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Anja Konzept\Documents\Master\Abschlussarbeit\Kennfeld e-up\"/>
    </mc:Choice>
  </mc:AlternateContent>
  <xr:revisionPtr revIDLastSave="0" documentId="13_ncr:1_{6FD9018A-A0B0-4162-BA17-673C5939BAFA}" xr6:coauthVersionLast="47" xr6:coauthVersionMax="47" xr10:uidLastSave="{00000000-0000-0000-0000-000000000000}"/>
  <bookViews>
    <workbookView xWindow="57480" yWindow="0" windowWidth="29040" windowHeight="15720" xr2:uid="{00000000-000D-0000-FFFF-FFFF00000000}"/>
  </bookViews>
  <sheets>
    <sheet name="Parameters" sheetId="24" r:id="rId1"/>
    <sheet name="Simulation" sheetId="25" r:id="rId2"/>
    <sheet name="Darstellung_der_Daten_e_up" sheetId="27" r:id="rId3"/>
    <sheet name="Darstellung_der_Daten_XL1" sheetId="32" r:id="rId4"/>
    <sheet name="Darstellung_der_Daten_micro" sheetId="31" r:id="rId5"/>
    <sheet name="Daten_Matlab" sheetId="29" r:id="rId6"/>
    <sheet name="CO2_Daten" sheetId="28" r:id="rId7"/>
    <sheet name="Auswertung" sheetId="26" r:id="rId8"/>
    <sheet name="CO2_Berechnung" sheetId="30" r:id="rId9"/>
  </sheets>
  <externalReferences>
    <externalReference r:id="rId10"/>
  </externalReferences>
  <definedNames>
    <definedName name="A">Parameters!$B$4</definedName>
    <definedName name="B_Achse_90">Simulation!$V$4</definedName>
    <definedName name="B_Achse130">Simulation!$T$4</definedName>
    <definedName name="B_Rad_130">Simulation!$U$4</definedName>
    <definedName name="B_Rad_90">Simulation!$W$4</definedName>
    <definedName name="c_w">Parameters!$B$5</definedName>
    <definedName name="E_bat">Parameters!$B$13</definedName>
    <definedName name="e_i">Parameters!$B$11</definedName>
    <definedName name="eta_charge">Parameters!$B$18</definedName>
    <definedName name="f_RW">Parameters!$B$7</definedName>
    <definedName name="g">Parameters!$B$9</definedName>
    <definedName name="i_g">Parameters!$B$10</definedName>
    <definedName name="m">Parameters!$B$6</definedName>
    <definedName name="m_Bat">Parameters!$B$14</definedName>
    <definedName name="m_Bat_CO2">Parameters!$B$16</definedName>
    <definedName name="m_CO2">Parameters!$B$16</definedName>
    <definedName name="m_E_CO2">Parameters!$B$17</definedName>
    <definedName name="m_VP">Parameters!$B$19</definedName>
    <definedName name="r_dyn">Parameters!$B$3</definedName>
    <definedName name="rho_L">Parameters!$B$8</definedName>
    <definedName name="solver_adj" localSheetId="0" hidden="1">Parameters!$I$45,Parameters!$K$45,Parameters!$L$45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Parameters!$I$45</definedName>
    <definedName name="solver_lhs2" localSheetId="0" hidden="1">Parameters!$I$45</definedName>
    <definedName name="solver_lhs3" localSheetId="0" hidden="1">Parameters!$K$45</definedName>
    <definedName name="solver_lhs4" localSheetId="0" hidden="1">Parameters!$K$45</definedName>
    <definedName name="solver_lhs5" localSheetId="0" hidden="1">Parameters!$L$45</definedName>
    <definedName name="solver_lhs6" localSheetId="0" hidden="1">Parameters!$L$45</definedName>
    <definedName name="solver_lhs7" localSheetId="0" hidden="1">Parameters!$W$25:$AI$25</definedName>
    <definedName name="solver_lhs8" localSheetId="0" hidden="1">Parameters!$W$25:$AI$25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Parameters!$V$12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hs1" localSheetId="0" hidden="1">0.01</definedName>
    <definedName name="solver_rhs2" localSheetId="0" hidden="1">0</definedName>
    <definedName name="solver_rhs3" localSheetId="0" hidden="1">0.01</definedName>
    <definedName name="solver_rhs4" localSheetId="0" hidden="1">0</definedName>
    <definedName name="solver_rhs5" localSheetId="0" hidden="1">0.01</definedName>
    <definedName name="solver_rhs6" localSheetId="0" hidden="1">0</definedName>
    <definedName name="solver_rhs7" localSheetId="0" hidden="1">0.1</definedName>
    <definedName name="solver_rhs8" localSheetId="0" hidden="1">0.1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250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18.4</definedName>
    <definedName name="solver_ver" localSheetId="0" hidden="1">3</definedName>
    <definedName name="X_Achs_130">Simulation!$X$4</definedName>
    <definedName name="X_Achs_90">Simulation!$X$6</definedName>
    <definedName name="X_Rad_130">Simulation!$Y$4</definedName>
    <definedName name="X_Rad_90">Simulation!$Y$6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" i="31" l="1"/>
  <c r="K6" i="31" s="1"/>
  <c r="K7" i="31" s="1"/>
  <c r="K5" i="32"/>
  <c r="K6" i="32" s="1"/>
  <c r="K4" i="31"/>
  <c r="K4" i="32"/>
  <c r="K4" i="27"/>
  <c r="K16" i="27"/>
  <c r="K15" i="27"/>
  <c r="K14" i="27"/>
  <c r="K13" i="27"/>
  <c r="K12" i="27"/>
  <c r="K11" i="27"/>
  <c r="K10" i="27"/>
  <c r="K9" i="27"/>
  <c r="K8" i="27"/>
  <c r="K7" i="27"/>
  <c r="K6" i="27"/>
  <c r="K5" i="27"/>
  <c r="M13" i="27"/>
  <c r="L13" i="27"/>
  <c r="B17" i="28"/>
  <c r="B15" i="28"/>
  <c r="G7" i="28"/>
  <c r="H4" i="28"/>
  <c r="M16" i="32"/>
  <c r="L16" i="32"/>
  <c r="M15" i="32"/>
  <c r="L15" i="32"/>
  <c r="M13" i="32"/>
  <c r="L13" i="32"/>
  <c r="M12" i="32"/>
  <c r="L12" i="32"/>
  <c r="M14" i="32"/>
  <c r="M11" i="32"/>
  <c r="L14" i="32"/>
  <c r="L11" i="32"/>
  <c r="M10" i="32"/>
  <c r="L10" i="32"/>
  <c r="M9" i="32"/>
  <c r="L9" i="32"/>
  <c r="M8" i="32"/>
  <c r="L8" i="32"/>
  <c r="M7" i="32"/>
  <c r="L7" i="32"/>
  <c r="M6" i="32"/>
  <c r="L6" i="32"/>
  <c r="M5" i="32"/>
  <c r="L5" i="32"/>
  <c r="M16" i="31"/>
  <c r="L16" i="31"/>
  <c r="M15" i="31"/>
  <c r="L15" i="31"/>
  <c r="M14" i="31"/>
  <c r="L14" i="31"/>
  <c r="M13" i="31"/>
  <c r="L13" i="31"/>
  <c r="M12" i="31"/>
  <c r="L12" i="31"/>
  <c r="M11" i="31"/>
  <c r="L11" i="31"/>
  <c r="M4" i="32"/>
  <c r="L4" i="32"/>
  <c r="M10" i="31"/>
  <c r="L10" i="31"/>
  <c r="M9" i="31"/>
  <c r="L9" i="31"/>
  <c r="M8" i="31"/>
  <c r="L8" i="31"/>
  <c r="M7" i="31"/>
  <c r="L7" i="31"/>
  <c r="M6" i="31"/>
  <c r="L6" i="31"/>
  <c r="M5" i="31"/>
  <c r="L5" i="31"/>
  <c r="M4" i="31"/>
  <c r="L4" i="31"/>
  <c r="M4" i="27"/>
  <c r="L16" i="27"/>
  <c r="L15" i="27"/>
  <c r="L14" i="27"/>
  <c r="L12" i="27"/>
  <c r="L11" i="27"/>
  <c r="L10" i="27"/>
  <c r="L9" i="27"/>
  <c r="L4" i="27"/>
  <c r="L8" i="27"/>
  <c r="L7" i="27"/>
  <c r="L6" i="27"/>
  <c r="L5" i="27"/>
  <c r="M16" i="27"/>
  <c r="M15" i="27"/>
  <c r="M14" i="27"/>
  <c r="M12" i="27"/>
  <c r="M11" i="27"/>
  <c r="M10" i="27"/>
  <c r="M9" i="27"/>
  <c r="M8" i="27"/>
  <c r="M7" i="27"/>
  <c r="M6" i="27"/>
  <c r="M5" i="27"/>
  <c r="G17" i="28"/>
  <c r="H17" i="28" s="1"/>
  <c r="G16" i="28"/>
  <c r="F12" i="28" s="1"/>
  <c r="F18" i="28" a="1"/>
  <c r="F18" i="28" s="1"/>
  <c r="G18" i="28" s="1"/>
  <c r="H18" i="28" s="1"/>
  <c r="E8" i="28"/>
  <c r="G8" i="28" s="1"/>
  <c r="H8" i="28" s="1"/>
  <c r="E7" i="28"/>
  <c r="E5" i="28"/>
  <c r="E4" i="28"/>
  <c r="E3" i="28"/>
  <c r="C7" i="28"/>
  <c r="C6" i="28"/>
  <c r="C5" i="28"/>
  <c r="C3" i="28"/>
  <c r="F1804" i="25"/>
  <c r="F1803" i="25"/>
  <c r="F1802" i="25"/>
  <c r="F1801" i="25"/>
  <c r="F1800" i="25"/>
  <c r="F1799" i="25"/>
  <c r="F1798" i="25"/>
  <c r="F1797" i="25"/>
  <c r="F1796" i="25"/>
  <c r="F1795" i="25"/>
  <c r="F1794" i="25"/>
  <c r="F1793" i="25"/>
  <c r="F1792" i="25"/>
  <c r="F1791" i="25"/>
  <c r="F1790" i="25"/>
  <c r="F1789" i="25"/>
  <c r="F1788" i="25"/>
  <c r="F1787" i="25"/>
  <c r="F1786" i="25"/>
  <c r="F1785" i="25"/>
  <c r="F1784" i="25"/>
  <c r="F1783" i="25"/>
  <c r="F1782" i="25"/>
  <c r="F1781" i="25"/>
  <c r="F1780" i="25"/>
  <c r="F1779" i="25"/>
  <c r="F1778" i="25"/>
  <c r="F1777" i="25"/>
  <c r="F1776" i="25"/>
  <c r="F1775" i="25"/>
  <c r="F1774" i="25"/>
  <c r="F1773" i="25"/>
  <c r="F1772" i="25"/>
  <c r="F1771" i="25"/>
  <c r="F1770" i="25"/>
  <c r="F1769" i="25"/>
  <c r="F1768" i="25"/>
  <c r="F1767" i="25"/>
  <c r="F1766" i="25"/>
  <c r="F1765" i="25"/>
  <c r="F1764" i="25"/>
  <c r="F1763" i="25"/>
  <c r="F1762" i="25"/>
  <c r="F1761" i="25"/>
  <c r="F1760" i="25"/>
  <c r="F1759" i="25"/>
  <c r="F1758" i="25"/>
  <c r="F1757" i="25"/>
  <c r="F1756" i="25"/>
  <c r="F1755" i="25"/>
  <c r="F1754" i="25"/>
  <c r="F1753" i="25"/>
  <c r="F1752" i="25"/>
  <c r="F1751" i="25"/>
  <c r="F1750" i="25"/>
  <c r="F1749" i="25"/>
  <c r="F1748" i="25"/>
  <c r="F1747" i="25"/>
  <c r="F1746" i="25"/>
  <c r="F1745" i="25"/>
  <c r="F1744" i="25"/>
  <c r="F1743" i="25"/>
  <c r="F1742" i="25"/>
  <c r="F1741" i="25"/>
  <c r="F1740" i="25"/>
  <c r="F1739" i="25"/>
  <c r="F1738" i="25"/>
  <c r="F1737" i="25"/>
  <c r="F1736" i="25"/>
  <c r="F1735" i="25"/>
  <c r="F1734" i="25"/>
  <c r="F1733" i="25"/>
  <c r="F1732" i="25"/>
  <c r="F1731" i="25"/>
  <c r="F1730" i="25"/>
  <c r="F1729" i="25"/>
  <c r="F1728" i="25"/>
  <c r="F1727" i="25"/>
  <c r="F1726" i="25"/>
  <c r="F1725" i="25"/>
  <c r="F1724" i="25"/>
  <c r="F1723" i="25"/>
  <c r="F1722" i="25"/>
  <c r="F1721" i="25"/>
  <c r="F1720" i="25"/>
  <c r="F1719" i="25"/>
  <c r="F1718" i="25"/>
  <c r="F1717" i="25"/>
  <c r="F1716" i="25"/>
  <c r="F1715" i="25"/>
  <c r="F1714" i="25"/>
  <c r="F1713" i="25"/>
  <c r="F1712" i="25"/>
  <c r="F1711" i="25"/>
  <c r="F1710" i="25"/>
  <c r="F1709" i="25"/>
  <c r="F1708" i="25"/>
  <c r="F1707" i="25"/>
  <c r="F1706" i="25"/>
  <c r="F1705" i="25"/>
  <c r="F1704" i="25"/>
  <c r="F1703" i="25"/>
  <c r="F1702" i="25"/>
  <c r="F1701" i="25"/>
  <c r="F1700" i="25"/>
  <c r="F1699" i="25"/>
  <c r="F1698" i="25"/>
  <c r="F1697" i="25"/>
  <c r="F1696" i="25"/>
  <c r="F1695" i="25"/>
  <c r="F1694" i="25"/>
  <c r="F1693" i="25"/>
  <c r="F1692" i="25"/>
  <c r="F1691" i="25"/>
  <c r="F1690" i="25"/>
  <c r="F1689" i="25"/>
  <c r="F1688" i="25"/>
  <c r="F1687" i="25"/>
  <c r="F1686" i="25"/>
  <c r="F1685" i="25"/>
  <c r="F1684" i="25"/>
  <c r="F1683" i="25"/>
  <c r="F1682" i="25"/>
  <c r="F1681" i="25"/>
  <c r="F1680" i="25"/>
  <c r="F1679" i="25"/>
  <c r="F1678" i="25"/>
  <c r="F1677" i="25"/>
  <c r="F1676" i="25"/>
  <c r="F1675" i="25"/>
  <c r="F1674" i="25"/>
  <c r="F1673" i="25"/>
  <c r="F1672" i="25"/>
  <c r="F1671" i="25"/>
  <c r="F1670" i="25"/>
  <c r="F1669" i="25"/>
  <c r="F1668" i="25"/>
  <c r="F1667" i="25"/>
  <c r="F1666" i="25"/>
  <c r="F1665" i="25"/>
  <c r="F1664" i="25"/>
  <c r="F1663" i="25"/>
  <c r="F1662" i="25"/>
  <c r="F1661" i="25"/>
  <c r="F1660" i="25"/>
  <c r="F1659" i="25"/>
  <c r="F1658" i="25"/>
  <c r="F1657" i="25"/>
  <c r="F1656" i="25"/>
  <c r="F1655" i="25"/>
  <c r="F1654" i="25"/>
  <c r="F1653" i="25"/>
  <c r="F1652" i="25"/>
  <c r="F1651" i="25"/>
  <c r="F1650" i="25"/>
  <c r="F1649" i="25"/>
  <c r="F1648" i="25"/>
  <c r="F1647" i="25"/>
  <c r="F1646" i="25"/>
  <c r="F1645" i="25"/>
  <c r="F1644" i="25"/>
  <c r="F1643" i="25"/>
  <c r="F1642" i="25"/>
  <c r="F1641" i="25"/>
  <c r="F1640" i="25"/>
  <c r="F1639" i="25"/>
  <c r="F1638" i="25"/>
  <c r="F1637" i="25"/>
  <c r="F1636" i="25"/>
  <c r="F1635" i="25"/>
  <c r="F1634" i="25"/>
  <c r="F1633" i="25"/>
  <c r="F1632" i="25"/>
  <c r="F1631" i="25"/>
  <c r="F1630" i="25"/>
  <c r="F1629" i="25"/>
  <c r="F1628" i="25"/>
  <c r="F1627" i="25"/>
  <c r="F1626" i="25"/>
  <c r="F1625" i="25"/>
  <c r="F1624" i="25"/>
  <c r="F1623" i="25"/>
  <c r="F1622" i="25"/>
  <c r="F1621" i="25"/>
  <c r="F1620" i="25"/>
  <c r="F1619" i="25"/>
  <c r="F1618" i="25"/>
  <c r="F1617" i="25"/>
  <c r="F1616" i="25"/>
  <c r="F1615" i="25"/>
  <c r="F1614" i="25"/>
  <c r="F1613" i="25"/>
  <c r="F1612" i="25"/>
  <c r="F1611" i="25"/>
  <c r="F1610" i="25"/>
  <c r="F1609" i="25"/>
  <c r="F1608" i="25"/>
  <c r="F1607" i="25"/>
  <c r="F1606" i="25"/>
  <c r="F1605" i="25"/>
  <c r="F1604" i="25"/>
  <c r="F1603" i="25"/>
  <c r="F1602" i="25"/>
  <c r="F1601" i="25"/>
  <c r="F1600" i="25"/>
  <c r="F1599" i="25"/>
  <c r="F1598" i="25"/>
  <c r="F1597" i="25"/>
  <c r="F1596" i="25"/>
  <c r="F1595" i="25"/>
  <c r="F1594" i="25"/>
  <c r="F1593" i="25"/>
  <c r="F1592" i="25"/>
  <c r="F1591" i="25"/>
  <c r="F1590" i="25"/>
  <c r="F1589" i="25"/>
  <c r="F1588" i="25"/>
  <c r="F1587" i="25"/>
  <c r="F1586" i="25"/>
  <c r="F1585" i="25"/>
  <c r="F1584" i="25"/>
  <c r="F1583" i="25"/>
  <c r="F1582" i="25"/>
  <c r="F1581" i="25"/>
  <c r="F1580" i="25"/>
  <c r="F1579" i="25"/>
  <c r="F1578" i="25"/>
  <c r="F1577" i="25"/>
  <c r="F1576" i="25"/>
  <c r="F1575" i="25"/>
  <c r="F1574" i="25"/>
  <c r="F1573" i="25"/>
  <c r="F1572" i="25"/>
  <c r="F1571" i="25"/>
  <c r="F1570" i="25"/>
  <c r="F1569" i="25"/>
  <c r="F1568" i="25"/>
  <c r="F1567" i="25"/>
  <c r="F1566" i="25"/>
  <c r="F1565" i="25"/>
  <c r="F1564" i="25"/>
  <c r="F1563" i="25"/>
  <c r="F1562" i="25"/>
  <c r="F1561" i="25"/>
  <c r="F1560" i="25"/>
  <c r="F1559" i="25"/>
  <c r="F1558" i="25"/>
  <c r="F1557" i="25"/>
  <c r="F1556" i="25"/>
  <c r="F1555" i="25"/>
  <c r="F1554" i="25"/>
  <c r="F1553" i="25"/>
  <c r="F1552" i="25"/>
  <c r="F1551" i="25"/>
  <c r="F1550" i="25"/>
  <c r="F1549" i="25"/>
  <c r="F1548" i="25"/>
  <c r="F1547" i="25"/>
  <c r="F1546" i="25"/>
  <c r="F1545" i="25"/>
  <c r="F1544" i="25"/>
  <c r="F1543" i="25"/>
  <c r="F1542" i="25"/>
  <c r="F1541" i="25"/>
  <c r="F1540" i="25"/>
  <c r="F1539" i="25"/>
  <c r="F1538" i="25"/>
  <c r="F1537" i="25"/>
  <c r="F1536" i="25"/>
  <c r="F1535" i="25"/>
  <c r="F1534" i="25"/>
  <c r="F1533" i="25"/>
  <c r="F1532" i="25"/>
  <c r="F1531" i="25"/>
  <c r="F1530" i="25"/>
  <c r="F1529" i="25"/>
  <c r="F1528" i="25"/>
  <c r="F1527" i="25"/>
  <c r="F1526" i="25"/>
  <c r="F1525" i="25"/>
  <c r="F1524" i="25"/>
  <c r="F1523" i="25"/>
  <c r="F1522" i="25"/>
  <c r="F1521" i="25"/>
  <c r="F1520" i="25"/>
  <c r="F1519" i="25"/>
  <c r="F1518" i="25"/>
  <c r="F1517" i="25"/>
  <c r="F1516" i="25"/>
  <c r="F1515" i="25"/>
  <c r="F1514" i="25"/>
  <c r="F1513" i="25"/>
  <c r="F1512" i="25"/>
  <c r="F1511" i="25"/>
  <c r="F1510" i="25"/>
  <c r="F1509" i="25"/>
  <c r="F1508" i="25"/>
  <c r="F1507" i="25"/>
  <c r="F1506" i="25"/>
  <c r="F1505" i="25"/>
  <c r="F1504" i="25"/>
  <c r="F1503" i="25"/>
  <c r="F1502" i="25"/>
  <c r="F1501" i="25"/>
  <c r="F1500" i="25"/>
  <c r="F1499" i="25"/>
  <c r="F1498" i="25"/>
  <c r="F1497" i="25"/>
  <c r="F1496" i="25"/>
  <c r="F1495" i="25"/>
  <c r="F1494" i="25"/>
  <c r="F1493" i="25"/>
  <c r="F1492" i="25"/>
  <c r="F1491" i="25"/>
  <c r="F1490" i="25"/>
  <c r="F1489" i="25"/>
  <c r="F1488" i="25"/>
  <c r="F1487" i="25"/>
  <c r="F1486" i="25"/>
  <c r="F1485" i="25"/>
  <c r="F1484" i="25"/>
  <c r="F1483" i="25"/>
  <c r="F1482" i="25"/>
  <c r="F1481" i="25"/>
  <c r="F1480" i="25"/>
  <c r="F1479" i="25"/>
  <c r="F1478" i="25"/>
  <c r="F1477" i="25"/>
  <c r="F1476" i="25"/>
  <c r="F1475" i="25"/>
  <c r="F1474" i="25"/>
  <c r="F1473" i="25"/>
  <c r="F1472" i="25"/>
  <c r="F1471" i="25"/>
  <c r="F1470" i="25"/>
  <c r="F1469" i="25"/>
  <c r="F1468" i="25"/>
  <c r="F1467" i="25"/>
  <c r="F1466" i="25"/>
  <c r="F1465" i="25"/>
  <c r="F1464" i="25"/>
  <c r="F1463" i="25"/>
  <c r="F1462" i="25"/>
  <c r="F1461" i="25"/>
  <c r="F1460" i="25"/>
  <c r="F1459" i="25"/>
  <c r="F1458" i="25"/>
  <c r="F1457" i="25"/>
  <c r="F1456" i="25"/>
  <c r="F1455" i="25"/>
  <c r="F1454" i="25"/>
  <c r="F1453" i="25"/>
  <c r="F1452" i="25"/>
  <c r="F1451" i="25"/>
  <c r="F1450" i="25"/>
  <c r="F1449" i="25"/>
  <c r="F1448" i="25"/>
  <c r="F1447" i="25"/>
  <c r="F1446" i="25"/>
  <c r="F1445" i="25"/>
  <c r="F1444" i="25"/>
  <c r="F1443" i="25"/>
  <c r="F1442" i="25"/>
  <c r="F1441" i="25"/>
  <c r="F1440" i="25"/>
  <c r="F1439" i="25"/>
  <c r="F1438" i="25"/>
  <c r="F1437" i="25"/>
  <c r="F1436" i="25"/>
  <c r="F1435" i="25"/>
  <c r="F1434" i="25"/>
  <c r="F1433" i="25"/>
  <c r="F1432" i="25"/>
  <c r="F1431" i="25"/>
  <c r="F1430" i="25"/>
  <c r="F1429" i="25"/>
  <c r="F1428" i="25"/>
  <c r="F1427" i="25"/>
  <c r="F1426" i="25"/>
  <c r="F1425" i="25"/>
  <c r="F1424" i="25"/>
  <c r="F1423" i="25"/>
  <c r="F1422" i="25"/>
  <c r="F1421" i="25"/>
  <c r="F1420" i="25"/>
  <c r="F1419" i="25"/>
  <c r="F1418" i="25"/>
  <c r="F1417" i="25"/>
  <c r="F1416" i="25"/>
  <c r="F1415" i="25"/>
  <c r="F1414" i="25"/>
  <c r="F1413" i="25"/>
  <c r="F1412" i="25"/>
  <c r="F1411" i="25"/>
  <c r="F1410" i="25"/>
  <c r="F1409" i="25"/>
  <c r="F1408" i="25"/>
  <c r="F1407" i="25"/>
  <c r="F1406" i="25"/>
  <c r="F1405" i="25"/>
  <c r="F1404" i="25"/>
  <c r="F1403" i="25"/>
  <c r="F1402" i="25"/>
  <c r="F1401" i="25"/>
  <c r="F1400" i="25"/>
  <c r="F1399" i="25"/>
  <c r="F1398" i="25"/>
  <c r="F1397" i="25"/>
  <c r="F1396" i="25"/>
  <c r="F1395" i="25"/>
  <c r="F1394" i="25"/>
  <c r="F1393" i="25"/>
  <c r="F1392" i="25"/>
  <c r="F1391" i="25"/>
  <c r="F1390" i="25"/>
  <c r="F1389" i="25"/>
  <c r="F1388" i="25"/>
  <c r="F1387" i="25"/>
  <c r="F1386" i="25"/>
  <c r="F1385" i="25"/>
  <c r="F1384" i="25"/>
  <c r="F1383" i="25"/>
  <c r="F1382" i="25"/>
  <c r="F1381" i="25"/>
  <c r="F1380" i="25"/>
  <c r="F1379" i="25"/>
  <c r="F1378" i="25"/>
  <c r="F1377" i="25"/>
  <c r="F1376" i="25"/>
  <c r="F1375" i="25"/>
  <c r="F1374" i="25"/>
  <c r="F1373" i="25"/>
  <c r="F1372" i="25"/>
  <c r="F1371" i="25"/>
  <c r="F1370" i="25"/>
  <c r="F1369" i="25"/>
  <c r="F1368" i="25"/>
  <c r="F1367" i="25"/>
  <c r="F1366" i="25"/>
  <c r="F1365" i="25"/>
  <c r="F1364" i="25"/>
  <c r="F1363" i="25"/>
  <c r="F1362" i="25"/>
  <c r="F1361" i="25"/>
  <c r="F1360" i="25"/>
  <c r="F1359" i="25"/>
  <c r="F1358" i="25"/>
  <c r="F1357" i="25"/>
  <c r="F1356" i="25"/>
  <c r="F1355" i="25"/>
  <c r="F1354" i="25"/>
  <c r="F1353" i="25"/>
  <c r="F1352" i="25"/>
  <c r="F1351" i="25"/>
  <c r="F1350" i="25"/>
  <c r="F1349" i="25"/>
  <c r="F1348" i="25"/>
  <c r="F1347" i="25"/>
  <c r="F1346" i="25"/>
  <c r="F1345" i="25"/>
  <c r="F1344" i="25"/>
  <c r="F1343" i="25"/>
  <c r="F1342" i="25"/>
  <c r="F1341" i="25"/>
  <c r="F1340" i="25"/>
  <c r="F1339" i="25"/>
  <c r="F1338" i="25"/>
  <c r="F1337" i="25"/>
  <c r="F1336" i="25"/>
  <c r="F1335" i="25"/>
  <c r="F1334" i="25"/>
  <c r="F1333" i="25"/>
  <c r="F1332" i="25"/>
  <c r="F1331" i="25"/>
  <c r="F1330" i="25"/>
  <c r="F1329" i="25"/>
  <c r="F1328" i="25"/>
  <c r="F1327" i="25"/>
  <c r="F1326" i="25"/>
  <c r="F1325" i="25"/>
  <c r="F1324" i="25"/>
  <c r="F1323" i="25"/>
  <c r="F1322" i="25"/>
  <c r="F1321" i="25"/>
  <c r="F1320" i="25"/>
  <c r="F1319" i="25"/>
  <c r="F1318" i="25"/>
  <c r="F1317" i="25"/>
  <c r="F1316" i="25"/>
  <c r="F1315" i="25"/>
  <c r="F1314" i="25"/>
  <c r="F1313" i="25"/>
  <c r="F1312" i="25"/>
  <c r="F1311" i="25"/>
  <c r="F1310" i="25"/>
  <c r="F1309" i="25"/>
  <c r="F1308" i="25"/>
  <c r="F1307" i="25"/>
  <c r="F1306" i="25"/>
  <c r="F1305" i="25"/>
  <c r="F1304" i="25"/>
  <c r="F1303" i="25"/>
  <c r="F1302" i="25"/>
  <c r="F1301" i="25"/>
  <c r="F1300" i="25"/>
  <c r="F1299" i="25"/>
  <c r="F1298" i="25"/>
  <c r="F1297" i="25"/>
  <c r="F1296" i="25"/>
  <c r="F1295" i="25"/>
  <c r="F1294" i="25"/>
  <c r="F1293" i="25"/>
  <c r="F1292" i="25"/>
  <c r="F1291" i="25"/>
  <c r="F1290" i="25"/>
  <c r="F1289" i="25"/>
  <c r="F1288" i="25"/>
  <c r="F1287" i="25"/>
  <c r="F1286" i="25"/>
  <c r="F1285" i="25"/>
  <c r="F1284" i="25"/>
  <c r="F1283" i="25"/>
  <c r="F1282" i="25"/>
  <c r="F1281" i="25"/>
  <c r="F1280" i="25"/>
  <c r="F1279" i="25"/>
  <c r="F1278" i="25"/>
  <c r="F1277" i="25"/>
  <c r="F1276" i="25"/>
  <c r="F1275" i="25"/>
  <c r="F1274" i="25"/>
  <c r="F1273" i="25"/>
  <c r="F1272" i="25"/>
  <c r="F1271" i="25"/>
  <c r="F1270" i="25"/>
  <c r="F1269" i="25"/>
  <c r="F1268" i="25"/>
  <c r="F1267" i="25"/>
  <c r="F1266" i="25"/>
  <c r="F1265" i="25"/>
  <c r="F1264" i="25"/>
  <c r="F1263" i="25"/>
  <c r="F1262" i="25"/>
  <c r="F1261" i="25"/>
  <c r="F1260" i="25"/>
  <c r="F1259" i="25"/>
  <c r="F1258" i="25"/>
  <c r="F1257" i="25"/>
  <c r="F1256" i="25"/>
  <c r="F1255" i="25"/>
  <c r="F1254" i="25"/>
  <c r="F1253" i="25"/>
  <c r="F1252" i="25"/>
  <c r="F1251" i="25"/>
  <c r="F1250" i="25"/>
  <c r="F1249" i="25"/>
  <c r="F1248" i="25"/>
  <c r="F1247" i="25"/>
  <c r="F1246" i="25"/>
  <c r="F1245" i="25"/>
  <c r="F1244" i="25"/>
  <c r="F1243" i="25"/>
  <c r="F1242" i="25"/>
  <c r="F1241" i="25"/>
  <c r="F1240" i="25"/>
  <c r="F1239" i="25"/>
  <c r="F1238" i="25"/>
  <c r="F1237" i="25"/>
  <c r="F1236" i="25"/>
  <c r="F1235" i="25"/>
  <c r="F1234" i="25"/>
  <c r="F1233" i="25"/>
  <c r="F1232" i="25"/>
  <c r="F1231" i="25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N6" i="32" l="1"/>
  <c r="K7" i="32"/>
  <c r="K8" i="31"/>
  <c r="N7" i="31"/>
  <c r="N13" i="27"/>
  <c r="G19" i="28"/>
  <c r="H19" i="28" s="1"/>
  <c r="I10" i="28" s="1"/>
  <c r="H16" i="28"/>
  <c r="N8" i="31"/>
  <c r="K9" i="31"/>
  <c r="N9" i="27"/>
  <c r="N4" i="31"/>
  <c r="O4" i="31" s="1"/>
  <c r="N4" i="32"/>
  <c r="O4" i="32" s="1"/>
  <c r="N8" i="27"/>
  <c r="N4" i="27"/>
  <c r="O4" i="27" s="1"/>
  <c r="N10" i="27"/>
  <c r="N5" i="32"/>
  <c r="N7" i="27"/>
  <c r="N11" i="27"/>
  <c r="N6" i="31"/>
  <c r="N5" i="31"/>
  <c r="N16" i="27"/>
  <c r="N6" i="27"/>
  <c r="N5" i="27"/>
  <c r="N14" i="27"/>
  <c r="N15" i="27"/>
  <c r="N12" i="27"/>
  <c r="K54" i="24"/>
  <c r="K53" i="24"/>
  <c r="K52" i="24"/>
  <c r="K51" i="24"/>
  <c r="K50" i="24"/>
  <c r="K49" i="24"/>
  <c r="K48" i="24"/>
  <c r="I54" i="24"/>
  <c r="I53" i="24"/>
  <c r="I52" i="24"/>
  <c r="I51" i="24"/>
  <c r="I50" i="24"/>
  <c r="I49" i="24"/>
  <c r="I48" i="24"/>
  <c r="Z4" i="25"/>
  <c r="O7" i="31" l="1"/>
  <c r="K8" i="32"/>
  <c r="N7" i="32"/>
  <c r="O7" i="32" s="1"/>
  <c r="K10" i="31"/>
  <c r="N9" i="31"/>
  <c r="O9" i="31" s="1"/>
  <c r="O7" i="27"/>
  <c r="O8" i="27"/>
  <c r="O13" i="27"/>
  <c r="O10" i="27"/>
  <c r="O8" i="31"/>
  <c r="O5" i="27"/>
  <c r="O6" i="32"/>
  <c r="O11" i="27"/>
  <c r="O6" i="27"/>
  <c r="O12" i="27"/>
  <c r="O15" i="27"/>
  <c r="O5" i="31"/>
  <c r="O9" i="27"/>
  <c r="O16" i="27"/>
  <c r="O14" i="27"/>
  <c r="O6" i="31"/>
  <c r="O5" i="32"/>
  <c r="G5" i="25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G618" i="25" s="1"/>
  <c r="G619" i="25" s="1"/>
  <c r="G620" i="25" s="1"/>
  <c r="G621" i="25" s="1"/>
  <c r="G622" i="25" s="1"/>
  <c r="G623" i="25" s="1"/>
  <c r="G624" i="25" s="1"/>
  <c r="G625" i="25" s="1"/>
  <c r="G626" i="25" s="1"/>
  <c r="G627" i="25" s="1"/>
  <c r="G628" i="25" s="1"/>
  <c r="G629" i="25" s="1"/>
  <c r="G630" i="25" s="1"/>
  <c r="G631" i="25" s="1"/>
  <c r="G632" i="25" s="1"/>
  <c r="G633" i="25" s="1"/>
  <c r="G634" i="25" s="1"/>
  <c r="G635" i="25" s="1"/>
  <c r="G636" i="25" s="1"/>
  <c r="G637" i="25" s="1"/>
  <c r="G638" i="25" s="1"/>
  <c r="G639" i="25" s="1"/>
  <c r="G640" i="25" s="1"/>
  <c r="G641" i="25" s="1"/>
  <c r="G642" i="25" s="1"/>
  <c r="G643" i="25" s="1"/>
  <c r="G644" i="25" s="1"/>
  <c r="G645" i="25" s="1"/>
  <c r="G646" i="25" s="1"/>
  <c r="G647" i="25" s="1"/>
  <c r="G648" i="25" s="1"/>
  <c r="G649" i="25" s="1"/>
  <c r="G650" i="25" s="1"/>
  <c r="G651" i="25" s="1"/>
  <c r="G652" i="25" s="1"/>
  <c r="G653" i="25" s="1"/>
  <c r="G654" i="25" s="1"/>
  <c r="G655" i="25" s="1"/>
  <c r="G656" i="25" s="1"/>
  <c r="G657" i="25" s="1"/>
  <c r="G658" i="25" s="1"/>
  <c r="G659" i="25" s="1"/>
  <c r="G660" i="25" s="1"/>
  <c r="G661" i="25" s="1"/>
  <c r="G662" i="25" s="1"/>
  <c r="G663" i="25" s="1"/>
  <c r="G664" i="25" s="1"/>
  <c r="G665" i="25" s="1"/>
  <c r="G666" i="25" s="1"/>
  <c r="G667" i="25" s="1"/>
  <c r="G668" i="25" s="1"/>
  <c r="G669" i="25" s="1"/>
  <c r="G670" i="25" s="1"/>
  <c r="G671" i="25" s="1"/>
  <c r="G672" i="25" s="1"/>
  <c r="G673" i="25" s="1"/>
  <c r="G674" i="25" s="1"/>
  <c r="G675" i="25" s="1"/>
  <c r="G676" i="25" s="1"/>
  <c r="G677" i="25" s="1"/>
  <c r="G678" i="25" s="1"/>
  <c r="G679" i="25" s="1"/>
  <c r="G680" i="25" s="1"/>
  <c r="G681" i="25" s="1"/>
  <c r="G682" i="25" s="1"/>
  <c r="G683" i="25" s="1"/>
  <c r="G684" i="25" s="1"/>
  <c r="G685" i="25" s="1"/>
  <c r="G686" i="25" s="1"/>
  <c r="G687" i="25" s="1"/>
  <c r="G688" i="25" s="1"/>
  <c r="G689" i="25" s="1"/>
  <c r="G690" i="25" s="1"/>
  <c r="G691" i="25" s="1"/>
  <c r="G692" i="25" s="1"/>
  <c r="G693" i="25" s="1"/>
  <c r="G694" i="25" s="1"/>
  <c r="G695" i="25" s="1"/>
  <c r="G696" i="25" s="1"/>
  <c r="G697" i="25" s="1"/>
  <c r="G698" i="25" s="1"/>
  <c r="G699" i="25" s="1"/>
  <c r="G700" i="25" s="1"/>
  <c r="G701" i="25" s="1"/>
  <c r="G702" i="25" s="1"/>
  <c r="G703" i="25" s="1"/>
  <c r="G704" i="25" s="1"/>
  <c r="G705" i="25" s="1"/>
  <c r="G706" i="25" s="1"/>
  <c r="G707" i="25" s="1"/>
  <c r="G708" i="25" s="1"/>
  <c r="G709" i="25" s="1"/>
  <c r="G710" i="25" s="1"/>
  <c r="G711" i="25" s="1"/>
  <c r="G712" i="25" s="1"/>
  <c r="G713" i="25" s="1"/>
  <c r="G714" i="25" s="1"/>
  <c r="G715" i="25" s="1"/>
  <c r="G716" i="25" s="1"/>
  <c r="G717" i="25" s="1"/>
  <c r="G718" i="25" s="1"/>
  <c r="G719" i="25" s="1"/>
  <c r="G720" i="25" s="1"/>
  <c r="G721" i="25" s="1"/>
  <c r="G722" i="25" s="1"/>
  <c r="G723" i="25" s="1"/>
  <c r="G724" i="25" s="1"/>
  <c r="G725" i="25" s="1"/>
  <c r="G726" i="25" s="1"/>
  <c r="G727" i="25" s="1"/>
  <c r="G728" i="25" s="1"/>
  <c r="G729" i="25" s="1"/>
  <c r="G730" i="25" s="1"/>
  <c r="G731" i="25" s="1"/>
  <c r="G732" i="25" s="1"/>
  <c r="G733" i="25" s="1"/>
  <c r="G734" i="25" s="1"/>
  <c r="G735" i="25" s="1"/>
  <c r="G736" i="25" s="1"/>
  <c r="G737" i="25" s="1"/>
  <c r="G738" i="25" s="1"/>
  <c r="G739" i="25" s="1"/>
  <c r="G740" i="25" s="1"/>
  <c r="G741" i="25" s="1"/>
  <c r="G742" i="25" s="1"/>
  <c r="G743" i="25" s="1"/>
  <c r="G744" i="25" s="1"/>
  <c r="G745" i="25" s="1"/>
  <c r="G746" i="25" s="1"/>
  <c r="G747" i="25" s="1"/>
  <c r="G748" i="25" s="1"/>
  <c r="G749" i="25" s="1"/>
  <c r="G750" i="25" s="1"/>
  <c r="G751" i="25" s="1"/>
  <c r="G752" i="25" s="1"/>
  <c r="G753" i="25" s="1"/>
  <c r="G754" i="25" s="1"/>
  <c r="G755" i="25" s="1"/>
  <c r="G756" i="25" s="1"/>
  <c r="G757" i="25" s="1"/>
  <c r="G758" i="25" s="1"/>
  <c r="G759" i="25" s="1"/>
  <c r="G760" i="25" s="1"/>
  <c r="G761" i="25" s="1"/>
  <c r="G762" i="25" s="1"/>
  <c r="G763" i="25" s="1"/>
  <c r="G764" i="25" s="1"/>
  <c r="G765" i="25" s="1"/>
  <c r="G766" i="25" s="1"/>
  <c r="G767" i="25" s="1"/>
  <c r="G768" i="25" s="1"/>
  <c r="G769" i="25" s="1"/>
  <c r="G770" i="25" s="1"/>
  <c r="G771" i="25" s="1"/>
  <c r="G772" i="25" s="1"/>
  <c r="G773" i="25" s="1"/>
  <c r="G774" i="25" s="1"/>
  <c r="G775" i="25" s="1"/>
  <c r="G776" i="25" s="1"/>
  <c r="G777" i="25" s="1"/>
  <c r="G778" i="25" s="1"/>
  <c r="G779" i="25" s="1"/>
  <c r="G780" i="25" s="1"/>
  <c r="G781" i="25" s="1"/>
  <c r="G782" i="25" s="1"/>
  <c r="G783" i="25" s="1"/>
  <c r="G784" i="25" s="1"/>
  <c r="G785" i="25" s="1"/>
  <c r="G786" i="25" s="1"/>
  <c r="G787" i="25" s="1"/>
  <c r="G788" i="25" s="1"/>
  <c r="G789" i="25" s="1"/>
  <c r="G790" i="25" s="1"/>
  <c r="G791" i="25" s="1"/>
  <c r="G792" i="25" s="1"/>
  <c r="G793" i="25" s="1"/>
  <c r="G794" i="25" s="1"/>
  <c r="G795" i="25" s="1"/>
  <c r="G796" i="25" s="1"/>
  <c r="G797" i="25" s="1"/>
  <c r="G798" i="25" s="1"/>
  <c r="G799" i="25" s="1"/>
  <c r="G800" i="25" s="1"/>
  <c r="G801" i="25" s="1"/>
  <c r="G802" i="25" s="1"/>
  <c r="G803" i="25" s="1"/>
  <c r="G804" i="25" s="1"/>
  <c r="G805" i="25" s="1"/>
  <c r="G806" i="25" s="1"/>
  <c r="G807" i="25" s="1"/>
  <c r="G808" i="25" s="1"/>
  <c r="G809" i="25" s="1"/>
  <c r="G810" i="25" s="1"/>
  <c r="G811" i="25" s="1"/>
  <c r="G812" i="25" s="1"/>
  <c r="G813" i="25" s="1"/>
  <c r="G814" i="25" s="1"/>
  <c r="G815" i="25" s="1"/>
  <c r="G816" i="25" s="1"/>
  <c r="G817" i="25" s="1"/>
  <c r="G818" i="25" s="1"/>
  <c r="G819" i="25" s="1"/>
  <c r="G820" i="25" s="1"/>
  <c r="G821" i="25" s="1"/>
  <c r="G822" i="25" s="1"/>
  <c r="G823" i="25" s="1"/>
  <c r="G824" i="25" s="1"/>
  <c r="G825" i="25" s="1"/>
  <c r="G826" i="25" s="1"/>
  <c r="G827" i="25" s="1"/>
  <c r="G828" i="25" s="1"/>
  <c r="G829" i="25" s="1"/>
  <c r="G830" i="25" s="1"/>
  <c r="G831" i="25" s="1"/>
  <c r="G832" i="25" s="1"/>
  <c r="G833" i="25" s="1"/>
  <c r="G834" i="25" s="1"/>
  <c r="G835" i="25" s="1"/>
  <c r="G836" i="25" s="1"/>
  <c r="G837" i="25" s="1"/>
  <c r="G838" i="25" s="1"/>
  <c r="G839" i="25" s="1"/>
  <c r="G840" i="25" s="1"/>
  <c r="G841" i="25" s="1"/>
  <c r="G842" i="25" s="1"/>
  <c r="G843" i="25" s="1"/>
  <c r="G844" i="25" s="1"/>
  <c r="G845" i="25" s="1"/>
  <c r="G846" i="25" s="1"/>
  <c r="G847" i="25" s="1"/>
  <c r="G848" i="25" s="1"/>
  <c r="G849" i="25" s="1"/>
  <c r="G850" i="25" s="1"/>
  <c r="G851" i="25" s="1"/>
  <c r="G852" i="25" s="1"/>
  <c r="G853" i="25" s="1"/>
  <c r="G854" i="25" s="1"/>
  <c r="G855" i="25" s="1"/>
  <c r="G856" i="25" s="1"/>
  <c r="G857" i="25" s="1"/>
  <c r="G858" i="25" s="1"/>
  <c r="G859" i="25" s="1"/>
  <c r="G860" i="25" s="1"/>
  <c r="G861" i="25" s="1"/>
  <c r="G862" i="25" s="1"/>
  <c r="G863" i="25" s="1"/>
  <c r="G864" i="25" s="1"/>
  <c r="G865" i="25" s="1"/>
  <c r="G866" i="25" s="1"/>
  <c r="G867" i="25" s="1"/>
  <c r="G868" i="25" s="1"/>
  <c r="G869" i="25" s="1"/>
  <c r="G870" i="25" s="1"/>
  <c r="G871" i="25" s="1"/>
  <c r="G872" i="25" s="1"/>
  <c r="G873" i="25" s="1"/>
  <c r="G874" i="25" s="1"/>
  <c r="G875" i="25" s="1"/>
  <c r="G876" i="25" s="1"/>
  <c r="G877" i="25" s="1"/>
  <c r="G878" i="25" s="1"/>
  <c r="G879" i="25" s="1"/>
  <c r="G880" i="25" s="1"/>
  <c r="G881" i="25" s="1"/>
  <c r="G882" i="25" s="1"/>
  <c r="G883" i="25" s="1"/>
  <c r="G884" i="25" s="1"/>
  <c r="G885" i="25" s="1"/>
  <c r="G886" i="25" s="1"/>
  <c r="G887" i="25" s="1"/>
  <c r="G888" i="25" s="1"/>
  <c r="G889" i="25" s="1"/>
  <c r="G890" i="25" s="1"/>
  <c r="G891" i="25" s="1"/>
  <c r="G892" i="25" s="1"/>
  <c r="G893" i="25" s="1"/>
  <c r="G894" i="25" s="1"/>
  <c r="G895" i="25" s="1"/>
  <c r="G896" i="25" s="1"/>
  <c r="G897" i="25" s="1"/>
  <c r="G898" i="25" s="1"/>
  <c r="G899" i="25" s="1"/>
  <c r="G900" i="25" s="1"/>
  <c r="G901" i="25" s="1"/>
  <c r="G902" i="25" s="1"/>
  <c r="G903" i="25" s="1"/>
  <c r="G904" i="25" s="1"/>
  <c r="G905" i="25" s="1"/>
  <c r="G906" i="25" s="1"/>
  <c r="G907" i="25" s="1"/>
  <c r="G908" i="25" s="1"/>
  <c r="G909" i="25" s="1"/>
  <c r="G910" i="25" s="1"/>
  <c r="G911" i="25" s="1"/>
  <c r="G912" i="25" s="1"/>
  <c r="G913" i="25" s="1"/>
  <c r="G914" i="25" s="1"/>
  <c r="G915" i="25" s="1"/>
  <c r="G916" i="25" s="1"/>
  <c r="G917" i="25" s="1"/>
  <c r="G918" i="25" s="1"/>
  <c r="G919" i="25" s="1"/>
  <c r="G920" i="25" s="1"/>
  <c r="G921" i="25" s="1"/>
  <c r="G922" i="25" s="1"/>
  <c r="G923" i="25" s="1"/>
  <c r="G924" i="25" s="1"/>
  <c r="G925" i="25" s="1"/>
  <c r="G926" i="25" s="1"/>
  <c r="G927" i="25" s="1"/>
  <c r="G928" i="25" s="1"/>
  <c r="G929" i="25" s="1"/>
  <c r="G930" i="25" s="1"/>
  <c r="G931" i="25" s="1"/>
  <c r="G932" i="25" s="1"/>
  <c r="G933" i="25" s="1"/>
  <c r="G934" i="25" s="1"/>
  <c r="G935" i="25" s="1"/>
  <c r="G936" i="25" s="1"/>
  <c r="G937" i="25" s="1"/>
  <c r="G938" i="25" s="1"/>
  <c r="G939" i="25" s="1"/>
  <c r="G940" i="25" s="1"/>
  <c r="G941" i="25" s="1"/>
  <c r="G942" i="25" s="1"/>
  <c r="G943" i="25" s="1"/>
  <c r="G944" i="25" s="1"/>
  <c r="G945" i="25" s="1"/>
  <c r="G946" i="25" s="1"/>
  <c r="G947" i="25" s="1"/>
  <c r="G948" i="25" s="1"/>
  <c r="G949" i="25" s="1"/>
  <c r="G950" i="25" s="1"/>
  <c r="G951" i="25" s="1"/>
  <c r="G952" i="25" s="1"/>
  <c r="G953" i="25" s="1"/>
  <c r="G954" i="25" s="1"/>
  <c r="G955" i="25" s="1"/>
  <c r="G956" i="25" s="1"/>
  <c r="G957" i="25" s="1"/>
  <c r="G958" i="25" s="1"/>
  <c r="G959" i="25" s="1"/>
  <c r="G960" i="25" s="1"/>
  <c r="G961" i="25" s="1"/>
  <c r="G962" i="25" s="1"/>
  <c r="G963" i="25" s="1"/>
  <c r="G964" i="25" s="1"/>
  <c r="G965" i="25" s="1"/>
  <c r="G966" i="25" s="1"/>
  <c r="G967" i="25" s="1"/>
  <c r="G968" i="25" s="1"/>
  <c r="G969" i="25" s="1"/>
  <c r="G970" i="25" s="1"/>
  <c r="G971" i="25" s="1"/>
  <c r="G972" i="25" s="1"/>
  <c r="G973" i="25" s="1"/>
  <c r="G974" i="25" s="1"/>
  <c r="G975" i="25" s="1"/>
  <c r="G976" i="25" s="1"/>
  <c r="G977" i="25" s="1"/>
  <c r="G978" i="25" s="1"/>
  <c r="G979" i="25" s="1"/>
  <c r="G980" i="25" s="1"/>
  <c r="G981" i="25" s="1"/>
  <c r="G982" i="25" s="1"/>
  <c r="G983" i="25" s="1"/>
  <c r="G984" i="25" s="1"/>
  <c r="G985" i="25" s="1"/>
  <c r="G986" i="25" s="1"/>
  <c r="G987" i="25" s="1"/>
  <c r="G988" i="25" s="1"/>
  <c r="G989" i="25" s="1"/>
  <c r="G990" i="25" s="1"/>
  <c r="G991" i="25" s="1"/>
  <c r="G992" i="25" s="1"/>
  <c r="G993" i="25" s="1"/>
  <c r="G994" i="25" s="1"/>
  <c r="G995" i="25" s="1"/>
  <c r="G996" i="25" s="1"/>
  <c r="G997" i="25" s="1"/>
  <c r="G998" i="25" s="1"/>
  <c r="G999" i="25" s="1"/>
  <c r="G1000" i="25" s="1"/>
  <c r="G1001" i="25" s="1"/>
  <c r="G1002" i="25" s="1"/>
  <c r="G1003" i="25" s="1"/>
  <c r="G1004" i="25" s="1"/>
  <c r="G1005" i="25" s="1"/>
  <c r="G1006" i="25" s="1"/>
  <c r="G1007" i="25" s="1"/>
  <c r="G1008" i="25" s="1"/>
  <c r="G1009" i="25" s="1"/>
  <c r="G1010" i="25" s="1"/>
  <c r="G1011" i="25" s="1"/>
  <c r="G1012" i="25" s="1"/>
  <c r="G1013" i="25" s="1"/>
  <c r="G1014" i="25" s="1"/>
  <c r="G1015" i="25" s="1"/>
  <c r="G1016" i="25" s="1"/>
  <c r="G1017" i="25" s="1"/>
  <c r="G1018" i="25" s="1"/>
  <c r="G1019" i="25" s="1"/>
  <c r="G1020" i="25" s="1"/>
  <c r="G1021" i="25" s="1"/>
  <c r="G1022" i="25" s="1"/>
  <c r="G1023" i="25" s="1"/>
  <c r="G1024" i="25" s="1"/>
  <c r="G1025" i="25" s="1"/>
  <c r="G1026" i="25" s="1"/>
  <c r="G1027" i="25" s="1"/>
  <c r="G1028" i="25" s="1"/>
  <c r="G1029" i="25" s="1"/>
  <c r="G1030" i="25" s="1"/>
  <c r="G1031" i="25" s="1"/>
  <c r="G1032" i="25" s="1"/>
  <c r="G1033" i="25" s="1"/>
  <c r="G1034" i="25" s="1"/>
  <c r="G1035" i="25" s="1"/>
  <c r="G1036" i="25" s="1"/>
  <c r="G1037" i="25" s="1"/>
  <c r="G1038" i="25" s="1"/>
  <c r="G1039" i="25" s="1"/>
  <c r="G1040" i="25" s="1"/>
  <c r="G1041" i="25" s="1"/>
  <c r="G1042" i="25" s="1"/>
  <c r="G1043" i="25" s="1"/>
  <c r="G1044" i="25" s="1"/>
  <c r="G1045" i="25" s="1"/>
  <c r="G1046" i="25" s="1"/>
  <c r="G1047" i="25" s="1"/>
  <c r="G1048" i="25" s="1"/>
  <c r="G1049" i="25" s="1"/>
  <c r="G1050" i="25" s="1"/>
  <c r="G1051" i="25" s="1"/>
  <c r="G1052" i="25" s="1"/>
  <c r="G1053" i="25" s="1"/>
  <c r="G1054" i="25" s="1"/>
  <c r="G1055" i="25" s="1"/>
  <c r="G1056" i="25" s="1"/>
  <c r="G1057" i="25" s="1"/>
  <c r="G1058" i="25" s="1"/>
  <c r="G1059" i="25" s="1"/>
  <c r="G1060" i="25" s="1"/>
  <c r="G1061" i="25" s="1"/>
  <c r="G1062" i="25" s="1"/>
  <c r="G1063" i="25" s="1"/>
  <c r="G1064" i="25" s="1"/>
  <c r="G1065" i="25" s="1"/>
  <c r="G1066" i="25" s="1"/>
  <c r="G1067" i="25" s="1"/>
  <c r="G1068" i="25" s="1"/>
  <c r="G1069" i="25" s="1"/>
  <c r="G1070" i="25" s="1"/>
  <c r="G1071" i="25" s="1"/>
  <c r="G1072" i="25" s="1"/>
  <c r="G1073" i="25" s="1"/>
  <c r="G1074" i="25" s="1"/>
  <c r="G1075" i="25" s="1"/>
  <c r="G1076" i="25" s="1"/>
  <c r="G1077" i="25" s="1"/>
  <c r="G1078" i="25" s="1"/>
  <c r="G1079" i="25" s="1"/>
  <c r="G1080" i="25" s="1"/>
  <c r="G1081" i="25" s="1"/>
  <c r="G1082" i="25" s="1"/>
  <c r="G1083" i="25" s="1"/>
  <c r="G1084" i="25" s="1"/>
  <c r="G1085" i="25" s="1"/>
  <c r="G1086" i="25" s="1"/>
  <c r="G1087" i="25" s="1"/>
  <c r="G1088" i="25" s="1"/>
  <c r="G1089" i="25" s="1"/>
  <c r="G1090" i="25" s="1"/>
  <c r="G1091" i="25" s="1"/>
  <c r="G1092" i="25" s="1"/>
  <c r="G1093" i="25" s="1"/>
  <c r="G1094" i="25" s="1"/>
  <c r="G1095" i="25" s="1"/>
  <c r="G1096" i="25" s="1"/>
  <c r="G1097" i="25" s="1"/>
  <c r="G1098" i="25" s="1"/>
  <c r="G1099" i="25" s="1"/>
  <c r="G1100" i="25" s="1"/>
  <c r="G1101" i="25" s="1"/>
  <c r="G1102" i="25" s="1"/>
  <c r="G1103" i="25" s="1"/>
  <c r="G1104" i="25" s="1"/>
  <c r="G1105" i="25" s="1"/>
  <c r="G1106" i="25" s="1"/>
  <c r="G1107" i="25" s="1"/>
  <c r="G1108" i="25" s="1"/>
  <c r="G1109" i="25" s="1"/>
  <c r="G1110" i="25" s="1"/>
  <c r="G1111" i="25" s="1"/>
  <c r="G1112" i="25" s="1"/>
  <c r="G1113" i="25" s="1"/>
  <c r="G1114" i="25" s="1"/>
  <c r="G1115" i="25" s="1"/>
  <c r="G1116" i="25" s="1"/>
  <c r="G1117" i="25" s="1"/>
  <c r="G1118" i="25" s="1"/>
  <c r="G1119" i="25" s="1"/>
  <c r="G1120" i="25" s="1"/>
  <c r="G1121" i="25" s="1"/>
  <c r="G1122" i="25" s="1"/>
  <c r="G1123" i="25" s="1"/>
  <c r="G1124" i="25" s="1"/>
  <c r="G1125" i="25" s="1"/>
  <c r="G1126" i="25" s="1"/>
  <c r="G1127" i="25" s="1"/>
  <c r="G1128" i="25" s="1"/>
  <c r="G1129" i="25" s="1"/>
  <c r="G1130" i="25" s="1"/>
  <c r="G1131" i="25" s="1"/>
  <c r="G1132" i="25" s="1"/>
  <c r="G1133" i="25" s="1"/>
  <c r="G1134" i="25" s="1"/>
  <c r="G1135" i="25" s="1"/>
  <c r="G1136" i="25" s="1"/>
  <c r="G1137" i="25" s="1"/>
  <c r="G1138" i="25" s="1"/>
  <c r="G1139" i="25" s="1"/>
  <c r="G1140" i="25" s="1"/>
  <c r="G1141" i="25" s="1"/>
  <c r="G1142" i="25" s="1"/>
  <c r="G1143" i="25" s="1"/>
  <c r="G1144" i="25" s="1"/>
  <c r="G1145" i="25" s="1"/>
  <c r="G1146" i="25" s="1"/>
  <c r="G1147" i="25" s="1"/>
  <c r="G1148" i="25" s="1"/>
  <c r="G1149" i="25" s="1"/>
  <c r="G1150" i="25" s="1"/>
  <c r="G1151" i="25" s="1"/>
  <c r="G1152" i="25" s="1"/>
  <c r="G1153" i="25" s="1"/>
  <c r="G1154" i="25" s="1"/>
  <c r="G1155" i="25" s="1"/>
  <c r="G1156" i="25" s="1"/>
  <c r="G1157" i="25" s="1"/>
  <c r="G1158" i="25" s="1"/>
  <c r="G1159" i="25" s="1"/>
  <c r="G1160" i="25" s="1"/>
  <c r="G1161" i="25" s="1"/>
  <c r="G1162" i="25" s="1"/>
  <c r="G1163" i="25" s="1"/>
  <c r="G1164" i="25" s="1"/>
  <c r="G1165" i="25" s="1"/>
  <c r="G1166" i="25" s="1"/>
  <c r="G1167" i="25" s="1"/>
  <c r="G1168" i="25" s="1"/>
  <c r="G1169" i="25" s="1"/>
  <c r="G1170" i="25" s="1"/>
  <c r="G1171" i="25" s="1"/>
  <c r="G1172" i="25" s="1"/>
  <c r="G1173" i="25" s="1"/>
  <c r="G1174" i="25" s="1"/>
  <c r="G1175" i="25" s="1"/>
  <c r="G1176" i="25" s="1"/>
  <c r="G1177" i="25" s="1"/>
  <c r="G1178" i="25" s="1"/>
  <c r="G1179" i="25" s="1"/>
  <c r="G1180" i="25" s="1"/>
  <c r="G1181" i="25" s="1"/>
  <c r="G1182" i="25" s="1"/>
  <c r="G1183" i="25" s="1"/>
  <c r="G1184" i="25" s="1"/>
  <c r="G1185" i="25" s="1"/>
  <c r="G1186" i="25" s="1"/>
  <c r="G1187" i="25" s="1"/>
  <c r="G1188" i="25" s="1"/>
  <c r="G1189" i="25" s="1"/>
  <c r="G1190" i="25" s="1"/>
  <c r="G1191" i="25" s="1"/>
  <c r="G1192" i="25" s="1"/>
  <c r="G1193" i="25" s="1"/>
  <c r="G1194" i="25" s="1"/>
  <c r="G1195" i="25" s="1"/>
  <c r="G1196" i="25" s="1"/>
  <c r="G1197" i="25" s="1"/>
  <c r="G1198" i="25" s="1"/>
  <c r="G1199" i="25" s="1"/>
  <c r="G1200" i="25" s="1"/>
  <c r="G1201" i="25" s="1"/>
  <c r="G1202" i="25" s="1"/>
  <c r="G1203" i="25" s="1"/>
  <c r="G1204" i="25" s="1"/>
  <c r="G1205" i="25" s="1"/>
  <c r="G1206" i="25" s="1"/>
  <c r="G1207" i="25" s="1"/>
  <c r="G1208" i="25" s="1"/>
  <c r="G1209" i="25" s="1"/>
  <c r="G1210" i="25" s="1"/>
  <c r="G1211" i="25" s="1"/>
  <c r="G1212" i="25" s="1"/>
  <c r="G1213" i="25" s="1"/>
  <c r="G1214" i="25" s="1"/>
  <c r="G1215" i="25" s="1"/>
  <c r="G1216" i="25" s="1"/>
  <c r="G1217" i="25" s="1"/>
  <c r="G1218" i="25" s="1"/>
  <c r="G1219" i="25" s="1"/>
  <c r="G1220" i="25" s="1"/>
  <c r="G1221" i="25" s="1"/>
  <c r="G1222" i="25" s="1"/>
  <c r="G1223" i="25" s="1"/>
  <c r="G1224" i="25" s="1"/>
  <c r="G1225" i="25" s="1"/>
  <c r="G1226" i="25" s="1"/>
  <c r="G1227" i="25" s="1"/>
  <c r="G1228" i="25" s="1"/>
  <c r="G1229" i="25" s="1"/>
  <c r="G1230" i="25" s="1"/>
  <c r="G1231" i="25" s="1"/>
  <c r="G1232" i="25" s="1"/>
  <c r="G1233" i="25" s="1"/>
  <c r="G1234" i="25" s="1"/>
  <c r="G1235" i="25" s="1"/>
  <c r="G1236" i="25" s="1"/>
  <c r="G1237" i="25" s="1"/>
  <c r="G1238" i="25" s="1"/>
  <c r="G1239" i="25" s="1"/>
  <c r="G1240" i="25" s="1"/>
  <c r="G1241" i="25" s="1"/>
  <c r="G1242" i="25" s="1"/>
  <c r="G1243" i="25" s="1"/>
  <c r="G1244" i="25" s="1"/>
  <c r="G1245" i="25" s="1"/>
  <c r="G1246" i="25" s="1"/>
  <c r="G1247" i="25" s="1"/>
  <c r="G1248" i="25" s="1"/>
  <c r="G1249" i="25" s="1"/>
  <c r="G1250" i="25" s="1"/>
  <c r="G1251" i="25" s="1"/>
  <c r="G1252" i="25" s="1"/>
  <c r="G1253" i="25" s="1"/>
  <c r="G1254" i="25" s="1"/>
  <c r="G1255" i="25" s="1"/>
  <c r="G1256" i="25" s="1"/>
  <c r="G1257" i="25" s="1"/>
  <c r="G1258" i="25" s="1"/>
  <c r="G1259" i="25" s="1"/>
  <c r="G1260" i="25" s="1"/>
  <c r="G1261" i="25" s="1"/>
  <c r="G1262" i="25" s="1"/>
  <c r="G1263" i="25" s="1"/>
  <c r="G1264" i="25" s="1"/>
  <c r="G1265" i="25" s="1"/>
  <c r="G1266" i="25" s="1"/>
  <c r="G1267" i="25" s="1"/>
  <c r="G1268" i="25" s="1"/>
  <c r="G1269" i="25" s="1"/>
  <c r="G1270" i="25" s="1"/>
  <c r="G1271" i="25" s="1"/>
  <c r="G1272" i="25" s="1"/>
  <c r="G1273" i="25" s="1"/>
  <c r="G1274" i="25" s="1"/>
  <c r="G1275" i="25" s="1"/>
  <c r="G1276" i="25" s="1"/>
  <c r="G1277" i="25" s="1"/>
  <c r="G1278" i="25" s="1"/>
  <c r="G1279" i="25" s="1"/>
  <c r="G1280" i="25" s="1"/>
  <c r="G1281" i="25" s="1"/>
  <c r="G1282" i="25" s="1"/>
  <c r="G1283" i="25" s="1"/>
  <c r="G1284" i="25" s="1"/>
  <c r="G1285" i="25" s="1"/>
  <c r="G1286" i="25" s="1"/>
  <c r="G1287" i="25" s="1"/>
  <c r="G1288" i="25" s="1"/>
  <c r="G1289" i="25" s="1"/>
  <c r="G1290" i="25" s="1"/>
  <c r="G1291" i="25" s="1"/>
  <c r="G1292" i="25" s="1"/>
  <c r="G1293" i="25" s="1"/>
  <c r="G1294" i="25" s="1"/>
  <c r="G1295" i="25" s="1"/>
  <c r="G1296" i="25" s="1"/>
  <c r="G1297" i="25" s="1"/>
  <c r="G1298" i="25" s="1"/>
  <c r="G1299" i="25" s="1"/>
  <c r="G1300" i="25" s="1"/>
  <c r="G1301" i="25" s="1"/>
  <c r="G1302" i="25" s="1"/>
  <c r="G1303" i="25" s="1"/>
  <c r="G1304" i="25" s="1"/>
  <c r="G1305" i="25" s="1"/>
  <c r="G1306" i="25" s="1"/>
  <c r="G1307" i="25" s="1"/>
  <c r="G1308" i="25" s="1"/>
  <c r="G1309" i="25" s="1"/>
  <c r="G1310" i="25" s="1"/>
  <c r="G1311" i="25" s="1"/>
  <c r="G1312" i="25" s="1"/>
  <c r="G1313" i="25" s="1"/>
  <c r="G1314" i="25" s="1"/>
  <c r="G1315" i="25" s="1"/>
  <c r="G1316" i="25" s="1"/>
  <c r="G1317" i="25" s="1"/>
  <c r="G1318" i="25" s="1"/>
  <c r="G1319" i="25" s="1"/>
  <c r="G1320" i="25" s="1"/>
  <c r="G1321" i="25" s="1"/>
  <c r="G1322" i="25" s="1"/>
  <c r="G1323" i="25" s="1"/>
  <c r="G1324" i="25" s="1"/>
  <c r="G1325" i="25" s="1"/>
  <c r="G1326" i="25" s="1"/>
  <c r="G1327" i="25" s="1"/>
  <c r="G1328" i="25" s="1"/>
  <c r="G1329" i="25" s="1"/>
  <c r="G1330" i="25" s="1"/>
  <c r="G1331" i="25" s="1"/>
  <c r="G1332" i="25" s="1"/>
  <c r="G1333" i="25" s="1"/>
  <c r="G1334" i="25" s="1"/>
  <c r="G1335" i="25" s="1"/>
  <c r="G1336" i="25" s="1"/>
  <c r="G1337" i="25" s="1"/>
  <c r="G1338" i="25" s="1"/>
  <c r="G1339" i="25" s="1"/>
  <c r="G1340" i="25" s="1"/>
  <c r="G1341" i="25" s="1"/>
  <c r="G1342" i="25" s="1"/>
  <c r="G1343" i="25" s="1"/>
  <c r="G1344" i="25" s="1"/>
  <c r="G1345" i="25" s="1"/>
  <c r="G1346" i="25" s="1"/>
  <c r="G1347" i="25" s="1"/>
  <c r="G1348" i="25" s="1"/>
  <c r="G1349" i="25" s="1"/>
  <c r="G1350" i="25" s="1"/>
  <c r="G1351" i="25" s="1"/>
  <c r="G1352" i="25" s="1"/>
  <c r="G1353" i="25" s="1"/>
  <c r="G1354" i="25" s="1"/>
  <c r="G1355" i="25" s="1"/>
  <c r="G1356" i="25" s="1"/>
  <c r="G1357" i="25" s="1"/>
  <c r="G1358" i="25" s="1"/>
  <c r="G1359" i="25" s="1"/>
  <c r="G1360" i="25" s="1"/>
  <c r="G1361" i="25" s="1"/>
  <c r="G1362" i="25" s="1"/>
  <c r="G1363" i="25" s="1"/>
  <c r="G1364" i="25" s="1"/>
  <c r="G1365" i="25" s="1"/>
  <c r="G1366" i="25" s="1"/>
  <c r="G1367" i="25" s="1"/>
  <c r="G1368" i="25" s="1"/>
  <c r="G1369" i="25" s="1"/>
  <c r="G1370" i="25" s="1"/>
  <c r="G1371" i="25" s="1"/>
  <c r="G1372" i="25" s="1"/>
  <c r="G1373" i="25" s="1"/>
  <c r="G1374" i="25" s="1"/>
  <c r="G1375" i="25" s="1"/>
  <c r="G1376" i="25" s="1"/>
  <c r="G1377" i="25" s="1"/>
  <c r="G1378" i="25" s="1"/>
  <c r="G1379" i="25" s="1"/>
  <c r="G1380" i="25" s="1"/>
  <c r="G1381" i="25" s="1"/>
  <c r="G1382" i="25" s="1"/>
  <c r="G1383" i="25" s="1"/>
  <c r="G1384" i="25" s="1"/>
  <c r="G1385" i="25" s="1"/>
  <c r="G1386" i="25" s="1"/>
  <c r="G1387" i="25" s="1"/>
  <c r="G1388" i="25" s="1"/>
  <c r="G1389" i="25" s="1"/>
  <c r="G1390" i="25" s="1"/>
  <c r="G1391" i="25" s="1"/>
  <c r="G1392" i="25" s="1"/>
  <c r="G1393" i="25" s="1"/>
  <c r="G1394" i="25" s="1"/>
  <c r="G1395" i="25" s="1"/>
  <c r="G1396" i="25" s="1"/>
  <c r="G1397" i="25" s="1"/>
  <c r="G1398" i="25" s="1"/>
  <c r="G1399" i="25" s="1"/>
  <c r="G1400" i="25" s="1"/>
  <c r="G1401" i="25" s="1"/>
  <c r="G1402" i="25" s="1"/>
  <c r="G1403" i="25" s="1"/>
  <c r="G1404" i="25" s="1"/>
  <c r="G1405" i="25" s="1"/>
  <c r="G1406" i="25" s="1"/>
  <c r="G1407" i="25" s="1"/>
  <c r="G1408" i="25" s="1"/>
  <c r="G1409" i="25" s="1"/>
  <c r="G1410" i="25" s="1"/>
  <c r="G1411" i="25" s="1"/>
  <c r="G1412" i="25" s="1"/>
  <c r="G1413" i="25" s="1"/>
  <c r="G1414" i="25" s="1"/>
  <c r="G1415" i="25" s="1"/>
  <c r="G1416" i="25" s="1"/>
  <c r="G1417" i="25" s="1"/>
  <c r="G1418" i="25" s="1"/>
  <c r="G1419" i="25" s="1"/>
  <c r="G1420" i="25" s="1"/>
  <c r="G1421" i="25" s="1"/>
  <c r="G1422" i="25" s="1"/>
  <c r="G1423" i="25" s="1"/>
  <c r="G1424" i="25" s="1"/>
  <c r="G1425" i="25" s="1"/>
  <c r="G1426" i="25" s="1"/>
  <c r="G1427" i="25" s="1"/>
  <c r="G1428" i="25" s="1"/>
  <c r="G1429" i="25" s="1"/>
  <c r="G1430" i="25" s="1"/>
  <c r="G1431" i="25" s="1"/>
  <c r="G1432" i="25" s="1"/>
  <c r="G1433" i="25" s="1"/>
  <c r="G1434" i="25" s="1"/>
  <c r="G1435" i="25" s="1"/>
  <c r="G1436" i="25" s="1"/>
  <c r="G1437" i="25" s="1"/>
  <c r="G1438" i="25" s="1"/>
  <c r="G1439" i="25" s="1"/>
  <c r="G1440" i="25" s="1"/>
  <c r="G1441" i="25" s="1"/>
  <c r="G1442" i="25" s="1"/>
  <c r="G1443" i="25" s="1"/>
  <c r="G1444" i="25" s="1"/>
  <c r="G1445" i="25" s="1"/>
  <c r="G1446" i="25" s="1"/>
  <c r="G1447" i="25" s="1"/>
  <c r="G1448" i="25" s="1"/>
  <c r="G1449" i="25" s="1"/>
  <c r="G1450" i="25" s="1"/>
  <c r="G1451" i="25" s="1"/>
  <c r="G1452" i="25" s="1"/>
  <c r="G1453" i="25" s="1"/>
  <c r="G1454" i="25" s="1"/>
  <c r="G1455" i="25" s="1"/>
  <c r="G1456" i="25" s="1"/>
  <c r="G1457" i="25" s="1"/>
  <c r="G1458" i="25" s="1"/>
  <c r="G1459" i="25" s="1"/>
  <c r="G1460" i="25" s="1"/>
  <c r="G1461" i="25" s="1"/>
  <c r="G1462" i="25" s="1"/>
  <c r="G1463" i="25" s="1"/>
  <c r="G1464" i="25" s="1"/>
  <c r="G1465" i="25" s="1"/>
  <c r="G1466" i="25" s="1"/>
  <c r="G1467" i="25" s="1"/>
  <c r="G1468" i="25" s="1"/>
  <c r="G1469" i="25" s="1"/>
  <c r="G1470" i="25" s="1"/>
  <c r="G1471" i="25" s="1"/>
  <c r="G1472" i="25" s="1"/>
  <c r="G1473" i="25" s="1"/>
  <c r="G1474" i="25" s="1"/>
  <c r="G1475" i="25" s="1"/>
  <c r="G1476" i="25" s="1"/>
  <c r="G1477" i="25" s="1"/>
  <c r="G1478" i="25" s="1"/>
  <c r="G1479" i="25" s="1"/>
  <c r="G1480" i="25" s="1"/>
  <c r="G1481" i="25" s="1"/>
  <c r="G1482" i="25" s="1"/>
  <c r="G1483" i="25" s="1"/>
  <c r="G1484" i="25" s="1"/>
  <c r="G1485" i="25" s="1"/>
  <c r="G1486" i="25" s="1"/>
  <c r="G1487" i="25" s="1"/>
  <c r="G1488" i="25" s="1"/>
  <c r="G1489" i="25" s="1"/>
  <c r="G1490" i="25" s="1"/>
  <c r="G1491" i="25" s="1"/>
  <c r="G1492" i="25" s="1"/>
  <c r="G1493" i="25" s="1"/>
  <c r="G1494" i="25" s="1"/>
  <c r="G1495" i="25" s="1"/>
  <c r="G1496" i="25" s="1"/>
  <c r="G1497" i="25" s="1"/>
  <c r="G1498" i="25" s="1"/>
  <c r="G1499" i="25" s="1"/>
  <c r="G1500" i="25" s="1"/>
  <c r="G1501" i="25" s="1"/>
  <c r="G1502" i="25" s="1"/>
  <c r="G1503" i="25" s="1"/>
  <c r="G1504" i="25" s="1"/>
  <c r="G1505" i="25" s="1"/>
  <c r="G1506" i="25" s="1"/>
  <c r="G1507" i="25" s="1"/>
  <c r="G1508" i="25" s="1"/>
  <c r="G1509" i="25" s="1"/>
  <c r="G1510" i="25" s="1"/>
  <c r="G1511" i="25" s="1"/>
  <c r="G1512" i="25" s="1"/>
  <c r="G1513" i="25" s="1"/>
  <c r="G1514" i="25" s="1"/>
  <c r="G1515" i="25" s="1"/>
  <c r="G1516" i="25" s="1"/>
  <c r="G1517" i="25" s="1"/>
  <c r="G1518" i="25" s="1"/>
  <c r="G1519" i="25" s="1"/>
  <c r="G1520" i="25" s="1"/>
  <c r="G1521" i="25" s="1"/>
  <c r="G1522" i="25" s="1"/>
  <c r="G1523" i="25" s="1"/>
  <c r="G1524" i="25" s="1"/>
  <c r="G1525" i="25" s="1"/>
  <c r="G1526" i="25" s="1"/>
  <c r="G1527" i="25" s="1"/>
  <c r="G1528" i="25" s="1"/>
  <c r="G1529" i="25" s="1"/>
  <c r="G1530" i="25" s="1"/>
  <c r="G1531" i="25" s="1"/>
  <c r="G1532" i="25" s="1"/>
  <c r="G1533" i="25" s="1"/>
  <c r="G1534" i="25" s="1"/>
  <c r="G1535" i="25" s="1"/>
  <c r="G1536" i="25" s="1"/>
  <c r="G1537" i="25" s="1"/>
  <c r="G1538" i="25" s="1"/>
  <c r="G1539" i="25" s="1"/>
  <c r="G1540" i="25" s="1"/>
  <c r="G1541" i="25" s="1"/>
  <c r="G1542" i="25" s="1"/>
  <c r="G1543" i="25" s="1"/>
  <c r="G1544" i="25" s="1"/>
  <c r="G1545" i="25" s="1"/>
  <c r="G1546" i="25" s="1"/>
  <c r="G1547" i="25" s="1"/>
  <c r="G1548" i="25" s="1"/>
  <c r="G1549" i="25" s="1"/>
  <c r="G1550" i="25" s="1"/>
  <c r="G1551" i="25" s="1"/>
  <c r="G1552" i="25" s="1"/>
  <c r="G1553" i="25" s="1"/>
  <c r="G1554" i="25" s="1"/>
  <c r="G1555" i="25" s="1"/>
  <c r="G1556" i="25" s="1"/>
  <c r="G1557" i="25" s="1"/>
  <c r="G1558" i="25" s="1"/>
  <c r="G1559" i="25" s="1"/>
  <c r="G1560" i="25" s="1"/>
  <c r="G1561" i="25" s="1"/>
  <c r="G1562" i="25" s="1"/>
  <c r="G1563" i="25" s="1"/>
  <c r="G1564" i="25" s="1"/>
  <c r="G1565" i="25" s="1"/>
  <c r="G1566" i="25" s="1"/>
  <c r="G1567" i="25" s="1"/>
  <c r="G1568" i="25" s="1"/>
  <c r="G1569" i="25" s="1"/>
  <c r="G1570" i="25" s="1"/>
  <c r="G1571" i="25" s="1"/>
  <c r="G1572" i="25" s="1"/>
  <c r="G1573" i="25" s="1"/>
  <c r="G1574" i="25" s="1"/>
  <c r="G1575" i="25" s="1"/>
  <c r="G1576" i="25" s="1"/>
  <c r="G1577" i="25" s="1"/>
  <c r="G1578" i="25" s="1"/>
  <c r="G1579" i="25" s="1"/>
  <c r="G1580" i="25" s="1"/>
  <c r="G1581" i="25" s="1"/>
  <c r="G1582" i="25" s="1"/>
  <c r="G1583" i="25" s="1"/>
  <c r="G1584" i="25" s="1"/>
  <c r="G1585" i="25" s="1"/>
  <c r="G1586" i="25" s="1"/>
  <c r="G1587" i="25" s="1"/>
  <c r="G1588" i="25" s="1"/>
  <c r="G1589" i="25" s="1"/>
  <c r="G1590" i="25" s="1"/>
  <c r="G1591" i="25" s="1"/>
  <c r="G1592" i="25" s="1"/>
  <c r="G1593" i="25" s="1"/>
  <c r="G1594" i="25" s="1"/>
  <c r="G1595" i="25" s="1"/>
  <c r="G1596" i="25" s="1"/>
  <c r="G1597" i="25" s="1"/>
  <c r="G1598" i="25" s="1"/>
  <c r="G1599" i="25" s="1"/>
  <c r="G1600" i="25" s="1"/>
  <c r="G1601" i="25" s="1"/>
  <c r="G1602" i="25" s="1"/>
  <c r="G1603" i="25" s="1"/>
  <c r="G1604" i="25" s="1"/>
  <c r="G1605" i="25" s="1"/>
  <c r="G1606" i="25" s="1"/>
  <c r="G1607" i="25" s="1"/>
  <c r="G1608" i="25" s="1"/>
  <c r="G1609" i="25" s="1"/>
  <c r="G1610" i="25" s="1"/>
  <c r="G1611" i="25" s="1"/>
  <c r="G1612" i="25" s="1"/>
  <c r="G1613" i="25" s="1"/>
  <c r="G1614" i="25" s="1"/>
  <c r="G1615" i="25" s="1"/>
  <c r="G1616" i="25" s="1"/>
  <c r="G1617" i="25" s="1"/>
  <c r="G1618" i="25" s="1"/>
  <c r="G1619" i="25" s="1"/>
  <c r="G1620" i="25" s="1"/>
  <c r="G1621" i="25" s="1"/>
  <c r="G1622" i="25" s="1"/>
  <c r="G1623" i="25" s="1"/>
  <c r="G1624" i="25" s="1"/>
  <c r="G1625" i="25" s="1"/>
  <c r="G1626" i="25" s="1"/>
  <c r="G1627" i="25" s="1"/>
  <c r="G1628" i="25" s="1"/>
  <c r="G1629" i="25" s="1"/>
  <c r="G1630" i="25" s="1"/>
  <c r="G1631" i="25" s="1"/>
  <c r="G1632" i="25" s="1"/>
  <c r="G1633" i="25" s="1"/>
  <c r="G1634" i="25" s="1"/>
  <c r="G1635" i="25" s="1"/>
  <c r="G1636" i="25" s="1"/>
  <c r="G1637" i="25" s="1"/>
  <c r="G1638" i="25" s="1"/>
  <c r="G1639" i="25" s="1"/>
  <c r="G1640" i="25" s="1"/>
  <c r="G1641" i="25" s="1"/>
  <c r="G1642" i="25" s="1"/>
  <c r="G1643" i="25" s="1"/>
  <c r="G1644" i="25" s="1"/>
  <c r="G1645" i="25" s="1"/>
  <c r="G1646" i="25" s="1"/>
  <c r="G1647" i="25" s="1"/>
  <c r="G1648" i="25" s="1"/>
  <c r="G1649" i="25" s="1"/>
  <c r="G1650" i="25" s="1"/>
  <c r="G1651" i="25" s="1"/>
  <c r="G1652" i="25" s="1"/>
  <c r="G1653" i="25" s="1"/>
  <c r="G1654" i="25" s="1"/>
  <c r="G1655" i="25" s="1"/>
  <c r="G1656" i="25" s="1"/>
  <c r="G1657" i="25" s="1"/>
  <c r="G1658" i="25" s="1"/>
  <c r="G1659" i="25" s="1"/>
  <c r="G1660" i="25" s="1"/>
  <c r="G1661" i="25" s="1"/>
  <c r="G1662" i="25" s="1"/>
  <c r="G1663" i="25" s="1"/>
  <c r="G1664" i="25" s="1"/>
  <c r="G1665" i="25" s="1"/>
  <c r="G1666" i="25" s="1"/>
  <c r="G1667" i="25" s="1"/>
  <c r="G1668" i="25" s="1"/>
  <c r="G1669" i="25" s="1"/>
  <c r="G1670" i="25" s="1"/>
  <c r="G1671" i="25" s="1"/>
  <c r="G1672" i="25" s="1"/>
  <c r="G1673" i="25" s="1"/>
  <c r="G1674" i="25" s="1"/>
  <c r="G1675" i="25" s="1"/>
  <c r="G1676" i="25" s="1"/>
  <c r="G1677" i="25" s="1"/>
  <c r="G1678" i="25" s="1"/>
  <c r="G1679" i="25" s="1"/>
  <c r="G1680" i="25" s="1"/>
  <c r="G1681" i="25" s="1"/>
  <c r="G1682" i="25" s="1"/>
  <c r="G1683" i="25" s="1"/>
  <c r="G1684" i="25" s="1"/>
  <c r="G1685" i="25" s="1"/>
  <c r="G1686" i="25" s="1"/>
  <c r="G1687" i="25" s="1"/>
  <c r="G1688" i="25" s="1"/>
  <c r="G1689" i="25" s="1"/>
  <c r="G1690" i="25" s="1"/>
  <c r="G1691" i="25" s="1"/>
  <c r="G1692" i="25" s="1"/>
  <c r="G1693" i="25" s="1"/>
  <c r="G1694" i="25" s="1"/>
  <c r="G1695" i="25" s="1"/>
  <c r="G1696" i="25" s="1"/>
  <c r="G1697" i="25" s="1"/>
  <c r="G1698" i="25" s="1"/>
  <c r="G1699" i="25" s="1"/>
  <c r="G1700" i="25" s="1"/>
  <c r="G1701" i="25" s="1"/>
  <c r="G1702" i="25" s="1"/>
  <c r="G1703" i="25" s="1"/>
  <c r="G1704" i="25" s="1"/>
  <c r="G1705" i="25" s="1"/>
  <c r="G1706" i="25" s="1"/>
  <c r="G1707" i="25" s="1"/>
  <c r="G1708" i="25" s="1"/>
  <c r="G1709" i="25" s="1"/>
  <c r="G1710" i="25" s="1"/>
  <c r="G1711" i="25" s="1"/>
  <c r="G1712" i="25" s="1"/>
  <c r="G1713" i="25" s="1"/>
  <c r="G1714" i="25" s="1"/>
  <c r="G1715" i="25" s="1"/>
  <c r="G1716" i="25" s="1"/>
  <c r="G1717" i="25" s="1"/>
  <c r="G1718" i="25" s="1"/>
  <c r="G1719" i="25" s="1"/>
  <c r="G1720" i="25" s="1"/>
  <c r="G1721" i="25" s="1"/>
  <c r="G1722" i="25" s="1"/>
  <c r="G1723" i="25" s="1"/>
  <c r="G1724" i="25" s="1"/>
  <c r="G1725" i="25" s="1"/>
  <c r="G1726" i="25" s="1"/>
  <c r="G1727" i="25" s="1"/>
  <c r="G1728" i="25" s="1"/>
  <c r="G1729" i="25" s="1"/>
  <c r="G1730" i="25" s="1"/>
  <c r="G1731" i="25" s="1"/>
  <c r="G1732" i="25" s="1"/>
  <c r="G1733" i="25" s="1"/>
  <c r="G1734" i="25" s="1"/>
  <c r="G1735" i="25" s="1"/>
  <c r="G1736" i="25" s="1"/>
  <c r="G1737" i="25" s="1"/>
  <c r="G1738" i="25" s="1"/>
  <c r="G1739" i="25" s="1"/>
  <c r="G1740" i="25" s="1"/>
  <c r="G1741" i="25" s="1"/>
  <c r="G1742" i="25" s="1"/>
  <c r="G1743" i="25" s="1"/>
  <c r="G1744" i="25" s="1"/>
  <c r="G1745" i="25" s="1"/>
  <c r="G1746" i="25" s="1"/>
  <c r="G1747" i="25" s="1"/>
  <c r="G1748" i="25" s="1"/>
  <c r="G1749" i="25" s="1"/>
  <c r="G1750" i="25" s="1"/>
  <c r="G1751" i="25" s="1"/>
  <c r="G1752" i="25" s="1"/>
  <c r="G1753" i="25" s="1"/>
  <c r="G1754" i="25" s="1"/>
  <c r="G1755" i="25" s="1"/>
  <c r="G1756" i="25" s="1"/>
  <c r="G1757" i="25" s="1"/>
  <c r="G1758" i="25" s="1"/>
  <c r="G1759" i="25" s="1"/>
  <c r="G1760" i="25" s="1"/>
  <c r="G1761" i="25" s="1"/>
  <c r="G1762" i="25" s="1"/>
  <c r="G1763" i="25" s="1"/>
  <c r="G1764" i="25" s="1"/>
  <c r="G1765" i="25" s="1"/>
  <c r="G1766" i="25" s="1"/>
  <c r="G1767" i="25" s="1"/>
  <c r="G1768" i="25" s="1"/>
  <c r="G1769" i="25" s="1"/>
  <c r="G1770" i="25" s="1"/>
  <c r="G1771" i="25" s="1"/>
  <c r="G1772" i="25" s="1"/>
  <c r="G1773" i="25" s="1"/>
  <c r="G1774" i="25" s="1"/>
  <c r="G1775" i="25" s="1"/>
  <c r="G1776" i="25" s="1"/>
  <c r="G1777" i="25" s="1"/>
  <c r="G1778" i="25" s="1"/>
  <c r="G1779" i="25" s="1"/>
  <c r="G1780" i="25" s="1"/>
  <c r="G1781" i="25" s="1"/>
  <c r="G1782" i="25" s="1"/>
  <c r="G1783" i="25" s="1"/>
  <c r="G1784" i="25" s="1"/>
  <c r="G1785" i="25" s="1"/>
  <c r="G1786" i="25" s="1"/>
  <c r="G1787" i="25" s="1"/>
  <c r="G1788" i="25" s="1"/>
  <c r="G1789" i="25" s="1"/>
  <c r="G1790" i="25" s="1"/>
  <c r="G1791" i="25" s="1"/>
  <c r="G1792" i="25" s="1"/>
  <c r="G1793" i="25" s="1"/>
  <c r="G1794" i="25" s="1"/>
  <c r="G1795" i="25" s="1"/>
  <c r="G1796" i="25" s="1"/>
  <c r="G1797" i="25" s="1"/>
  <c r="G1798" i="25" s="1"/>
  <c r="G1799" i="25" s="1"/>
  <c r="G1800" i="25" s="1"/>
  <c r="G1801" i="25" s="1"/>
  <c r="G1802" i="25" s="1"/>
  <c r="G1803" i="25" s="1"/>
  <c r="G1804" i="25" s="1"/>
  <c r="K9" i="32" l="1"/>
  <c r="N8" i="32"/>
  <c r="O8" i="32" s="1"/>
  <c r="K11" i="31"/>
  <c r="N10" i="31"/>
  <c r="O10" i="31" s="1"/>
  <c r="J4" i="25"/>
  <c r="L4" i="25" s="1"/>
  <c r="J5" i="25"/>
  <c r="J6" i="25"/>
  <c r="L6" i="25" s="1"/>
  <c r="J7" i="25"/>
  <c r="L7" i="25" s="1"/>
  <c r="J8" i="25"/>
  <c r="L8" i="25" s="1"/>
  <c r="J9" i="25"/>
  <c r="J10" i="25"/>
  <c r="L10" i="25" s="1"/>
  <c r="J11" i="25"/>
  <c r="L11" i="25" s="1"/>
  <c r="J12" i="25"/>
  <c r="L12" i="25" s="1"/>
  <c r="J13" i="25"/>
  <c r="L13" i="25" s="1"/>
  <c r="J14" i="25"/>
  <c r="L14" i="25" s="1"/>
  <c r="J15" i="25"/>
  <c r="L15" i="25" s="1"/>
  <c r="J16" i="25"/>
  <c r="J17" i="25"/>
  <c r="L17" i="25" s="1"/>
  <c r="J18" i="25"/>
  <c r="L18" i="25" s="1"/>
  <c r="J19" i="25"/>
  <c r="L19" i="25" s="1"/>
  <c r="J20" i="25"/>
  <c r="L20" i="25" s="1"/>
  <c r="J21" i="25"/>
  <c r="J22" i="25"/>
  <c r="L22" i="25" s="1"/>
  <c r="J23" i="25"/>
  <c r="L23" i="25" s="1"/>
  <c r="J24" i="25"/>
  <c r="L24" i="25" s="1"/>
  <c r="J25" i="25"/>
  <c r="L25" i="25" s="1"/>
  <c r="J26" i="25"/>
  <c r="L26" i="25" s="1"/>
  <c r="J27" i="25"/>
  <c r="L27" i="25" s="1"/>
  <c r="J28" i="25"/>
  <c r="L28" i="25" s="1"/>
  <c r="J29" i="25"/>
  <c r="L29" i="25" s="1"/>
  <c r="J30" i="25"/>
  <c r="L30" i="25" s="1"/>
  <c r="J31" i="25"/>
  <c r="L31" i="25" s="1"/>
  <c r="J32" i="25"/>
  <c r="J33" i="25"/>
  <c r="L33" i="25" s="1"/>
  <c r="J34" i="25"/>
  <c r="L34" i="25" s="1"/>
  <c r="J35" i="25"/>
  <c r="L35" i="25" s="1"/>
  <c r="J36" i="25"/>
  <c r="L36" i="25" s="1"/>
  <c r="J37" i="25"/>
  <c r="J38" i="25"/>
  <c r="J39" i="25"/>
  <c r="L39" i="25" s="1"/>
  <c r="J40" i="25"/>
  <c r="L40" i="25" s="1"/>
  <c r="J41" i="25"/>
  <c r="L41" i="25" s="1"/>
  <c r="J42" i="25"/>
  <c r="L42" i="25" s="1"/>
  <c r="J43" i="25"/>
  <c r="L43" i="25" s="1"/>
  <c r="J44" i="25"/>
  <c r="L44" i="25" s="1"/>
  <c r="J45" i="25"/>
  <c r="J46" i="25"/>
  <c r="L46" i="25" s="1"/>
  <c r="J47" i="25"/>
  <c r="L47" i="25" s="1"/>
  <c r="J48" i="25"/>
  <c r="L48" i="25" s="1"/>
  <c r="J49" i="25"/>
  <c r="L49" i="25" s="1"/>
  <c r="J50" i="25"/>
  <c r="L50" i="25" s="1"/>
  <c r="J51" i="25"/>
  <c r="L51" i="25" s="1"/>
  <c r="J52" i="25"/>
  <c r="L52" i="25" s="1"/>
  <c r="J53" i="25"/>
  <c r="L53" i="25" s="1"/>
  <c r="J54" i="25"/>
  <c r="L54" i="25" s="1"/>
  <c r="J55" i="25"/>
  <c r="L55" i="25" s="1"/>
  <c r="J56" i="25"/>
  <c r="L56" i="25" s="1"/>
  <c r="J57" i="25"/>
  <c r="L57" i="25" s="1"/>
  <c r="J58" i="25"/>
  <c r="L58" i="25" s="1"/>
  <c r="J59" i="25"/>
  <c r="L59" i="25" s="1"/>
  <c r="J60" i="25"/>
  <c r="L60" i="25" s="1"/>
  <c r="J61" i="25"/>
  <c r="L61" i="25" s="1"/>
  <c r="J62" i="25"/>
  <c r="L62" i="25" s="1"/>
  <c r="J63" i="25"/>
  <c r="L63" i="25" s="1"/>
  <c r="J64" i="25"/>
  <c r="L64" i="25" s="1"/>
  <c r="J65" i="25"/>
  <c r="L65" i="25" s="1"/>
  <c r="J66" i="25"/>
  <c r="L66" i="25" s="1"/>
  <c r="J67" i="25"/>
  <c r="L67" i="25" s="1"/>
  <c r="J68" i="25"/>
  <c r="L68" i="25" s="1"/>
  <c r="J69" i="25"/>
  <c r="J70" i="25"/>
  <c r="L70" i="25" s="1"/>
  <c r="J71" i="25"/>
  <c r="L71" i="25" s="1"/>
  <c r="J72" i="25"/>
  <c r="L72" i="25" s="1"/>
  <c r="J73" i="25"/>
  <c r="L73" i="25" s="1"/>
  <c r="J74" i="25"/>
  <c r="L74" i="25" s="1"/>
  <c r="J75" i="25"/>
  <c r="L75" i="25" s="1"/>
  <c r="J76" i="25"/>
  <c r="J77" i="25"/>
  <c r="L77" i="25" s="1"/>
  <c r="J78" i="25"/>
  <c r="L78" i="25" s="1"/>
  <c r="J79" i="25"/>
  <c r="L79" i="25" s="1"/>
  <c r="J80" i="25"/>
  <c r="J81" i="25"/>
  <c r="L81" i="25" s="1"/>
  <c r="J82" i="25"/>
  <c r="L82" i="25" s="1"/>
  <c r="J83" i="25"/>
  <c r="L83" i="25" s="1"/>
  <c r="J84" i="25"/>
  <c r="J85" i="25"/>
  <c r="L85" i="25" s="1"/>
  <c r="J86" i="25"/>
  <c r="L86" i="25" s="1"/>
  <c r="J87" i="25"/>
  <c r="J88" i="25"/>
  <c r="J89" i="25"/>
  <c r="L89" i="25" s="1"/>
  <c r="J90" i="25"/>
  <c r="L90" i="25" s="1"/>
  <c r="J91" i="25"/>
  <c r="J92" i="25"/>
  <c r="L92" i="25" s="1"/>
  <c r="J93" i="25"/>
  <c r="L93" i="25" s="1"/>
  <c r="J94" i="25"/>
  <c r="L94" i="25" s="1"/>
  <c r="J95" i="25"/>
  <c r="L95" i="25" s="1"/>
  <c r="J96" i="25"/>
  <c r="J97" i="25"/>
  <c r="L97" i="25" s="1"/>
  <c r="J98" i="25"/>
  <c r="L98" i="25" s="1"/>
  <c r="J99" i="25"/>
  <c r="L99" i="25" s="1"/>
  <c r="J100" i="25"/>
  <c r="J101" i="25"/>
  <c r="L101" i="25" s="1"/>
  <c r="J102" i="25"/>
  <c r="L102" i="25" s="1"/>
  <c r="J103" i="25"/>
  <c r="L103" i="25" s="1"/>
  <c r="J104" i="25"/>
  <c r="L104" i="25" s="1"/>
  <c r="J105" i="25"/>
  <c r="L105" i="25" s="1"/>
  <c r="J106" i="25"/>
  <c r="L106" i="25" s="1"/>
  <c r="J107" i="25"/>
  <c r="L107" i="25" s="1"/>
  <c r="J108" i="25"/>
  <c r="L108" i="25" s="1"/>
  <c r="J109" i="25"/>
  <c r="L109" i="25" s="1"/>
  <c r="J110" i="25"/>
  <c r="L110" i="25" s="1"/>
  <c r="J111" i="25"/>
  <c r="L111" i="25" s="1"/>
  <c r="J112" i="25"/>
  <c r="J113" i="25"/>
  <c r="L113" i="25" s="1"/>
  <c r="J114" i="25"/>
  <c r="L114" i="25" s="1"/>
  <c r="J115" i="25"/>
  <c r="L115" i="25" s="1"/>
  <c r="J116" i="25"/>
  <c r="L116" i="25" s="1"/>
  <c r="J117" i="25"/>
  <c r="L117" i="25" s="1"/>
  <c r="J118" i="25"/>
  <c r="L118" i="25" s="1"/>
  <c r="J119" i="25"/>
  <c r="L119" i="25" s="1"/>
  <c r="J120" i="25"/>
  <c r="L120" i="25" s="1"/>
  <c r="J121" i="25"/>
  <c r="L121" i="25" s="1"/>
  <c r="J122" i="25"/>
  <c r="L122" i="25" s="1"/>
  <c r="J123" i="25"/>
  <c r="J124" i="25"/>
  <c r="J125" i="25"/>
  <c r="J126" i="25"/>
  <c r="L126" i="25" s="1"/>
  <c r="J127" i="25"/>
  <c r="L127" i="25" s="1"/>
  <c r="J128" i="25"/>
  <c r="L128" i="25" s="1"/>
  <c r="J129" i="25"/>
  <c r="J130" i="25"/>
  <c r="L130" i="25" s="1"/>
  <c r="J131" i="25"/>
  <c r="J132" i="25"/>
  <c r="L132" i="25" s="1"/>
  <c r="J133" i="25"/>
  <c r="L133" i="25" s="1"/>
  <c r="J134" i="25"/>
  <c r="L134" i="25" s="1"/>
  <c r="J135" i="25"/>
  <c r="L135" i="25" s="1"/>
  <c r="J136" i="25"/>
  <c r="L136" i="25" s="1"/>
  <c r="J137" i="25"/>
  <c r="J138" i="25"/>
  <c r="J139" i="25"/>
  <c r="L139" i="25" s="1"/>
  <c r="J140" i="25"/>
  <c r="L140" i="25" s="1"/>
  <c r="J141" i="25"/>
  <c r="J142" i="25"/>
  <c r="L142" i="25" s="1"/>
  <c r="J143" i="25"/>
  <c r="L143" i="25" s="1"/>
  <c r="J144" i="25"/>
  <c r="J145" i="25"/>
  <c r="L145" i="25" s="1"/>
  <c r="J146" i="25"/>
  <c r="L146" i="25" s="1"/>
  <c r="J147" i="25"/>
  <c r="L147" i="25" s="1"/>
  <c r="J148" i="25"/>
  <c r="L148" i="25" s="1"/>
  <c r="J149" i="25"/>
  <c r="L149" i="25" s="1"/>
  <c r="J150" i="25"/>
  <c r="J151" i="25"/>
  <c r="L151" i="25" s="1"/>
  <c r="J152" i="25"/>
  <c r="L152" i="25" s="1"/>
  <c r="J153" i="25"/>
  <c r="L153" i="25" s="1"/>
  <c r="J154" i="25"/>
  <c r="L154" i="25" s="1"/>
  <c r="J155" i="25"/>
  <c r="L155" i="25" s="1"/>
  <c r="J156" i="25"/>
  <c r="L156" i="25" s="1"/>
  <c r="J157" i="25"/>
  <c r="L157" i="25" s="1"/>
  <c r="J158" i="25"/>
  <c r="L158" i="25" s="1"/>
  <c r="J159" i="25"/>
  <c r="L159" i="25" s="1"/>
  <c r="J160" i="25"/>
  <c r="L160" i="25" s="1"/>
  <c r="J161" i="25"/>
  <c r="L161" i="25" s="1"/>
  <c r="J162" i="25"/>
  <c r="J163" i="25"/>
  <c r="J164" i="25"/>
  <c r="L164" i="25" s="1"/>
  <c r="J165" i="25"/>
  <c r="L165" i="25" s="1"/>
  <c r="J166" i="25"/>
  <c r="L166" i="25" s="1"/>
  <c r="J167" i="25"/>
  <c r="L167" i="25" s="1"/>
  <c r="J168" i="25"/>
  <c r="L168" i="25" s="1"/>
  <c r="J169" i="25"/>
  <c r="L169" i="25" s="1"/>
  <c r="J170" i="25"/>
  <c r="L170" i="25" s="1"/>
  <c r="J171" i="25"/>
  <c r="J172" i="25"/>
  <c r="L172" i="25" s="1"/>
  <c r="J173" i="25"/>
  <c r="J174" i="25"/>
  <c r="L174" i="25" s="1"/>
  <c r="J175" i="25"/>
  <c r="J176" i="25"/>
  <c r="L176" i="25" s="1"/>
  <c r="J177" i="25"/>
  <c r="L177" i="25" s="1"/>
  <c r="J178" i="25"/>
  <c r="L178" i="25" s="1"/>
  <c r="J179" i="25"/>
  <c r="L179" i="25" s="1"/>
  <c r="J180" i="25"/>
  <c r="L180" i="25" s="1"/>
  <c r="J181" i="25"/>
  <c r="L181" i="25" s="1"/>
  <c r="J182" i="25"/>
  <c r="L182" i="25" s="1"/>
  <c r="J183" i="25"/>
  <c r="L183" i="25" s="1"/>
  <c r="J184" i="25"/>
  <c r="L184" i="25" s="1"/>
  <c r="J185" i="25"/>
  <c r="L185" i="25" s="1"/>
  <c r="J186" i="25"/>
  <c r="L186" i="25" s="1"/>
  <c r="J187" i="25"/>
  <c r="J188" i="25"/>
  <c r="L188" i="25" s="1"/>
  <c r="J189" i="25"/>
  <c r="L189" i="25" s="1"/>
  <c r="J190" i="25"/>
  <c r="J191" i="25"/>
  <c r="L191" i="25" s="1"/>
  <c r="J192" i="25"/>
  <c r="L192" i="25" s="1"/>
  <c r="J193" i="25"/>
  <c r="L193" i="25" s="1"/>
  <c r="J194" i="25"/>
  <c r="L194" i="25" s="1"/>
  <c r="J195" i="25"/>
  <c r="L195" i="25" s="1"/>
  <c r="J196" i="25"/>
  <c r="L196" i="25" s="1"/>
  <c r="J197" i="25"/>
  <c r="L197" i="25" s="1"/>
  <c r="J198" i="25"/>
  <c r="J199" i="25"/>
  <c r="L199" i="25" s="1"/>
  <c r="J200" i="25"/>
  <c r="L200" i="25" s="1"/>
  <c r="J201" i="25"/>
  <c r="L201" i="25" s="1"/>
  <c r="J202" i="25"/>
  <c r="J203" i="25"/>
  <c r="L203" i="25" s="1"/>
  <c r="J204" i="25"/>
  <c r="L204" i="25" s="1"/>
  <c r="J205" i="25"/>
  <c r="L205" i="25" s="1"/>
  <c r="J206" i="25"/>
  <c r="J207" i="25"/>
  <c r="J208" i="25"/>
  <c r="L208" i="25" s="1"/>
  <c r="J209" i="25"/>
  <c r="L209" i="25" s="1"/>
  <c r="J210" i="25"/>
  <c r="L210" i="25" s="1"/>
  <c r="J211" i="25"/>
  <c r="L211" i="25" s="1"/>
  <c r="J212" i="25"/>
  <c r="L212" i="25" s="1"/>
  <c r="J213" i="25"/>
  <c r="L213" i="25" s="1"/>
  <c r="J214" i="25"/>
  <c r="J215" i="25"/>
  <c r="L215" i="25" s="1"/>
  <c r="J216" i="25"/>
  <c r="L216" i="25" s="1"/>
  <c r="J217" i="25"/>
  <c r="L217" i="25" s="1"/>
  <c r="J218" i="25"/>
  <c r="J219" i="25"/>
  <c r="L219" i="25" s="1"/>
  <c r="J220" i="25"/>
  <c r="L220" i="25" s="1"/>
  <c r="J221" i="25"/>
  <c r="L221" i="25" s="1"/>
  <c r="J222" i="25"/>
  <c r="L222" i="25" s="1"/>
  <c r="J223" i="25"/>
  <c r="L223" i="25" s="1"/>
  <c r="J224" i="25"/>
  <c r="L224" i="25" s="1"/>
  <c r="J225" i="25"/>
  <c r="L225" i="25" s="1"/>
  <c r="J226" i="25"/>
  <c r="L226" i="25" s="1"/>
  <c r="J227" i="25"/>
  <c r="L227" i="25" s="1"/>
  <c r="J228" i="25"/>
  <c r="L228" i="25" s="1"/>
  <c r="J229" i="25"/>
  <c r="L229" i="25" s="1"/>
  <c r="J230" i="25"/>
  <c r="J231" i="25"/>
  <c r="L231" i="25" s="1"/>
  <c r="J232" i="25"/>
  <c r="L232" i="25" s="1"/>
  <c r="J233" i="25"/>
  <c r="L233" i="25" s="1"/>
  <c r="J234" i="25"/>
  <c r="L234" i="25" s="1"/>
  <c r="J235" i="25"/>
  <c r="J236" i="25"/>
  <c r="L236" i="25" s="1"/>
  <c r="J237" i="25"/>
  <c r="L237" i="25" s="1"/>
  <c r="J238" i="25"/>
  <c r="L238" i="25" s="1"/>
  <c r="J239" i="25"/>
  <c r="L239" i="25" s="1"/>
  <c r="J240" i="25"/>
  <c r="L240" i="25" s="1"/>
  <c r="J241" i="25"/>
  <c r="L241" i="25" s="1"/>
  <c r="J242" i="25"/>
  <c r="L242" i="25" s="1"/>
  <c r="J243" i="25"/>
  <c r="L243" i="25" s="1"/>
  <c r="J244" i="25"/>
  <c r="L244" i="25" s="1"/>
  <c r="J245" i="25"/>
  <c r="L245" i="25" s="1"/>
  <c r="J246" i="25"/>
  <c r="L246" i="25" s="1"/>
  <c r="J247" i="25"/>
  <c r="L247" i="25" s="1"/>
  <c r="J248" i="25"/>
  <c r="L248" i="25" s="1"/>
  <c r="J249" i="25"/>
  <c r="L249" i="25" s="1"/>
  <c r="J250" i="25"/>
  <c r="L250" i="25" s="1"/>
  <c r="J251" i="25"/>
  <c r="J252" i="25"/>
  <c r="L252" i="25" s="1"/>
  <c r="J253" i="25"/>
  <c r="L253" i="25" s="1"/>
  <c r="J254" i="25"/>
  <c r="J255" i="25"/>
  <c r="L255" i="25" s="1"/>
  <c r="J256" i="25"/>
  <c r="L256" i="25" s="1"/>
  <c r="J257" i="25"/>
  <c r="L257" i="25" s="1"/>
  <c r="J258" i="25"/>
  <c r="L258" i="25" s="1"/>
  <c r="J259" i="25"/>
  <c r="L259" i="25" s="1"/>
  <c r="J260" i="25"/>
  <c r="J261" i="25"/>
  <c r="L261" i="25" s="1"/>
  <c r="J262" i="25"/>
  <c r="L262" i="25" s="1"/>
  <c r="J263" i="25"/>
  <c r="L263" i="25" s="1"/>
  <c r="J264" i="25"/>
  <c r="L264" i="25" s="1"/>
  <c r="J265" i="25"/>
  <c r="L265" i="25" s="1"/>
  <c r="J266" i="25"/>
  <c r="L266" i="25" s="1"/>
  <c r="J267" i="25"/>
  <c r="J268" i="25"/>
  <c r="L268" i="25" s="1"/>
  <c r="J269" i="25"/>
  <c r="L269" i="25" s="1"/>
  <c r="J270" i="25"/>
  <c r="L270" i="25" s="1"/>
  <c r="J271" i="25"/>
  <c r="J272" i="25"/>
  <c r="L272" i="25" s="1"/>
  <c r="J273" i="25"/>
  <c r="L273" i="25" s="1"/>
  <c r="J274" i="25"/>
  <c r="L274" i="25" s="1"/>
  <c r="J275" i="25"/>
  <c r="J276" i="25"/>
  <c r="L276" i="25" s="1"/>
  <c r="J277" i="25"/>
  <c r="L277" i="25" s="1"/>
  <c r="J278" i="25"/>
  <c r="L278" i="25" s="1"/>
  <c r="J279" i="25"/>
  <c r="J280" i="25"/>
  <c r="L280" i="25" s="1"/>
  <c r="J281" i="25"/>
  <c r="L281" i="25" s="1"/>
  <c r="J282" i="25"/>
  <c r="L282" i="25" s="1"/>
  <c r="J283" i="25"/>
  <c r="J284" i="25"/>
  <c r="L284" i="25" s="1"/>
  <c r="J285" i="25"/>
  <c r="L285" i="25" s="1"/>
  <c r="J286" i="25"/>
  <c r="L286" i="25" s="1"/>
  <c r="J287" i="25"/>
  <c r="L287" i="25" s="1"/>
  <c r="J288" i="25"/>
  <c r="J289" i="25"/>
  <c r="L289" i="25" s="1"/>
  <c r="J290" i="25"/>
  <c r="L290" i="25" s="1"/>
  <c r="J291" i="25"/>
  <c r="L291" i="25" s="1"/>
  <c r="J292" i="25"/>
  <c r="L292" i="25" s="1"/>
  <c r="J293" i="25"/>
  <c r="L293" i="25" s="1"/>
  <c r="J294" i="25"/>
  <c r="L294" i="25" s="1"/>
  <c r="J295" i="25"/>
  <c r="L295" i="25" s="1"/>
  <c r="J296" i="25"/>
  <c r="L296" i="25" s="1"/>
  <c r="J297" i="25"/>
  <c r="L297" i="25" s="1"/>
  <c r="J298" i="25"/>
  <c r="J299" i="25"/>
  <c r="L299" i="25" s="1"/>
  <c r="J300" i="25"/>
  <c r="L300" i="25" s="1"/>
  <c r="J301" i="25"/>
  <c r="L301" i="25" s="1"/>
  <c r="J302" i="25"/>
  <c r="L302" i="25" s="1"/>
  <c r="J303" i="25"/>
  <c r="L303" i="25" s="1"/>
  <c r="J304" i="25"/>
  <c r="J305" i="25"/>
  <c r="L305" i="25" s="1"/>
  <c r="J306" i="25"/>
  <c r="L306" i="25" s="1"/>
  <c r="J307" i="25"/>
  <c r="J308" i="25"/>
  <c r="L308" i="25" s="1"/>
  <c r="J309" i="25"/>
  <c r="L309" i="25" s="1"/>
  <c r="J310" i="25"/>
  <c r="L310" i="25" s="1"/>
  <c r="J311" i="25"/>
  <c r="L311" i="25" s="1"/>
  <c r="J312" i="25"/>
  <c r="L312" i="25" s="1"/>
  <c r="J313" i="25"/>
  <c r="L313" i="25" s="1"/>
  <c r="J314" i="25"/>
  <c r="L314" i="25" s="1"/>
  <c r="J315" i="25"/>
  <c r="J316" i="25"/>
  <c r="L316" i="25" s="1"/>
  <c r="J317" i="25"/>
  <c r="L317" i="25" s="1"/>
  <c r="J318" i="25"/>
  <c r="L318" i="25" s="1"/>
  <c r="J319" i="25"/>
  <c r="L319" i="25" s="1"/>
  <c r="J320" i="25"/>
  <c r="L320" i="25" s="1"/>
  <c r="J321" i="25"/>
  <c r="L321" i="25" s="1"/>
  <c r="J322" i="25"/>
  <c r="L322" i="25" s="1"/>
  <c r="J323" i="25"/>
  <c r="J324" i="25"/>
  <c r="L324" i="25" s="1"/>
  <c r="J325" i="25"/>
  <c r="L325" i="25" s="1"/>
  <c r="J326" i="25"/>
  <c r="L326" i="25" s="1"/>
  <c r="J327" i="25"/>
  <c r="L327" i="25" s="1"/>
  <c r="J328" i="25"/>
  <c r="L328" i="25" s="1"/>
  <c r="J329" i="25"/>
  <c r="L329" i="25" s="1"/>
  <c r="J330" i="25"/>
  <c r="L330" i="25" s="1"/>
  <c r="J331" i="25"/>
  <c r="L331" i="25" s="1"/>
  <c r="J332" i="25"/>
  <c r="L332" i="25" s="1"/>
  <c r="J333" i="25"/>
  <c r="L333" i="25" s="1"/>
  <c r="J334" i="25"/>
  <c r="L334" i="25" s="1"/>
  <c r="J335" i="25"/>
  <c r="L335" i="25" s="1"/>
  <c r="J336" i="25"/>
  <c r="L336" i="25" s="1"/>
  <c r="J337" i="25"/>
  <c r="L337" i="25" s="1"/>
  <c r="J338" i="25"/>
  <c r="L338" i="25" s="1"/>
  <c r="J339" i="25"/>
  <c r="L339" i="25" s="1"/>
  <c r="J340" i="25"/>
  <c r="L340" i="25" s="1"/>
  <c r="J341" i="25"/>
  <c r="L341" i="25" s="1"/>
  <c r="J342" i="25"/>
  <c r="L342" i="25" s="1"/>
  <c r="J343" i="25"/>
  <c r="L343" i="25" s="1"/>
  <c r="J344" i="25"/>
  <c r="J345" i="25"/>
  <c r="L345" i="25" s="1"/>
  <c r="J346" i="25"/>
  <c r="L346" i="25" s="1"/>
  <c r="J347" i="25"/>
  <c r="L347" i="25" s="1"/>
  <c r="J348" i="25"/>
  <c r="L348" i="25" s="1"/>
  <c r="J349" i="25"/>
  <c r="L349" i="25" s="1"/>
  <c r="J350" i="25"/>
  <c r="L350" i="25" s="1"/>
  <c r="J351" i="25"/>
  <c r="L351" i="25" s="1"/>
  <c r="J352" i="25"/>
  <c r="L352" i="25" s="1"/>
  <c r="J353" i="25"/>
  <c r="L353" i="25" s="1"/>
  <c r="J354" i="25"/>
  <c r="L354" i="25" s="1"/>
  <c r="J355" i="25"/>
  <c r="J356" i="25"/>
  <c r="L356" i="25" s="1"/>
  <c r="J357" i="25"/>
  <c r="L357" i="25" s="1"/>
  <c r="J358" i="25"/>
  <c r="L358" i="25" s="1"/>
  <c r="J359" i="25"/>
  <c r="L359" i="25" s="1"/>
  <c r="J360" i="25"/>
  <c r="L360" i="25" s="1"/>
  <c r="J361" i="25"/>
  <c r="L361" i="25" s="1"/>
  <c r="J362" i="25"/>
  <c r="L362" i="25" s="1"/>
  <c r="J363" i="25"/>
  <c r="L363" i="25" s="1"/>
  <c r="J364" i="25"/>
  <c r="L364" i="25" s="1"/>
  <c r="J365" i="25"/>
  <c r="L365" i="25" s="1"/>
  <c r="J366" i="25"/>
  <c r="J367" i="25"/>
  <c r="L367" i="25" s="1"/>
  <c r="J368" i="25"/>
  <c r="L368" i="25" s="1"/>
  <c r="J369" i="25"/>
  <c r="L369" i="25" s="1"/>
  <c r="J370" i="25"/>
  <c r="J371" i="25"/>
  <c r="J372" i="25"/>
  <c r="L372" i="25" s="1"/>
  <c r="J373" i="25"/>
  <c r="L373" i="25" s="1"/>
  <c r="J374" i="25"/>
  <c r="L374" i="25" s="1"/>
  <c r="J375" i="25"/>
  <c r="L375" i="25" s="1"/>
  <c r="J376" i="25"/>
  <c r="L376" i="25" s="1"/>
  <c r="J377" i="25"/>
  <c r="L377" i="25" s="1"/>
  <c r="J378" i="25"/>
  <c r="J379" i="25"/>
  <c r="L379" i="25" s="1"/>
  <c r="J380" i="25"/>
  <c r="L380" i="25" s="1"/>
  <c r="J381" i="25"/>
  <c r="L381" i="25" s="1"/>
  <c r="J382" i="25"/>
  <c r="L382" i="25" s="1"/>
  <c r="J383" i="25"/>
  <c r="L383" i="25" s="1"/>
  <c r="J384" i="25"/>
  <c r="L384" i="25" s="1"/>
  <c r="J385" i="25"/>
  <c r="L385" i="25" s="1"/>
  <c r="J386" i="25"/>
  <c r="L386" i="25" s="1"/>
  <c r="J387" i="25"/>
  <c r="L387" i="25" s="1"/>
  <c r="J388" i="25"/>
  <c r="J389" i="25"/>
  <c r="L389" i="25" s="1"/>
  <c r="J390" i="25"/>
  <c r="L390" i="25" s="1"/>
  <c r="J391" i="25"/>
  <c r="L391" i="25" s="1"/>
  <c r="J392" i="25"/>
  <c r="L392" i="25" s="1"/>
  <c r="J393" i="25"/>
  <c r="L393" i="25" s="1"/>
  <c r="J394" i="25"/>
  <c r="J395" i="25"/>
  <c r="L395" i="25" s="1"/>
  <c r="J396" i="25"/>
  <c r="J397" i="25"/>
  <c r="L397" i="25" s="1"/>
  <c r="J398" i="25"/>
  <c r="L398" i="25" s="1"/>
  <c r="J399" i="25"/>
  <c r="L399" i="25" s="1"/>
  <c r="J400" i="25"/>
  <c r="L400" i="25" s="1"/>
  <c r="J401" i="25"/>
  <c r="L401" i="25" s="1"/>
  <c r="J402" i="25"/>
  <c r="L402" i="25" s="1"/>
  <c r="J403" i="25"/>
  <c r="L403" i="25" s="1"/>
  <c r="J404" i="25"/>
  <c r="L404" i="25" s="1"/>
  <c r="J405" i="25"/>
  <c r="L405" i="25" s="1"/>
  <c r="J406" i="25"/>
  <c r="L406" i="25" s="1"/>
  <c r="J407" i="25"/>
  <c r="L407" i="25" s="1"/>
  <c r="J408" i="25"/>
  <c r="J409" i="25"/>
  <c r="L409" i="25" s="1"/>
  <c r="J410" i="25"/>
  <c r="L410" i="25" s="1"/>
  <c r="J411" i="25"/>
  <c r="J412" i="25"/>
  <c r="L412" i="25" s="1"/>
  <c r="J413" i="25"/>
  <c r="L413" i="25" s="1"/>
  <c r="J414" i="25"/>
  <c r="L414" i="25" s="1"/>
  <c r="J415" i="25"/>
  <c r="L415" i="25" s="1"/>
  <c r="J416" i="25"/>
  <c r="L416" i="25" s="1"/>
  <c r="J417" i="25"/>
  <c r="L417" i="25" s="1"/>
  <c r="J418" i="25"/>
  <c r="L418" i="25" s="1"/>
  <c r="J419" i="25"/>
  <c r="L419" i="25" s="1"/>
  <c r="J420" i="25"/>
  <c r="L420" i="25" s="1"/>
  <c r="J421" i="25"/>
  <c r="L421" i="25" s="1"/>
  <c r="J422" i="25"/>
  <c r="L422" i="25" s="1"/>
  <c r="J423" i="25"/>
  <c r="L423" i="25" s="1"/>
  <c r="J424" i="25"/>
  <c r="J425" i="25"/>
  <c r="L425" i="25" s="1"/>
  <c r="J426" i="25"/>
  <c r="L426" i="25" s="1"/>
  <c r="J427" i="25"/>
  <c r="L427" i="25" s="1"/>
  <c r="J428" i="25"/>
  <c r="L428" i="25" s="1"/>
  <c r="J429" i="25"/>
  <c r="L429" i="25" s="1"/>
  <c r="J430" i="25"/>
  <c r="L430" i="25" s="1"/>
  <c r="J431" i="25"/>
  <c r="L431" i="25" s="1"/>
  <c r="J432" i="25"/>
  <c r="L432" i="25" s="1"/>
  <c r="J433" i="25"/>
  <c r="L433" i="25" s="1"/>
  <c r="J434" i="25"/>
  <c r="L434" i="25" s="1"/>
  <c r="J435" i="25"/>
  <c r="L435" i="25" s="1"/>
  <c r="J436" i="25"/>
  <c r="L436" i="25" s="1"/>
  <c r="J437" i="25"/>
  <c r="L437" i="25" s="1"/>
  <c r="J438" i="25"/>
  <c r="J439" i="25"/>
  <c r="L439" i="25" s="1"/>
  <c r="J440" i="25"/>
  <c r="L440" i="25" s="1"/>
  <c r="J441" i="25"/>
  <c r="L441" i="25" s="1"/>
  <c r="J442" i="25"/>
  <c r="L442" i="25" s="1"/>
  <c r="J443" i="25"/>
  <c r="L443" i="25" s="1"/>
  <c r="J444" i="25"/>
  <c r="L444" i="25" s="1"/>
  <c r="J445" i="25"/>
  <c r="J446" i="25"/>
  <c r="L446" i="25" s="1"/>
  <c r="J447" i="25"/>
  <c r="L447" i="25" s="1"/>
  <c r="J448" i="25"/>
  <c r="L448" i="25" s="1"/>
  <c r="J449" i="25"/>
  <c r="L449" i="25" s="1"/>
  <c r="J450" i="25"/>
  <c r="L450" i="25" s="1"/>
  <c r="J451" i="25"/>
  <c r="L451" i="25" s="1"/>
  <c r="J452" i="25"/>
  <c r="L452" i="25" s="1"/>
  <c r="J453" i="25"/>
  <c r="L453" i="25" s="1"/>
  <c r="J454" i="25"/>
  <c r="J455" i="25"/>
  <c r="L455" i="25" s="1"/>
  <c r="J456" i="25"/>
  <c r="L456" i="25" s="1"/>
  <c r="J457" i="25"/>
  <c r="L457" i="25" s="1"/>
  <c r="J458" i="25"/>
  <c r="L458" i="25" s="1"/>
  <c r="J459" i="25"/>
  <c r="L459" i="25" s="1"/>
  <c r="J460" i="25"/>
  <c r="L460" i="25" s="1"/>
  <c r="J461" i="25"/>
  <c r="L461" i="25" s="1"/>
  <c r="J462" i="25"/>
  <c r="J463" i="25"/>
  <c r="L463" i="25" s="1"/>
  <c r="J464" i="25"/>
  <c r="L464" i="25" s="1"/>
  <c r="J465" i="25"/>
  <c r="L465" i="25" s="1"/>
  <c r="J466" i="25"/>
  <c r="L466" i="25" s="1"/>
  <c r="J467" i="25"/>
  <c r="L467" i="25" s="1"/>
  <c r="J468" i="25"/>
  <c r="L468" i="25" s="1"/>
  <c r="J469" i="25"/>
  <c r="L469" i="25" s="1"/>
  <c r="J470" i="25"/>
  <c r="L470" i="25" s="1"/>
  <c r="J471" i="25"/>
  <c r="J472" i="25"/>
  <c r="L472" i="25" s="1"/>
  <c r="J473" i="25"/>
  <c r="L473" i="25" s="1"/>
  <c r="J474" i="25"/>
  <c r="J475" i="25"/>
  <c r="L475" i="25" s="1"/>
  <c r="J476" i="25"/>
  <c r="L476" i="25" s="1"/>
  <c r="J477" i="25"/>
  <c r="L477" i="25" s="1"/>
  <c r="J478" i="25"/>
  <c r="L478" i="25" s="1"/>
  <c r="J479" i="25"/>
  <c r="L479" i="25" s="1"/>
  <c r="J480" i="25"/>
  <c r="L480" i="25" s="1"/>
  <c r="J481" i="25"/>
  <c r="L481" i="25" s="1"/>
  <c r="J482" i="25"/>
  <c r="J483" i="25"/>
  <c r="L483" i="25" s="1"/>
  <c r="J484" i="25"/>
  <c r="L484" i="25" s="1"/>
  <c r="J485" i="25"/>
  <c r="L485" i="25" s="1"/>
  <c r="J486" i="25"/>
  <c r="J487" i="25"/>
  <c r="L487" i="25" s="1"/>
  <c r="J488" i="25"/>
  <c r="L488" i="25" s="1"/>
  <c r="J489" i="25"/>
  <c r="L489" i="25" s="1"/>
  <c r="J490" i="25"/>
  <c r="L490" i="25" s="1"/>
  <c r="J491" i="25"/>
  <c r="J492" i="25"/>
  <c r="L492" i="25" s="1"/>
  <c r="J493" i="25"/>
  <c r="L493" i="25" s="1"/>
  <c r="J494" i="25"/>
  <c r="L494" i="25" s="1"/>
  <c r="J495" i="25"/>
  <c r="L495" i="25" s="1"/>
  <c r="J496" i="25"/>
  <c r="L496" i="25" s="1"/>
  <c r="J497" i="25"/>
  <c r="L497" i="25" s="1"/>
  <c r="J498" i="25"/>
  <c r="L498" i="25" s="1"/>
  <c r="J499" i="25"/>
  <c r="L499" i="25" s="1"/>
  <c r="J500" i="25"/>
  <c r="L500" i="25" s="1"/>
  <c r="J501" i="25"/>
  <c r="L501" i="25" s="1"/>
  <c r="J502" i="25"/>
  <c r="L502" i="25" s="1"/>
  <c r="J503" i="25"/>
  <c r="L503" i="25" s="1"/>
  <c r="J504" i="25"/>
  <c r="L504" i="25" s="1"/>
  <c r="J505" i="25"/>
  <c r="L505" i="25" s="1"/>
  <c r="J506" i="25"/>
  <c r="L506" i="25" s="1"/>
  <c r="J507" i="25"/>
  <c r="L507" i="25" s="1"/>
  <c r="J508" i="25"/>
  <c r="L508" i="25" s="1"/>
  <c r="J509" i="25"/>
  <c r="L509" i="25" s="1"/>
  <c r="J510" i="25"/>
  <c r="J511" i="25"/>
  <c r="L511" i="25" s="1"/>
  <c r="J512" i="25"/>
  <c r="L512" i="25" s="1"/>
  <c r="J513" i="25"/>
  <c r="L513" i="25" s="1"/>
  <c r="J514" i="25"/>
  <c r="J515" i="25"/>
  <c r="L515" i="25" s="1"/>
  <c r="J516" i="25"/>
  <c r="L516" i="25" s="1"/>
  <c r="J517" i="25"/>
  <c r="L517" i="25" s="1"/>
  <c r="J518" i="25"/>
  <c r="L518" i="25" s="1"/>
  <c r="J519" i="25"/>
  <c r="L519" i="25" s="1"/>
  <c r="J520" i="25"/>
  <c r="L520" i="25" s="1"/>
  <c r="J521" i="25"/>
  <c r="L521" i="25" s="1"/>
  <c r="J522" i="25"/>
  <c r="L522" i="25" s="1"/>
  <c r="J523" i="25"/>
  <c r="L523" i="25" s="1"/>
  <c r="J524" i="25"/>
  <c r="L524" i="25" s="1"/>
  <c r="J525" i="25"/>
  <c r="L525" i="25" s="1"/>
  <c r="J526" i="25"/>
  <c r="L526" i="25" s="1"/>
  <c r="J527" i="25"/>
  <c r="L527" i="25" s="1"/>
  <c r="J528" i="25"/>
  <c r="L528" i="25" s="1"/>
  <c r="J529" i="25"/>
  <c r="L529" i="25" s="1"/>
  <c r="J530" i="25"/>
  <c r="L530" i="25" s="1"/>
  <c r="J531" i="25"/>
  <c r="J532" i="25"/>
  <c r="L532" i="25" s="1"/>
  <c r="J533" i="25"/>
  <c r="L533" i="25" s="1"/>
  <c r="J534" i="25"/>
  <c r="L534" i="25" s="1"/>
  <c r="J535" i="25"/>
  <c r="L535" i="25" s="1"/>
  <c r="J536" i="25"/>
  <c r="L536" i="25" s="1"/>
  <c r="J537" i="25"/>
  <c r="L537" i="25" s="1"/>
  <c r="J538" i="25"/>
  <c r="L538" i="25" s="1"/>
  <c r="J539" i="25"/>
  <c r="L539" i="25" s="1"/>
  <c r="J540" i="25"/>
  <c r="L540" i="25" s="1"/>
  <c r="J541" i="25"/>
  <c r="L541" i="25" s="1"/>
  <c r="J542" i="25"/>
  <c r="L542" i="25" s="1"/>
  <c r="J543" i="25"/>
  <c r="L543" i="25" s="1"/>
  <c r="J544" i="25"/>
  <c r="L544" i="25" s="1"/>
  <c r="J545" i="25"/>
  <c r="L545" i="25" s="1"/>
  <c r="J546" i="25"/>
  <c r="L546" i="25" s="1"/>
  <c r="J547" i="25"/>
  <c r="L547" i="25" s="1"/>
  <c r="J548" i="25"/>
  <c r="L548" i="25" s="1"/>
  <c r="J549" i="25"/>
  <c r="L549" i="25" s="1"/>
  <c r="J550" i="25"/>
  <c r="L550" i="25" s="1"/>
  <c r="J551" i="25"/>
  <c r="L551" i="25" s="1"/>
  <c r="J552" i="25"/>
  <c r="L552" i="25" s="1"/>
  <c r="J553" i="25"/>
  <c r="L553" i="25" s="1"/>
  <c r="J554" i="25"/>
  <c r="L554" i="25" s="1"/>
  <c r="J555" i="25"/>
  <c r="L555" i="25" s="1"/>
  <c r="J556" i="25"/>
  <c r="L556" i="25" s="1"/>
  <c r="J557" i="25"/>
  <c r="L557" i="25" s="1"/>
  <c r="J558" i="25"/>
  <c r="L558" i="25" s="1"/>
  <c r="J559" i="25"/>
  <c r="L559" i="25" s="1"/>
  <c r="J560" i="25"/>
  <c r="L560" i="25" s="1"/>
  <c r="J561" i="25"/>
  <c r="L561" i="25" s="1"/>
  <c r="J562" i="25"/>
  <c r="L562" i="25" s="1"/>
  <c r="J563" i="25"/>
  <c r="L563" i="25" s="1"/>
  <c r="J564" i="25"/>
  <c r="L564" i="25" s="1"/>
  <c r="J565" i="25"/>
  <c r="L565" i="25" s="1"/>
  <c r="J566" i="25"/>
  <c r="J567" i="25"/>
  <c r="L567" i="25" s="1"/>
  <c r="J568" i="25"/>
  <c r="L568" i="25" s="1"/>
  <c r="J569" i="25"/>
  <c r="L569" i="25" s="1"/>
  <c r="J570" i="25"/>
  <c r="L570" i="25" s="1"/>
  <c r="J571" i="25"/>
  <c r="L571" i="25" s="1"/>
  <c r="J572" i="25"/>
  <c r="L572" i="25" s="1"/>
  <c r="J573" i="25"/>
  <c r="L573" i="25" s="1"/>
  <c r="J574" i="25"/>
  <c r="J575" i="25"/>
  <c r="L575" i="25" s="1"/>
  <c r="J576" i="25"/>
  <c r="L576" i="25" s="1"/>
  <c r="J577" i="25"/>
  <c r="L577" i="25" s="1"/>
  <c r="J578" i="25"/>
  <c r="J579" i="25"/>
  <c r="L579" i="25" s="1"/>
  <c r="J580" i="25"/>
  <c r="L580" i="25" s="1"/>
  <c r="J581" i="25"/>
  <c r="L581" i="25" s="1"/>
  <c r="J582" i="25"/>
  <c r="L582" i="25" s="1"/>
  <c r="J583" i="25"/>
  <c r="L583" i="25" s="1"/>
  <c r="J584" i="25"/>
  <c r="L584" i="25" s="1"/>
  <c r="J585" i="25"/>
  <c r="L585" i="25" s="1"/>
  <c r="J586" i="25"/>
  <c r="J587" i="25"/>
  <c r="J588" i="25"/>
  <c r="L588" i="25" s="1"/>
  <c r="J589" i="25"/>
  <c r="J590" i="25"/>
  <c r="L590" i="25" s="1"/>
  <c r="J591" i="25"/>
  <c r="L591" i="25" s="1"/>
  <c r="J592" i="25"/>
  <c r="L592" i="25" s="1"/>
  <c r="J593" i="25"/>
  <c r="L593" i="25" s="1"/>
  <c r="J594" i="25"/>
  <c r="L594" i="25" s="1"/>
  <c r="J595" i="25"/>
  <c r="J596" i="25"/>
  <c r="L596" i="25" s="1"/>
  <c r="J597" i="25"/>
  <c r="L597" i="25" s="1"/>
  <c r="J598" i="25"/>
  <c r="L598" i="25" s="1"/>
  <c r="J599" i="25"/>
  <c r="L599" i="25" s="1"/>
  <c r="J600" i="25"/>
  <c r="L600" i="25" s="1"/>
  <c r="J601" i="25"/>
  <c r="L601" i="25" s="1"/>
  <c r="J602" i="25"/>
  <c r="L602" i="25" s="1"/>
  <c r="J603" i="25"/>
  <c r="L603" i="25" s="1"/>
  <c r="J604" i="25"/>
  <c r="L604" i="25" s="1"/>
  <c r="J605" i="25"/>
  <c r="L605" i="25" s="1"/>
  <c r="J606" i="25"/>
  <c r="L606" i="25" s="1"/>
  <c r="J607" i="25"/>
  <c r="L607" i="25" s="1"/>
  <c r="J608" i="25"/>
  <c r="L608" i="25" s="1"/>
  <c r="J609" i="25"/>
  <c r="L609" i="25" s="1"/>
  <c r="J610" i="25"/>
  <c r="L610" i="25" s="1"/>
  <c r="J611" i="25"/>
  <c r="L611" i="25" s="1"/>
  <c r="J612" i="25"/>
  <c r="L612" i="25" s="1"/>
  <c r="J613" i="25"/>
  <c r="L613" i="25" s="1"/>
  <c r="J614" i="25"/>
  <c r="J615" i="25"/>
  <c r="L615" i="25" s="1"/>
  <c r="J616" i="25"/>
  <c r="L616" i="25" s="1"/>
  <c r="J617" i="25"/>
  <c r="L617" i="25" s="1"/>
  <c r="J618" i="25"/>
  <c r="L618" i="25" s="1"/>
  <c r="J619" i="25"/>
  <c r="L619" i="25" s="1"/>
  <c r="J620" i="25"/>
  <c r="L620" i="25" s="1"/>
  <c r="J621" i="25"/>
  <c r="L621" i="25" s="1"/>
  <c r="J622" i="25"/>
  <c r="J623" i="25"/>
  <c r="L623" i="25" s="1"/>
  <c r="J624" i="25"/>
  <c r="L624" i="25" s="1"/>
  <c r="J625" i="25"/>
  <c r="L625" i="25" s="1"/>
  <c r="J626" i="25"/>
  <c r="L626" i="25" s="1"/>
  <c r="J627" i="25"/>
  <c r="L627" i="25" s="1"/>
  <c r="J628" i="25"/>
  <c r="L628" i="25" s="1"/>
  <c r="J629" i="25"/>
  <c r="L629" i="25" s="1"/>
  <c r="J630" i="25"/>
  <c r="L630" i="25" s="1"/>
  <c r="J631" i="25"/>
  <c r="L631" i="25" s="1"/>
  <c r="J632" i="25"/>
  <c r="L632" i="25" s="1"/>
  <c r="J633" i="25"/>
  <c r="L633" i="25" s="1"/>
  <c r="J634" i="25"/>
  <c r="L634" i="25" s="1"/>
  <c r="J635" i="25"/>
  <c r="L635" i="25" s="1"/>
  <c r="J636" i="25"/>
  <c r="L636" i="25" s="1"/>
  <c r="J637" i="25"/>
  <c r="L637" i="25" s="1"/>
  <c r="J638" i="25"/>
  <c r="J639" i="25"/>
  <c r="L639" i="25" s="1"/>
  <c r="J640" i="25"/>
  <c r="L640" i="25" s="1"/>
  <c r="J641" i="25"/>
  <c r="L641" i="25" s="1"/>
  <c r="J642" i="25"/>
  <c r="L642" i="25" s="1"/>
  <c r="J643" i="25"/>
  <c r="L643" i="25" s="1"/>
  <c r="J644" i="25"/>
  <c r="L644" i="25" s="1"/>
  <c r="J645" i="25"/>
  <c r="L645" i="25" s="1"/>
  <c r="J646" i="25"/>
  <c r="J647" i="25"/>
  <c r="L647" i="25" s="1"/>
  <c r="J648" i="25"/>
  <c r="L648" i="25" s="1"/>
  <c r="J649" i="25"/>
  <c r="J650" i="25"/>
  <c r="L650" i="25" s="1"/>
  <c r="J651" i="25"/>
  <c r="J652" i="25"/>
  <c r="L652" i="25" s="1"/>
  <c r="J653" i="25"/>
  <c r="L653" i="25" s="1"/>
  <c r="J654" i="25"/>
  <c r="J655" i="25"/>
  <c r="L655" i="25" s="1"/>
  <c r="J656" i="25"/>
  <c r="L656" i="25" s="1"/>
  <c r="J657" i="25"/>
  <c r="L657" i="25" s="1"/>
  <c r="J658" i="25"/>
  <c r="L658" i="25" s="1"/>
  <c r="J659" i="25"/>
  <c r="L659" i="25" s="1"/>
  <c r="J660" i="25"/>
  <c r="L660" i="25" s="1"/>
  <c r="J661" i="25"/>
  <c r="L661" i="25" s="1"/>
  <c r="J662" i="25"/>
  <c r="J663" i="25"/>
  <c r="L663" i="25" s="1"/>
  <c r="J664" i="25"/>
  <c r="L664" i="25" s="1"/>
  <c r="J665" i="25"/>
  <c r="L665" i="25" s="1"/>
  <c r="J666" i="25"/>
  <c r="L666" i="25" s="1"/>
  <c r="J667" i="25"/>
  <c r="L667" i="25" s="1"/>
  <c r="J668" i="25"/>
  <c r="L668" i="25" s="1"/>
  <c r="J669" i="25"/>
  <c r="J670" i="25"/>
  <c r="L670" i="25" s="1"/>
  <c r="J671" i="25"/>
  <c r="L671" i="25" s="1"/>
  <c r="J672" i="25"/>
  <c r="L672" i="25" s="1"/>
  <c r="J673" i="25"/>
  <c r="L673" i="25" s="1"/>
  <c r="J674" i="25"/>
  <c r="L674" i="25" s="1"/>
  <c r="J675" i="25"/>
  <c r="L675" i="25" s="1"/>
  <c r="J676" i="25"/>
  <c r="L676" i="25" s="1"/>
  <c r="J677" i="25"/>
  <c r="L677" i="25" s="1"/>
  <c r="J678" i="25"/>
  <c r="L678" i="25" s="1"/>
  <c r="J679" i="25"/>
  <c r="L679" i="25" s="1"/>
  <c r="J680" i="25"/>
  <c r="L680" i="25" s="1"/>
  <c r="J681" i="25"/>
  <c r="L681" i="25" s="1"/>
  <c r="J682" i="25"/>
  <c r="L682" i="25" s="1"/>
  <c r="J683" i="25"/>
  <c r="L683" i="25" s="1"/>
  <c r="J684" i="25"/>
  <c r="L684" i="25" s="1"/>
  <c r="J685" i="25"/>
  <c r="J686" i="25"/>
  <c r="L686" i="25" s="1"/>
  <c r="J687" i="25"/>
  <c r="J688" i="25"/>
  <c r="L688" i="25" s="1"/>
  <c r="J689" i="25"/>
  <c r="J690" i="25"/>
  <c r="L690" i="25" s="1"/>
  <c r="J691" i="25"/>
  <c r="L691" i="25" s="1"/>
  <c r="J692" i="25"/>
  <c r="L692" i="25" s="1"/>
  <c r="J693" i="25"/>
  <c r="L693" i="25" s="1"/>
  <c r="J694" i="25"/>
  <c r="L694" i="25" s="1"/>
  <c r="J695" i="25"/>
  <c r="L695" i="25" s="1"/>
  <c r="J696" i="25"/>
  <c r="L696" i="25" s="1"/>
  <c r="J697" i="25"/>
  <c r="L697" i="25" s="1"/>
  <c r="J698" i="25"/>
  <c r="J699" i="25"/>
  <c r="L699" i="25" s="1"/>
  <c r="J700" i="25"/>
  <c r="L700" i="25" s="1"/>
  <c r="J701" i="25"/>
  <c r="L701" i="25" s="1"/>
  <c r="J702" i="25"/>
  <c r="J703" i="25"/>
  <c r="L703" i="25" s="1"/>
  <c r="J704" i="25"/>
  <c r="L704" i="25" s="1"/>
  <c r="J705" i="25"/>
  <c r="L705" i="25" s="1"/>
  <c r="J706" i="25"/>
  <c r="L706" i="25" s="1"/>
  <c r="J707" i="25"/>
  <c r="L707" i="25" s="1"/>
  <c r="J708" i="25"/>
  <c r="L708" i="25" s="1"/>
  <c r="J709" i="25"/>
  <c r="L709" i="25" s="1"/>
  <c r="J710" i="25"/>
  <c r="L710" i="25" s="1"/>
  <c r="J711" i="25"/>
  <c r="L711" i="25" s="1"/>
  <c r="J712" i="25"/>
  <c r="L712" i="25" s="1"/>
  <c r="J713" i="25"/>
  <c r="L713" i="25" s="1"/>
  <c r="J714" i="25"/>
  <c r="J715" i="25"/>
  <c r="L715" i="25" s="1"/>
  <c r="J716" i="25"/>
  <c r="L716" i="25" s="1"/>
  <c r="J717" i="25"/>
  <c r="L717" i="25" s="1"/>
  <c r="J718" i="25"/>
  <c r="L718" i="25" s="1"/>
  <c r="J719" i="25"/>
  <c r="L719" i="25" s="1"/>
  <c r="J720" i="25"/>
  <c r="L720" i="25" s="1"/>
  <c r="J721" i="25"/>
  <c r="L721" i="25" s="1"/>
  <c r="J722" i="25"/>
  <c r="L722" i="25" s="1"/>
  <c r="J723" i="25"/>
  <c r="L723" i="25" s="1"/>
  <c r="J724" i="25"/>
  <c r="L724" i="25" s="1"/>
  <c r="J725" i="25"/>
  <c r="L725" i="25" s="1"/>
  <c r="J726" i="25"/>
  <c r="L726" i="25" s="1"/>
  <c r="J727" i="25"/>
  <c r="L727" i="25" s="1"/>
  <c r="J728" i="25"/>
  <c r="L728" i="25" s="1"/>
  <c r="J729" i="25"/>
  <c r="L729" i="25" s="1"/>
  <c r="J730" i="25"/>
  <c r="L730" i="25" s="1"/>
  <c r="J731" i="25"/>
  <c r="L731" i="25" s="1"/>
  <c r="J732" i="25"/>
  <c r="L732" i="25" s="1"/>
  <c r="J733" i="25"/>
  <c r="L733" i="25" s="1"/>
  <c r="J734" i="25"/>
  <c r="L734" i="25" s="1"/>
  <c r="J735" i="25"/>
  <c r="J736" i="25"/>
  <c r="L736" i="25" s="1"/>
  <c r="J737" i="25"/>
  <c r="L737" i="25" s="1"/>
  <c r="J738" i="25"/>
  <c r="L738" i="25" s="1"/>
  <c r="J739" i="25"/>
  <c r="L739" i="25" s="1"/>
  <c r="J740" i="25"/>
  <c r="L740" i="25" s="1"/>
  <c r="J741" i="25"/>
  <c r="L741" i="25" s="1"/>
  <c r="J742" i="25"/>
  <c r="J743" i="25"/>
  <c r="L743" i="25" s="1"/>
  <c r="J744" i="25"/>
  <c r="L744" i="25" s="1"/>
  <c r="J745" i="25"/>
  <c r="L745" i="25" s="1"/>
  <c r="J746" i="25"/>
  <c r="L746" i="25" s="1"/>
  <c r="J747" i="25"/>
  <c r="J748" i="25"/>
  <c r="L748" i="25" s="1"/>
  <c r="J749" i="25"/>
  <c r="J750" i="25"/>
  <c r="J751" i="25"/>
  <c r="L751" i="25" s="1"/>
  <c r="J752" i="25"/>
  <c r="L752" i="25" s="1"/>
  <c r="J753" i="25"/>
  <c r="L753" i="25" s="1"/>
  <c r="J754" i="25"/>
  <c r="L754" i="25" s="1"/>
  <c r="J755" i="25"/>
  <c r="L755" i="25" s="1"/>
  <c r="J756" i="25"/>
  <c r="L756" i="25" s="1"/>
  <c r="J757" i="25"/>
  <c r="L757" i="25" s="1"/>
  <c r="J758" i="25"/>
  <c r="J759" i="25"/>
  <c r="L759" i="25" s="1"/>
  <c r="J760" i="25"/>
  <c r="L760" i="25" s="1"/>
  <c r="J761" i="25"/>
  <c r="L761" i="25" s="1"/>
  <c r="J762" i="25"/>
  <c r="L762" i="25" s="1"/>
  <c r="J763" i="25"/>
  <c r="L763" i="25" s="1"/>
  <c r="J764" i="25"/>
  <c r="L764" i="25" s="1"/>
  <c r="J765" i="25"/>
  <c r="L765" i="25" s="1"/>
  <c r="J766" i="25"/>
  <c r="L766" i="25" s="1"/>
  <c r="J767" i="25"/>
  <c r="L767" i="25" s="1"/>
  <c r="J768" i="25"/>
  <c r="L768" i="25" s="1"/>
  <c r="J769" i="25"/>
  <c r="L769" i="25" s="1"/>
  <c r="J770" i="25"/>
  <c r="L770" i="25" s="1"/>
  <c r="J771" i="25"/>
  <c r="L771" i="25" s="1"/>
  <c r="J772" i="25"/>
  <c r="L772" i="25" s="1"/>
  <c r="J773" i="25"/>
  <c r="L773" i="25" s="1"/>
  <c r="J774" i="25"/>
  <c r="J775" i="25"/>
  <c r="J776" i="25"/>
  <c r="L776" i="25" s="1"/>
  <c r="J777" i="25"/>
  <c r="L777" i="25" s="1"/>
  <c r="J778" i="25"/>
  <c r="J779" i="25"/>
  <c r="L779" i="25" s="1"/>
  <c r="J780" i="25"/>
  <c r="L780" i="25" s="1"/>
  <c r="J781" i="25"/>
  <c r="J782" i="25"/>
  <c r="J783" i="25"/>
  <c r="L783" i="25" s="1"/>
  <c r="J784" i="25"/>
  <c r="L784" i="25" s="1"/>
  <c r="J785" i="25"/>
  <c r="L785" i="25" s="1"/>
  <c r="J786" i="25"/>
  <c r="L786" i="25" s="1"/>
  <c r="J787" i="25"/>
  <c r="L787" i="25" s="1"/>
  <c r="J788" i="25"/>
  <c r="L788" i="25" s="1"/>
  <c r="J789" i="25"/>
  <c r="L789" i="25" s="1"/>
  <c r="J790" i="25"/>
  <c r="J791" i="25"/>
  <c r="L791" i="25" s="1"/>
  <c r="J792" i="25"/>
  <c r="L792" i="25" s="1"/>
  <c r="J793" i="25"/>
  <c r="L793" i="25" s="1"/>
  <c r="J794" i="25"/>
  <c r="L794" i="25" s="1"/>
  <c r="J795" i="25"/>
  <c r="L795" i="25" s="1"/>
  <c r="J796" i="25"/>
  <c r="L796" i="25" s="1"/>
  <c r="J797" i="25"/>
  <c r="L797" i="25" s="1"/>
  <c r="J798" i="25"/>
  <c r="L798" i="25" s="1"/>
  <c r="J799" i="25"/>
  <c r="L799" i="25" s="1"/>
  <c r="J800" i="25"/>
  <c r="L800" i="25" s="1"/>
  <c r="J801" i="25"/>
  <c r="L801" i="25" s="1"/>
  <c r="J802" i="25"/>
  <c r="L802" i="25" s="1"/>
  <c r="J803" i="25"/>
  <c r="L803" i="25" s="1"/>
  <c r="J804" i="25"/>
  <c r="L804" i="25" s="1"/>
  <c r="J805" i="25"/>
  <c r="L805" i="25" s="1"/>
  <c r="J806" i="25"/>
  <c r="L806" i="25" s="1"/>
  <c r="J807" i="25"/>
  <c r="J808" i="25"/>
  <c r="L808" i="25" s="1"/>
  <c r="J809" i="25"/>
  <c r="L809" i="25" s="1"/>
  <c r="J810" i="25"/>
  <c r="L810" i="25" s="1"/>
  <c r="J811" i="25"/>
  <c r="J812" i="25"/>
  <c r="L812" i="25" s="1"/>
  <c r="J813" i="25"/>
  <c r="L813" i="25" s="1"/>
  <c r="J814" i="25"/>
  <c r="L814" i="25" s="1"/>
  <c r="J815" i="25"/>
  <c r="L815" i="25" s="1"/>
  <c r="J816" i="25"/>
  <c r="L816" i="25" s="1"/>
  <c r="J817" i="25"/>
  <c r="L817" i="25" s="1"/>
  <c r="J818" i="25"/>
  <c r="L818" i="25" s="1"/>
  <c r="J819" i="25"/>
  <c r="J820" i="25"/>
  <c r="J821" i="25"/>
  <c r="L821" i="25" s="1"/>
  <c r="J822" i="25"/>
  <c r="L822" i="25" s="1"/>
  <c r="J823" i="25"/>
  <c r="L823" i="25" s="1"/>
  <c r="J824" i="25"/>
  <c r="L824" i="25" s="1"/>
  <c r="J825" i="25"/>
  <c r="L825" i="25" s="1"/>
  <c r="J826" i="25"/>
  <c r="L826" i="25" s="1"/>
  <c r="J827" i="25"/>
  <c r="L827" i="25" s="1"/>
  <c r="J828" i="25"/>
  <c r="L828" i="25" s="1"/>
  <c r="J829" i="25"/>
  <c r="L829" i="25" s="1"/>
  <c r="J830" i="25"/>
  <c r="L830" i="25" s="1"/>
  <c r="J831" i="25"/>
  <c r="L831" i="25" s="1"/>
  <c r="J832" i="25"/>
  <c r="L832" i="25" s="1"/>
  <c r="J833" i="25"/>
  <c r="L833" i="25" s="1"/>
  <c r="J834" i="25"/>
  <c r="L834" i="25" s="1"/>
  <c r="J835" i="25"/>
  <c r="L835" i="25" s="1"/>
  <c r="J836" i="25"/>
  <c r="L836" i="25" s="1"/>
  <c r="J837" i="25"/>
  <c r="L837" i="25" s="1"/>
  <c r="J838" i="25"/>
  <c r="J839" i="25"/>
  <c r="L839" i="25" s="1"/>
  <c r="J840" i="25"/>
  <c r="L840" i="25" s="1"/>
  <c r="J841" i="25"/>
  <c r="L841" i="25" s="1"/>
  <c r="J842" i="25"/>
  <c r="L842" i="25" s="1"/>
  <c r="J843" i="25"/>
  <c r="L843" i="25" s="1"/>
  <c r="J844" i="25"/>
  <c r="L844" i="25" s="1"/>
  <c r="J845" i="25"/>
  <c r="L845" i="25" s="1"/>
  <c r="J846" i="25"/>
  <c r="J847" i="25"/>
  <c r="L847" i="25" s="1"/>
  <c r="J848" i="25"/>
  <c r="L848" i="25" s="1"/>
  <c r="J849" i="25"/>
  <c r="L849" i="25" s="1"/>
  <c r="J850" i="25"/>
  <c r="L850" i="25" s="1"/>
  <c r="J851" i="25"/>
  <c r="L851" i="25" s="1"/>
  <c r="J852" i="25"/>
  <c r="L852" i="25" s="1"/>
  <c r="J853" i="25"/>
  <c r="L853" i="25" s="1"/>
  <c r="J854" i="25"/>
  <c r="L854" i="25" s="1"/>
  <c r="J855" i="25"/>
  <c r="L855" i="25" s="1"/>
  <c r="J856" i="25"/>
  <c r="L856" i="25" s="1"/>
  <c r="J857" i="25"/>
  <c r="L857" i="25" s="1"/>
  <c r="J858" i="25"/>
  <c r="J859" i="25"/>
  <c r="L859" i="25" s="1"/>
  <c r="J860" i="25"/>
  <c r="L860" i="25" s="1"/>
  <c r="J861" i="25"/>
  <c r="L861" i="25" s="1"/>
  <c r="J862" i="25"/>
  <c r="L862" i="25" s="1"/>
  <c r="J863" i="25"/>
  <c r="L863" i="25" s="1"/>
  <c r="J864" i="25"/>
  <c r="L864" i="25" s="1"/>
  <c r="J865" i="25"/>
  <c r="L865" i="25" s="1"/>
  <c r="J866" i="25"/>
  <c r="L866" i="25" s="1"/>
  <c r="J867" i="25"/>
  <c r="L867" i="25" s="1"/>
  <c r="J868" i="25"/>
  <c r="L868" i="25" s="1"/>
  <c r="J869" i="25"/>
  <c r="L869" i="25" s="1"/>
  <c r="J870" i="25"/>
  <c r="L870" i="25" s="1"/>
  <c r="J871" i="25"/>
  <c r="J872" i="25"/>
  <c r="L872" i="25" s="1"/>
  <c r="J873" i="25"/>
  <c r="L873" i="25" s="1"/>
  <c r="J874" i="25"/>
  <c r="L874" i="25" s="1"/>
  <c r="J875" i="25"/>
  <c r="J876" i="25"/>
  <c r="L876" i="25" s="1"/>
  <c r="J877" i="25"/>
  <c r="L877" i="25" s="1"/>
  <c r="J878" i="25"/>
  <c r="J879" i="25"/>
  <c r="L879" i="25" s="1"/>
  <c r="J880" i="25"/>
  <c r="L880" i="25" s="1"/>
  <c r="J881" i="25"/>
  <c r="L881" i="25" s="1"/>
  <c r="J882" i="25"/>
  <c r="L882" i="25" s="1"/>
  <c r="J883" i="25"/>
  <c r="L883" i="25" s="1"/>
  <c r="J884" i="25"/>
  <c r="L884" i="25" s="1"/>
  <c r="J885" i="25"/>
  <c r="L885" i="25" s="1"/>
  <c r="J886" i="25"/>
  <c r="L886" i="25" s="1"/>
  <c r="J887" i="25"/>
  <c r="L887" i="25" s="1"/>
  <c r="J888" i="25"/>
  <c r="L888" i="25" s="1"/>
  <c r="J889" i="25"/>
  <c r="J890" i="25"/>
  <c r="L890" i="25" s="1"/>
  <c r="J891" i="25"/>
  <c r="L891" i="25" s="1"/>
  <c r="J892" i="25"/>
  <c r="L892" i="25" s="1"/>
  <c r="J893" i="25"/>
  <c r="L893" i="25" s="1"/>
  <c r="J894" i="25"/>
  <c r="L894" i="25" s="1"/>
  <c r="J895" i="25"/>
  <c r="L895" i="25" s="1"/>
  <c r="J896" i="25"/>
  <c r="L896" i="25" s="1"/>
  <c r="J897" i="25"/>
  <c r="L897" i="25" s="1"/>
  <c r="J898" i="25"/>
  <c r="L898" i="25" s="1"/>
  <c r="J899" i="25"/>
  <c r="L899" i="25" s="1"/>
  <c r="J900" i="25"/>
  <c r="L900" i="25" s="1"/>
  <c r="J901" i="25"/>
  <c r="L901" i="25" s="1"/>
  <c r="J902" i="25"/>
  <c r="L902" i="25" s="1"/>
  <c r="J903" i="25"/>
  <c r="L903" i="25" s="1"/>
  <c r="J904" i="25"/>
  <c r="L904" i="25" s="1"/>
  <c r="J905" i="25"/>
  <c r="L905" i="25" s="1"/>
  <c r="J906" i="25"/>
  <c r="L906" i="25" s="1"/>
  <c r="J907" i="25"/>
  <c r="L907" i="25" s="1"/>
  <c r="J908" i="25"/>
  <c r="L908" i="25" s="1"/>
  <c r="J909" i="25"/>
  <c r="L909" i="25" s="1"/>
  <c r="J910" i="25"/>
  <c r="J911" i="25"/>
  <c r="L911" i="25" s="1"/>
  <c r="J912" i="25"/>
  <c r="L912" i="25" s="1"/>
  <c r="J913" i="25"/>
  <c r="L913" i="25" s="1"/>
  <c r="J914" i="25"/>
  <c r="L914" i="25" s="1"/>
  <c r="J915" i="25"/>
  <c r="L915" i="25" s="1"/>
  <c r="J916" i="25"/>
  <c r="L916" i="25" s="1"/>
  <c r="J917" i="25"/>
  <c r="J918" i="25"/>
  <c r="L918" i="25" s="1"/>
  <c r="J919" i="25"/>
  <c r="L919" i="25" s="1"/>
  <c r="J920" i="25"/>
  <c r="L920" i="25" s="1"/>
  <c r="J921" i="25"/>
  <c r="L921" i="25" s="1"/>
  <c r="J922" i="25"/>
  <c r="L922" i="25" s="1"/>
  <c r="J923" i="25"/>
  <c r="L923" i="25" s="1"/>
  <c r="J924" i="25"/>
  <c r="J925" i="25"/>
  <c r="L925" i="25" s="1"/>
  <c r="J926" i="25"/>
  <c r="L926" i="25" s="1"/>
  <c r="J927" i="25"/>
  <c r="L927" i="25" s="1"/>
  <c r="J928" i="25"/>
  <c r="L928" i="25" s="1"/>
  <c r="J929" i="25"/>
  <c r="L929" i="25" s="1"/>
  <c r="J930" i="25"/>
  <c r="L930" i="25" s="1"/>
  <c r="J931" i="25"/>
  <c r="L931" i="25" s="1"/>
  <c r="J932" i="25"/>
  <c r="L932" i="25" s="1"/>
  <c r="J933" i="25"/>
  <c r="J934" i="25"/>
  <c r="L934" i="25" s="1"/>
  <c r="J935" i="25"/>
  <c r="L935" i="25" s="1"/>
  <c r="J936" i="25"/>
  <c r="L936" i="25" s="1"/>
  <c r="J937" i="25"/>
  <c r="L937" i="25" s="1"/>
  <c r="J938" i="25"/>
  <c r="J939" i="25"/>
  <c r="J940" i="25"/>
  <c r="J941" i="25"/>
  <c r="J942" i="25"/>
  <c r="L942" i="25" s="1"/>
  <c r="J943" i="25"/>
  <c r="L943" i="25" s="1"/>
  <c r="J944" i="25"/>
  <c r="J945" i="25"/>
  <c r="L945" i="25" s="1"/>
  <c r="J946" i="25"/>
  <c r="L946" i="25" s="1"/>
  <c r="J947" i="25"/>
  <c r="L947" i="25" s="1"/>
  <c r="J948" i="25"/>
  <c r="L948" i="25" s="1"/>
  <c r="J949" i="25"/>
  <c r="L949" i="25" s="1"/>
  <c r="J950" i="25"/>
  <c r="L950" i="25" s="1"/>
  <c r="J951" i="25"/>
  <c r="L951" i="25" s="1"/>
  <c r="J952" i="25"/>
  <c r="L952" i="25" s="1"/>
  <c r="J953" i="25"/>
  <c r="L953" i="25" s="1"/>
  <c r="J954" i="25"/>
  <c r="L954" i="25" s="1"/>
  <c r="J955" i="25"/>
  <c r="L955" i="25" s="1"/>
  <c r="J956" i="25"/>
  <c r="L956" i="25" s="1"/>
  <c r="J957" i="25"/>
  <c r="J958" i="25"/>
  <c r="L958" i="25" s="1"/>
  <c r="J959" i="25"/>
  <c r="L959" i="25" s="1"/>
  <c r="J960" i="25"/>
  <c r="L960" i="25" s="1"/>
  <c r="J961" i="25"/>
  <c r="L961" i="25" s="1"/>
  <c r="J962" i="25"/>
  <c r="L962" i="25" s="1"/>
  <c r="J963" i="25"/>
  <c r="L963" i="25" s="1"/>
  <c r="J964" i="25"/>
  <c r="L964" i="25" s="1"/>
  <c r="J965" i="25"/>
  <c r="J966" i="25"/>
  <c r="L966" i="25" s="1"/>
  <c r="J967" i="25"/>
  <c r="L967" i="25" s="1"/>
  <c r="J968" i="25"/>
  <c r="L968" i="25" s="1"/>
  <c r="J969" i="25"/>
  <c r="J970" i="25"/>
  <c r="L970" i="25" s="1"/>
  <c r="J971" i="25"/>
  <c r="L971" i="25" s="1"/>
  <c r="J972" i="25"/>
  <c r="L972" i="25" s="1"/>
  <c r="J973" i="25"/>
  <c r="L973" i="25" s="1"/>
  <c r="J974" i="25"/>
  <c r="L974" i="25" s="1"/>
  <c r="J975" i="25"/>
  <c r="L975" i="25" s="1"/>
  <c r="J976" i="25"/>
  <c r="J977" i="25"/>
  <c r="L977" i="25" s="1"/>
  <c r="J978" i="25"/>
  <c r="L978" i="25" s="1"/>
  <c r="J979" i="25"/>
  <c r="L979" i="25" s="1"/>
  <c r="J980" i="25"/>
  <c r="L980" i="25" s="1"/>
  <c r="J981" i="25"/>
  <c r="L981" i="25" s="1"/>
  <c r="J982" i="25"/>
  <c r="L982" i="25" s="1"/>
  <c r="J983" i="25"/>
  <c r="L983" i="25" s="1"/>
  <c r="J984" i="25"/>
  <c r="L984" i="25" s="1"/>
  <c r="J985" i="25"/>
  <c r="L985" i="25" s="1"/>
  <c r="J986" i="25"/>
  <c r="L986" i="25" s="1"/>
  <c r="J987" i="25"/>
  <c r="L987" i="25" s="1"/>
  <c r="J988" i="25"/>
  <c r="L988" i="25" s="1"/>
  <c r="J989" i="25"/>
  <c r="L989" i="25" s="1"/>
  <c r="J990" i="25"/>
  <c r="J991" i="25"/>
  <c r="L991" i="25" s="1"/>
  <c r="J992" i="25"/>
  <c r="J993" i="25"/>
  <c r="L993" i="25" s="1"/>
  <c r="J994" i="25"/>
  <c r="L994" i="25" s="1"/>
  <c r="J995" i="25"/>
  <c r="L995" i="25" s="1"/>
  <c r="J996" i="25"/>
  <c r="L996" i="25" s="1"/>
  <c r="J997" i="25"/>
  <c r="L997" i="25" s="1"/>
  <c r="J998" i="25"/>
  <c r="L998" i="25" s="1"/>
  <c r="J999" i="25"/>
  <c r="L999" i="25" s="1"/>
  <c r="J1000" i="25"/>
  <c r="L1000" i="25" s="1"/>
  <c r="J1001" i="25"/>
  <c r="L1001" i="25" s="1"/>
  <c r="J1002" i="25"/>
  <c r="J1003" i="25"/>
  <c r="L1003" i="25" s="1"/>
  <c r="J1004" i="25"/>
  <c r="J1005" i="25"/>
  <c r="L1005" i="25" s="1"/>
  <c r="J1006" i="25"/>
  <c r="J1007" i="25"/>
  <c r="L1007" i="25" s="1"/>
  <c r="J1008" i="25"/>
  <c r="L1008" i="25" s="1"/>
  <c r="J1009" i="25"/>
  <c r="L1009" i="25" s="1"/>
  <c r="J1010" i="25"/>
  <c r="L1010" i="25" s="1"/>
  <c r="J1011" i="25"/>
  <c r="L1011" i="25" s="1"/>
  <c r="J1012" i="25"/>
  <c r="L1012" i="25" s="1"/>
  <c r="J1013" i="25"/>
  <c r="J1014" i="25"/>
  <c r="L1014" i="25" s="1"/>
  <c r="J1015" i="25"/>
  <c r="L1015" i="25" s="1"/>
  <c r="J1016" i="25"/>
  <c r="L1016" i="25" s="1"/>
  <c r="J1017" i="25"/>
  <c r="L1017" i="25" s="1"/>
  <c r="J1018" i="25"/>
  <c r="L1018" i="25" s="1"/>
  <c r="J1019" i="25"/>
  <c r="L1019" i="25" s="1"/>
  <c r="J1020" i="25"/>
  <c r="L1020" i="25" s="1"/>
  <c r="J1021" i="25"/>
  <c r="J1022" i="25"/>
  <c r="L1022" i="25" s="1"/>
  <c r="J1023" i="25"/>
  <c r="L1023" i="25" s="1"/>
  <c r="J1024" i="25"/>
  <c r="L1024" i="25" s="1"/>
  <c r="J1025" i="25"/>
  <c r="J1026" i="25"/>
  <c r="L1026" i="25" s="1"/>
  <c r="J1027" i="25"/>
  <c r="L1027" i="25" s="1"/>
  <c r="J1028" i="25"/>
  <c r="L1028" i="25" s="1"/>
  <c r="J1029" i="25"/>
  <c r="L1029" i="25" s="1"/>
  <c r="J1030" i="25"/>
  <c r="L1030" i="25" s="1"/>
  <c r="J1031" i="25"/>
  <c r="L1031" i="25" s="1"/>
  <c r="J1032" i="25"/>
  <c r="L1032" i="25" s="1"/>
  <c r="J1033" i="25"/>
  <c r="J1034" i="25"/>
  <c r="L1034" i="25" s="1"/>
  <c r="J1035" i="25"/>
  <c r="L1035" i="25" s="1"/>
  <c r="J1036" i="25"/>
  <c r="L1036" i="25" s="1"/>
  <c r="J1037" i="25"/>
  <c r="L1037" i="25" s="1"/>
  <c r="J1038" i="25"/>
  <c r="L1038" i="25" s="1"/>
  <c r="J1039" i="25"/>
  <c r="L1039" i="25" s="1"/>
  <c r="J1040" i="25"/>
  <c r="L1040" i="25" s="1"/>
  <c r="J1041" i="25"/>
  <c r="L1041" i="25" s="1"/>
  <c r="J1042" i="25"/>
  <c r="L1042" i="25" s="1"/>
  <c r="J1043" i="25"/>
  <c r="L1043" i="25" s="1"/>
  <c r="J1044" i="25"/>
  <c r="L1044" i="25" s="1"/>
  <c r="J1045" i="25"/>
  <c r="J1046" i="25"/>
  <c r="L1046" i="25" s="1"/>
  <c r="J1047" i="25"/>
  <c r="L1047" i="25" s="1"/>
  <c r="J1048" i="25"/>
  <c r="L1048" i="25" s="1"/>
  <c r="J1049" i="25"/>
  <c r="L1049" i="25" s="1"/>
  <c r="J1050" i="25"/>
  <c r="L1050" i="25" s="1"/>
  <c r="J1051" i="25"/>
  <c r="L1051" i="25" s="1"/>
  <c r="J1052" i="25"/>
  <c r="L1052" i="25" s="1"/>
  <c r="J1053" i="25"/>
  <c r="L1053" i="25" s="1"/>
  <c r="J1054" i="25"/>
  <c r="L1054" i="25" s="1"/>
  <c r="J1055" i="25"/>
  <c r="L1055" i="25" s="1"/>
  <c r="J1056" i="25"/>
  <c r="L1056" i="25" s="1"/>
  <c r="J1057" i="25"/>
  <c r="L1057" i="25" s="1"/>
  <c r="J1058" i="25"/>
  <c r="L1058" i="25" s="1"/>
  <c r="J1059" i="25"/>
  <c r="L1059" i="25" s="1"/>
  <c r="J1060" i="25"/>
  <c r="L1060" i="25" s="1"/>
  <c r="J1061" i="25"/>
  <c r="L1061" i="25" s="1"/>
  <c r="J1062" i="25"/>
  <c r="L1062" i="25" s="1"/>
  <c r="J1063" i="25"/>
  <c r="L1063" i="25" s="1"/>
  <c r="J1064" i="25"/>
  <c r="L1064" i="25" s="1"/>
  <c r="J1065" i="25"/>
  <c r="L1065" i="25" s="1"/>
  <c r="J1066" i="25"/>
  <c r="J1067" i="25"/>
  <c r="L1067" i="25" s="1"/>
  <c r="J1068" i="25"/>
  <c r="L1068" i="25" s="1"/>
  <c r="J1069" i="25"/>
  <c r="J1070" i="25"/>
  <c r="L1070" i="25" s="1"/>
  <c r="J1071" i="25"/>
  <c r="L1071" i="25" s="1"/>
  <c r="J1072" i="25"/>
  <c r="L1072" i="25" s="1"/>
  <c r="J1073" i="25"/>
  <c r="L1073" i="25" s="1"/>
  <c r="J1074" i="25"/>
  <c r="L1074" i="25" s="1"/>
  <c r="J1075" i="25"/>
  <c r="L1075" i="25" s="1"/>
  <c r="J1076" i="25"/>
  <c r="L1076" i="25" s="1"/>
  <c r="J1077" i="25"/>
  <c r="L1077" i="25" s="1"/>
  <c r="J1078" i="25"/>
  <c r="L1078" i="25" s="1"/>
  <c r="J1079" i="25"/>
  <c r="L1079" i="25" s="1"/>
  <c r="J1080" i="25"/>
  <c r="L1080" i="25" s="1"/>
  <c r="J1081" i="25"/>
  <c r="L1081" i="25" s="1"/>
  <c r="J1082" i="25"/>
  <c r="L1082" i="25" s="1"/>
  <c r="J1083" i="25"/>
  <c r="L1083" i="25" s="1"/>
  <c r="J1084" i="25"/>
  <c r="L1084" i="25" s="1"/>
  <c r="J1085" i="25"/>
  <c r="L1085" i="25" s="1"/>
  <c r="J1086" i="25"/>
  <c r="L1086" i="25" s="1"/>
  <c r="J1087" i="25"/>
  <c r="L1087" i="25" s="1"/>
  <c r="J1088" i="25"/>
  <c r="L1088" i="25" s="1"/>
  <c r="J1089" i="25"/>
  <c r="L1089" i="25" s="1"/>
  <c r="J1090" i="25"/>
  <c r="L1090" i="25" s="1"/>
  <c r="J1091" i="25"/>
  <c r="L1091" i="25" s="1"/>
  <c r="J1092" i="25"/>
  <c r="L1092" i="25" s="1"/>
  <c r="J1093" i="25"/>
  <c r="J1094" i="25"/>
  <c r="L1094" i="25" s="1"/>
  <c r="J1095" i="25"/>
  <c r="L1095" i="25" s="1"/>
  <c r="J1096" i="25"/>
  <c r="L1096" i="25" s="1"/>
  <c r="J1097" i="25"/>
  <c r="J1098" i="25"/>
  <c r="L1098" i="25" s="1"/>
  <c r="J1099" i="25"/>
  <c r="L1099" i="25" s="1"/>
  <c r="J1100" i="25"/>
  <c r="L1100" i="25" s="1"/>
  <c r="J1101" i="25"/>
  <c r="L1101" i="25" s="1"/>
  <c r="J1102" i="25"/>
  <c r="L1102" i="25" s="1"/>
  <c r="J1103" i="25"/>
  <c r="L1103" i="25" s="1"/>
  <c r="J1104" i="25"/>
  <c r="L1104" i="25" s="1"/>
  <c r="J1105" i="25"/>
  <c r="L1105" i="25" s="1"/>
  <c r="J1106" i="25"/>
  <c r="L1106" i="25" s="1"/>
  <c r="J1107" i="25"/>
  <c r="L1107" i="25" s="1"/>
  <c r="J1108" i="25"/>
  <c r="L1108" i="25" s="1"/>
  <c r="J1109" i="25"/>
  <c r="L1109" i="25" s="1"/>
  <c r="J1110" i="25"/>
  <c r="L1110" i="25" s="1"/>
  <c r="J1111" i="25"/>
  <c r="L1111" i="25" s="1"/>
  <c r="J1112" i="25"/>
  <c r="L1112" i="25" s="1"/>
  <c r="J1113" i="25"/>
  <c r="L1113" i="25" s="1"/>
  <c r="J1114" i="25"/>
  <c r="L1114" i="25" s="1"/>
  <c r="J1115" i="25"/>
  <c r="J1116" i="25"/>
  <c r="J1117" i="25"/>
  <c r="L1117" i="25" s="1"/>
  <c r="J1118" i="25"/>
  <c r="L1118" i="25" s="1"/>
  <c r="J1119" i="25"/>
  <c r="L1119" i="25" s="1"/>
  <c r="J1120" i="25"/>
  <c r="L1120" i="25" s="1"/>
  <c r="J1121" i="25"/>
  <c r="J1122" i="25"/>
  <c r="L1122" i="25" s="1"/>
  <c r="J1123" i="25"/>
  <c r="L1123" i="25" s="1"/>
  <c r="J1124" i="25"/>
  <c r="J1125" i="25"/>
  <c r="J1126" i="25"/>
  <c r="L1126" i="25" s="1"/>
  <c r="J1127" i="25"/>
  <c r="L1127" i="25" s="1"/>
  <c r="J1128" i="25"/>
  <c r="L1128" i="25" s="1"/>
  <c r="J1129" i="25"/>
  <c r="L1129" i="25" s="1"/>
  <c r="J1130" i="25"/>
  <c r="J1131" i="25"/>
  <c r="L1131" i="25" s="1"/>
  <c r="J1132" i="25"/>
  <c r="L1132" i="25" s="1"/>
  <c r="J1133" i="25"/>
  <c r="J1134" i="25"/>
  <c r="L1134" i="25" s="1"/>
  <c r="J1135" i="25"/>
  <c r="L1135" i="25" s="1"/>
  <c r="J1136" i="25"/>
  <c r="J1137" i="25"/>
  <c r="L1137" i="25" s="1"/>
  <c r="J1138" i="25"/>
  <c r="L1138" i="25" s="1"/>
  <c r="J1139" i="25"/>
  <c r="L1139" i="25" s="1"/>
  <c r="J1140" i="25"/>
  <c r="L1140" i="25" s="1"/>
  <c r="J1141" i="25"/>
  <c r="L1141" i="25" s="1"/>
  <c r="J1142" i="25"/>
  <c r="L1142" i="25" s="1"/>
  <c r="J1143" i="25"/>
  <c r="L1143" i="25" s="1"/>
  <c r="J1144" i="25"/>
  <c r="L1144" i="25" s="1"/>
  <c r="J1145" i="25"/>
  <c r="L1145" i="25" s="1"/>
  <c r="J1146" i="25"/>
  <c r="L1146" i="25" s="1"/>
  <c r="J1147" i="25"/>
  <c r="L1147" i="25" s="1"/>
  <c r="J1148" i="25"/>
  <c r="L1148" i="25" s="1"/>
  <c r="J1149" i="25"/>
  <c r="L1149" i="25" s="1"/>
  <c r="J1150" i="25"/>
  <c r="L1150" i="25" s="1"/>
  <c r="J1151" i="25"/>
  <c r="L1151" i="25" s="1"/>
  <c r="J1152" i="25"/>
  <c r="L1152" i="25" s="1"/>
  <c r="J1153" i="25"/>
  <c r="L1153" i="25" s="1"/>
  <c r="J1154" i="25"/>
  <c r="L1154" i="25" s="1"/>
  <c r="J1155" i="25"/>
  <c r="L1155" i="25" s="1"/>
  <c r="J1156" i="25"/>
  <c r="J1157" i="25"/>
  <c r="L1157" i="25" s="1"/>
  <c r="J1158" i="25"/>
  <c r="L1158" i="25" s="1"/>
  <c r="J1159" i="25"/>
  <c r="L1159" i="25" s="1"/>
  <c r="J1160" i="25"/>
  <c r="L1160" i="25" s="1"/>
  <c r="J1161" i="25"/>
  <c r="L1161" i="25" s="1"/>
  <c r="J1162" i="25"/>
  <c r="L1162" i="25" s="1"/>
  <c r="J1163" i="25"/>
  <c r="L1163" i="25" s="1"/>
  <c r="J1164" i="25"/>
  <c r="L1164" i="25" s="1"/>
  <c r="J1165" i="25"/>
  <c r="J1166" i="25"/>
  <c r="L1166" i="25" s="1"/>
  <c r="J1167" i="25"/>
  <c r="L1167" i="25" s="1"/>
  <c r="J1168" i="25"/>
  <c r="L1168" i="25" s="1"/>
  <c r="J1169" i="25"/>
  <c r="J1170" i="25"/>
  <c r="J1171" i="25"/>
  <c r="L1171" i="25" s="1"/>
  <c r="J1172" i="25"/>
  <c r="L1172" i="25" s="1"/>
  <c r="J1173" i="25"/>
  <c r="L1173" i="25" s="1"/>
  <c r="J1174" i="25"/>
  <c r="L1174" i="25" s="1"/>
  <c r="J1175" i="25"/>
  <c r="L1175" i="25" s="1"/>
  <c r="J1176" i="25"/>
  <c r="L1176" i="25" s="1"/>
  <c r="J1177" i="25"/>
  <c r="L1177" i="25" s="1"/>
  <c r="J1178" i="25"/>
  <c r="L1178" i="25" s="1"/>
  <c r="J1179" i="25"/>
  <c r="L1179" i="25" s="1"/>
  <c r="J1180" i="25"/>
  <c r="J1181" i="25"/>
  <c r="L1181" i="25" s="1"/>
  <c r="J1182" i="25"/>
  <c r="L1182" i="25" s="1"/>
  <c r="J1183" i="25"/>
  <c r="L1183" i="25" s="1"/>
  <c r="J1184" i="25"/>
  <c r="J1185" i="25"/>
  <c r="L1185" i="25" s="1"/>
  <c r="J1186" i="25"/>
  <c r="L1186" i="25" s="1"/>
  <c r="J1187" i="25"/>
  <c r="L1187" i="25" s="1"/>
  <c r="J1188" i="25"/>
  <c r="L1188" i="25" s="1"/>
  <c r="J1189" i="25"/>
  <c r="J1190" i="25"/>
  <c r="L1190" i="25" s="1"/>
  <c r="J1191" i="25"/>
  <c r="L1191" i="25" s="1"/>
  <c r="J1192" i="25"/>
  <c r="L1192" i="25" s="1"/>
  <c r="J1193" i="25"/>
  <c r="L1193" i="25" s="1"/>
  <c r="J1194" i="25"/>
  <c r="L1194" i="25" s="1"/>
  <c r="J1195" i="25"/>
  <c r="L1195" i="25" s="1"/>
  <c r="J1196" i="25"/>
  <c r="L1196" i="25" s="1"/>
  <c r="J1197" i="25"/>
  <c r="J1198" i="25"/>
  <c r="J1199" i="25"/>
  <c r="L1199" i="25" s="1"/>
  <c r="J1200" i="25"/>
  <c r="J1201" i="25"/>
  <c r="L1201" i="25" s="1"/>
  <c r="J1202" i="25"/>
  <c r="L1202" i="25" s="1"/>
  <c r="J1203" i="25"/>
  <c r="J1204" i="25"/>
  <c r="L1204" i="25" s="1"/>
  <c r="J1205" i="25"/>
  <c r="J1206" i="25"/>
  <c r="J1207" i="25"/>
  <c r="L1207" i="25" s="1"/>
  <c r="J1208" i="25"/>
  <c r="L1208" i="25" s="1"/>
  <c r="J1209" i="25"/>
  <c r="L1209" i="25" s="1"/>
  <c r="J1210" i="25"/>
  <c r="L1210" i="25" s="1"/>
  <c r="J1211" i="25"/>
  <c r="L1211" i="25" s="1"/>
  <c r="J1212" i="25"/>
  <c r="L1212" i="25" s="1"/>
  <c r="J1213" i="25"/>
  <c r="L1213" i="25" s="1"/>
  <c r="J1214" i="25"/>
  <c r="L1214" i="25" s="1"/>
  <c r="J1215" i="25"/>
  <c r="L1215" i="25" s="1"/>
  <c r="J1216" i="25"/>
  <c r="L1216" i="25" s="1"/>
  <c r="J1217" i="25"/>
  <c r="J1218" i="25"/>
  <c r="L1218" i="25" s="1"/>
  <c r="J1219" i="25"/>
  <c r="L1219" i="25" s="1"/>
  <c r="J1220" i="25"/>
  <c r="L1220" i="25" s="1"/>
  <c r="J1221" i="25"/>
  <c r="J1222" i="25"/>
  <c r="L1222" i="25" s="1"/>
  <c r="J1223" i="25"/>
  <c r="L1223" i="25" s="1"/>
  <c r="J1224" i="25"/>
  <c r="L1224" i="25" s="1"/>
  <c r="J1225" i="25"/>
  <c r="J1226" i="25"/>
  <c r="L1226" i="25" s="1"/>
  <c r="J1227" i="25"/>
  <c r="L1227" i="25" s="1"/>
  <c r="J1228" i="25"/>
  <c r="L1228" i="25" s="1"/>
  <c r="J1229" i="25"/>
  <c r="L1229" i="25" s="1"/>
  <c r="J1230" i="25"/>
  <c r="L1230" i="25" s="1"/>
  <c r="J1231" i="25"/>
  <c r="L1231" i="25" s="1"/>
  <c r="J1232" i="25"/>
  <c r="L1232" i="25" s="1"/>
  <c r="J1233" i="25"/>
  <c r="J1234" i="25"/>
  <c r="L1234" i="25" s="1"/>
  <c r="J1235" i="25"/>
  <c r="L1235" i="25" s="1"/>
  <c r="J1236" i="25"/>
  <c r="L1236" i="25" s="1"/>
  <c r="J1237" i="25"/>
  <c r="J1238" i="25"/>
  <c r="L1238" i="25" s="1"/>
  <c r="J1239" i="25"/>
  <c r="L1239" i="25" s="1"/>
  <c r="J1240" i="25"/>
  <c r="L1240" i="25" s="1"/>
  <c r="J1241" i="25"/>
  <c r="L1241" i="25" s="1"/>
  <c r="J1242" i="25"/>
  <c r="L1242" i="25" s="1"/>
  <c r="J1243" i="25"/>
  <c r="L1243" i="25" s="1"/>
  <c r="J1244" i="25"/>
  <c r="L1244" i="25" s="1"/>
  <c r="J1245" i="25"/>
  <c r="L1245" i="25" s="1"/>
  <c r="J1246" i="25"/>
  <c r="L1246" i="25" s="1"/>
  <c r="J1247" i="25"/>
  <c r="L1247" i="25" s="1"/>
  <c r="J1248" i="25"/>
  <c r="L1248" i="25" s="1"/>
  <c r="J1249" i="25"/>
  <c r="L1249" i="25" s="1"/>
  <c r="J1250" i="25"/>
  <c r="L1250" i="25" s="1"/>
  <c r="J1251" i="25"/>
  <c r="L1251" i="25" s="1"/>
  <c r="J1252" i="25"/>
  <c r="L1252" i="25" s="1"/>
  <c r="J1253" i="25"/>
  <c r="L1253" i="25" s="1"/>
  <c r="J1254" i="25"/>
  <c r="L1254" i="25" s="1"/>
  <c r="J1255" i="25"/>
  <c r="L1255" i="25" s="1"/>
  <c r="J1256" i="25"/>
  <c r="L1256" i="25" s="1"/>
  <c r="J1257" i="25"/>
  <c r="L1257" i="25" s="1"/>
  <c r="J1258" i="25"/>
  <c r="L1258" i="25" s="1"/>
  <c r="J1259" i="25"/>
  <c r="L1259" i="25" s="1"/>
  <c r="J1260" i="25"/>
  <c r="J1261" i="25"/>
  <c r="L1261" i="25" s="1"/>
  <c r="J1262" i="25"/>
  <c r="L1262" i="25" s="1"/>
  <c r="J1263" i="25"/>
  <c r="L1263" i="25" s="1"/>
  <c r="J1264" i="25"/>
  <c r="L1264" i="25" s="1"/>
  <c r="J1265" i="25"/>
  <c r="L1265" i="25" s="1"/>
  <c r="J1266" i="25"/>
  <c r="L1266" i="25" s="1"/>
  <c r="J1267" i="25"/>
  <c r="L1267" i="25" s="1"/>
  <c r="J1268" i="25"/>
  <c r="L1268" i="25" s="1"/>
  <c r="J1269" i="25"/>
  <c r="J1270" i="25"/>
  <c r="L1270" i="25" s="1"/>
  <c r="J1271" i="25"/>
  <c r="L1271" i="25" s="1"/>
  <c r="J1272" i="25"/>
  <c r="L1272" i="25" s="1"/>
  <c r="J1273" i="25"/>
  <c r="L1273" i="25" s="1"/>
  <c r="J1274" i="25"/>
  <c r="J1275" i="25"/>
  <c r="L1275" i="25" s="1"/>
  <c r="J1276" i="25"/>
  <c r="L1276" i="25" s="1"/>
  <c r="J1277" i="25"/>
  <c r="J1278" i="25"/>
  <c r="L1278" i="25" s="1"/>
  <c r="J1279" i="25"/>
  <c r="L1279" i="25" s="1"/>
  <c r="J1280" i="25"/>
  <c r="L1280" i="25" s="1"/>
  <c r="J1281" i="25"/>
  <c r="L1281" i="25" s="1"/>
  <c r="J1282" i="25"/>
  <c r="L1282" i="25" s="1"/>
  <c r="J1283" i="25"/>
  <c r="L1283" i="25" s="1"/>
  <c r="J1284" i="25"/>
  <c r="L1284" i="25" s="1"/>
  <c r="J1285" i="25"/>
  <c r="J1286" i="25"/>
  <c r="J1287" i="25"/>
  <c r="L1287" i="25" s="1"/>
  <c r="J1288" i="25"/>
  <c r="L1288" i="25" s="1"/>
  <c r="J1289" i="25"/>
  <c r="L1289" i="25" s="1"/>
  <c r="J1290" i="25"/>
  <c r="J1291" i="25"/>
  <c r="L1291" i="25" s="1"/>
  <c r="J1292" i="25"/>
  <c r="J1293" i="25"/>
  <c r="L1293" i="25" s="1"/>
  <c r="J1294" i="25"/>
  <c r="L1294" i="25" s="1"/>
  <c r="J1295" i="25"/>
  <c r="L1295" i="25" s="1"/>
  <c r="J1296" i="25"/>
  <c r="L1296" i="25" s="1"/>
  <c r="J1297" i="25"/>
  <c r="L1297" i="25" s="1"/>
  <c r="J1298" i="25"/>
  <c r="L1298" i="25" s="1"/>
  <c r="J1299" i="25"/>
  <c r="L1299" i="25" s="1"/>
  <c r="J1300" i="25"/>
  <c r="L1300" i="25" s="1"/>
  <c r="J1301" i="25"/>
  <c r="J1302" i="25"/>
  <c r="L1302" i="25" s="1"/>
  <c r="J1303" i="25"/>
  <c r="L1303" i="25" s="1"/>
  <c r="J1304" i="25"/>
  <c r="L1304" i="25" s="1"/>
  <c r="J1305" i="25"/>
  <c r="L1305" i="25" s="1"/>
  <c r="J1306" i="25"/>
  <c r="L1306" i="25" s="1"/>
  <c r="J1307" i="25"/>
  <c r="L1307" i="25" s="1"/>
  <c r="J1308" i="25"/>
  <c r="L1308" i="25" s="1"/>
  <c r="J1309" i="25"/>
  <c r="L1309" i="25" s="1"/>
  <c r="J1310" i="25"/>
  <c r="L1310" i="25" s="1"/>
  <c r="J1311" i="25"/>
  <c r="L1311" i="25" s="1"/>
  <c r="J1312" i="25"/>
  <c r="L1312" i="25" s="1"/>
  <c r="J1313" i="25"/>
  <c r="L1313" i="25" s="1"/>
  <c r="J1314" i="25"/>
  <c r="J1315" i="25"/>
  <c r="L1315" i="25" s="1"/>
  <c r="J1316" i="25"/>
  <c r="L1316" i="25" s="1"/>
  <c r="J1317" i="25"/>
  <c r="J1318" i="25"/>
  <c r="L1318" i="25" s="1"/>
  <c r="J1319" i="25"/>
  <c r="L1319" i="25" s="1"/>
  <c r="J1320" i="25"/>
  <c r="L1320" i="25" s="1"/>
  <c r="J1321" i="25"/>
  <c r="L1321" i="25" s="1"/>
  <c r="J1322" i="25"/>
  <c r="L1322" i="25" s="1"/>
  <c r="J1323" i="25"/>
  <c r="L1323" i="25" s="1"/>
  <c r="J1324" i="25"/>
  <c r="L1324" i="25" s="1"/>
  <c r="J1325" i="25"/>
  <c r="L1325" i="25" s="1"/>
  <c r="J1326" i="25"/>
  <c r="J1327" i="25"/>
  <c r="L1327" i="25" s="1"/>
  <c r="J1328" i="25"/>
  <c r="L1328" i="25" s="1"/>
  <c r="J1329" i="25"/>
  <c r="L1329" i="25" s="1"/>
  <c r="J1330" i="25"/>
  <c r="L1330" i="25" s="1"/>
  <c r="J1331" i="25"/>
  <c r="L1331" i="25" s="1"/>
  <c r="J1332" i="25"/>
  <c r="L1332" i="25" s="1"/>
  <c r="J1333" i="25"/>
  <c r="L1333" i="25" s="1"/>
  <c r="J1334" i="25"/>
  <c r="L1334" i="25" s="1"/>
  <c r="J1335" i="25"/>
  <c r="L1335" i="25" s="1"/>
  <c r="J1336" i="25"/>
  <c r="L1336" i="25" s="1"/>
  <c r="J1337" i="25"/>
  <c r="L1337" i="25" s="1"/>
  <c r="J1338" i="25"/>
  <c r="J1339" i="25"/>
  <c r="L1339" i="25" s="1"/>
  <c r="J1340" i="25"/>
  <c r="L1340" i="25" s="1"/>
  <c r="J1341" i="25"/>
  <c r="J1342" i="25"/>
  <c r="L1342" i="25" s="1"/>
  <c r="J1343" i="25"/>
  <c r="L1343" i="25" s="1"/>
  <c r="J1344" i="25"/>
  <c r="L1344" i="25" s="1"/>
  <c r="J1345" i="25"/>
  <c r="L1345" i="25" s="1"/>
  <c r="J1346" i="25"/>
  <c r="L1346" i="25" s="1"/>
  <c r="J1347" i="25"/>
  <c r="L1347" i="25" s="1"/>
  <c r="J1348" i="25"/>
  <c r="L1348" i="25" s="1"/>
  <c r="J1349" i="25"/>
  <c r="L1349" i="25" s="1"/>
  <c r="J1350" i="25"/>
  <c r="L1350" i="25" s="1"/>
  <c r="J1351" i="25"/>
  <c r="L1351" i="25" s="1"/>
  <c r="J1352" i="25"/>
  <c r="L1352" i="25" s="1"/>
  <c r="J1353" i="25"/>
  <c r="L1353" i="25" s="1"/>
  <c r="J1354" i="25"/>
  <c r="J1355" i="25"/>
  <c r="L1355" i="25" s="1"/>
  <c r="J1356" i="25"/>
  <c r="L1356" i="25" s="1"/>
  <c r="J1357" i="25"/>
  <c r="L1357" i="25" s="1"/>
  <c r="J1358" i="25"/>
  <c r="L1358" i="25" s="1"/>
  <c r="J1359" i="25"/>
  <c r="L1359" i="25" s="1"/>
  <c r="J1360" i="25"/>
  <c r="L1360" i="25" s="1"/>
  <c r="J1361" i="25"/>
  <c r="L1361" i="25" s="1"/>
  <c r="J1362" i="25"/>
  <c r="J1363" i="25"/>
  <c r="L1363" i="25" s="1"/>
  <c r="J1364" i="25"/>
  <c r="L1364" i="25" s="1"/>
  <c r="J1365" i="25"/>
  <c r="L1365" i="25" s="1"/>
  <c r="J1366" i="25"/>
  <c r="L1366" i="25" s="1"/>
  <c r="J1367" i="25"/>
  <c r="L1367" i="25" s="1"/>
  <c r="J1368" i="25"/>
  <c r="L1368" i="25" s="1"/>
  <c r="J1369" i="25"/>
  <c r="L1369" i="25" s="1"/>
  <c r="J1370" i="25"/>
  <c r="L1370" i="25" s="1"/>
  <c r="J1371" i="25"/>
  <c r="J1372" i="25"/>
  <c r="L1372" i="25" s="1"/>
  <c r="J1373" i="25"/>
  <c r="L1373" i="25" s="1"/>
  <c r="J1374" i="25"/>
  <c r="L1374" i="25" s="1"/>
  <c r="J1375" i="25"/>
  <c r="L1375" i="25" s="1"/>
  <c r="J1376" i="25"/>
  <c r="L1376" i="25" s="1"/>
  <c r="J1377" i="25"/>
  <c r="L1377" i="25" s="1"/>
  <c r="J1378" i="25"/>
  <c r="J1379" i="25"/>
  <c r="L1379" i="25" s="1"/>
  <c r="J1380" i="25"/>
  <c r="L1380" i="25" s="1"/>
  <c r="J1381" i="25"/>
  <c r="L1381" i="25" s="1"/>
  <c r="J1382" i="25"/>
  <c r="L1382" i="25" s="1"/>
  <c r="J1383" i="25"/>
  <c r="L1383" i="25" s="1"/>
  <c r="J1384" i="25"/>
  <c r="L1384" i="25" s="1"/>
  <c r="J1385" i="25"/>
  <c r="L1385" i="25" s="1"/>
  <c r="J1386" i="25"/>
  <c r="L1386" i="25" s="1"/>
  <c r="J1387" i="25"/>
  <c r="L1387" i="25" s="1"/>
  <c r="J1388" i="25"/>
  <c r="L1388" i="25" s="1"/>
  <c r="J1389" i="25"/>
  <c r="L1389" i="25" s="1"/>
  <c r="J1390" i="25"/>
  <c r="L1390" i="25" s="1"/>
  <c r="J1391" i="25"/>
  <c r="L1391" i="25" s="1"/>
  <c r="J1392" i="25"/>
  <c r="L1392" i="25" s="1"/>
  <c r="J1393" i="25"/>
  <c r="L1393" i="25" s="1"/>
  <c r="J1394" i="25"/>
  <c r="L1394" i="25" s="1"/>
  <c r="J1395" i="25"/>
  <c r="L1395" i="25" s="1"/>
  <c r="J1396" i="25"/>
  <c r="L1396" i="25" s="1"/>
  <c r="J1397" i="25"/>
  <c r="L1397" i="25" s="1"/>
  <c r="J1398" i="25"/>
  <c r="L1398" i="25" s="1"/>
  <c r="J1399" i="25"/>
  <c r="L1399" i="25" s="1"/>
  <c r="J1400" i="25"/>
  <c r="L1400" i="25" s="1"/>
  <c r="J1401" i="25"/>
  <c r="L1401" i="25" s="1"/>
  <c r="J1402" i="25"/>
  <c r="L1402" i="25" s="1"/>
  <c r="J1403" i="25"/>
  <c r="L1403" i="25" s="1"/>
  <c r="J1404" i="25"/>
  <c r="L1404" i="25" s="1"/>
  <c r="J1405" i="25"/>
  <c r="L1405" i="25" s="1"/>
  <c r="J1406" i="25"/>
  <c r="L1406" i="25" s="1"/>
  <c r="J1407" i="25"/>
  <c r="L1407" i="25" s="1"/>
  <c r="J1408" i="25"/>
  <c r="L1408" i="25" s="1"/>
  <c r="J1409" i="25"/>
  <c r="L1409" i="25" s="1"/>
  <c r="J1410" i="25"/>
  <c r="L1410" i="25" s="1"/>
  <c r="J1411" i="25"/>
  <c r="L1411" i="25" s="1"/>
  <c r="J1412" i="25"/>
  <c r="L1412" i="25" s="1"/>
  <c r="J1413" i="25"/>
  <c r="L1413" i="25" s="1"/>
  <c r="J1414" i="25"/>
  <c r="L1414" i="25" s="1"/>
  <c r="J1415" i="25"/>
  <c r="L1415" i="25" s="1"/>
  <c r="J1416" i="25"/>
  <c r="L1416" i="25" s="1"/>
  <c r="J1417" i="25"/>
  <c r="L1417" i="25" s="1"/>
  <c r="J1418" i="25"/>
  <c r="L1418" i="25" s="1"/>
  <c r="J1419" i="25"/>
  <c r="L1419" i="25" s="1"/>
  <c r="J1420" i="25"/>
  <c r="L1420" i="25" s="1"/>
  <c r="J1421" i="25"/>
  <c r="L1421" i="25" s="1"/>
  <c r="J1422" i="25"/>
  <c r="J1423" i="25"/>
  <c r="L1423" i="25" s="1"/>
  <c r="J1424" i="25"/>
  <c r="L1424" i="25" s="1"/>
  <c r="J1425" i="25"/>
  <c r="L1425" i="25" s="1"/>
  <c r="J1426" i="25"/>
  <c r="L1426" i="25" s="1"/>
  <c r="J1427" i="25"/>
  <c r="L1427" i="25" s="1"/>
  <c r="J1428" i="25"/>
  <c r="L1428" i="25" s="1"/>
  <c r="J1429" i="25"/>
  <c r="L1429" i="25" s="1"/>
  <c r="J1430" i="25"/>
  <c r="L1430" i="25" s="1"/>
  <c r="J1431" i="25"/>
  <c r="L1431" i="25" s="1"/>
  <c r="J1432" i="25"/>
  <c r="L1432" i="25" s="1"/>
  <c r="J1433" i="25"/>
  <c r="L1433" i="25" s="1"/>
  <c r="J1434" i="25"/>
  <c r="L1434" i="25" s="1"/>
  <c r="J1435" i="25"/>
  <c r="L1435" i="25" s="1"/>
  <c r="J1436" i="25"/>
  <c r="L1436" i="25" s="1"/>
  <c r="J1437" i="25"/>
  <c r="L1437" i="25" s="1"/>
  <c r="J1438" i="25"/>
  <c r="L1438" i="25" s="1"/>
  <c r="J1439" i="25"/>
  <c r="L1439" i="25" s="1"/>
  <c r="J1440" i="25"/>
  <c r="L1440" i="25" s="1"/>
  <c r="J1441" i="25"/>
  <c r="L1441" i="25" s="1"/>
  <c r="J1442" i="25"/>
  <c r="L1442" i="25" s="1"/>
  <c r="J1443" i="25"/>
  <c r="L1443" i="25" s="1"/>
  <c r="J1444" i="25"/>
  <c r="L1444" i="25" s="1"/>
  <c r="J1445" i="25"/>
  <c r="J1446" i="25"/>
  <c r="L1446" i="25" s="1"/>
  <c r="J1447" i="25"/>
  <c r="L1447" i="25" s="1"/>
  <c r="J1448" i="25"/>
  <c r="L1448" i="25" s="1"/>
  <c r="J1449" i="25"/>
  <c r="L1449" i="25" s="1"/>
  <c r="J1450" i="25"/>
  <c r="J1451" i="25"/>
  <c r="L1451" i="25" s="1"/>
  <c r="J1452" i="25"/>
  <c r="L1452" i="25" s="1"/>
  <c r="J1453" i="25"/>
  <c r="J1454" i="25"/>
  <c r="L1454" i="25" s="1"/>
  <c r="J1455" i="25"/>
  <c r="L1455" i="25" s="1"/>
  <c r="J1456" i="25"/>
  <c r="L1456" i="25" s="1"/>
  <c r="J1457" i="25"/>
  <c r="L1457" i="25" s="1"/>
  <c r="J1458" i="25"/>
  <c r="J1459" i="25"/>
  <c r="L1459" i="25" s="1"/>
  <c r="J1460" i="25"/>
  <c r="L1460" i="25" s="1"/>
  <c r="J1461" i="25"/>
  <c r="L1461" i="25" s="1"/>
  <c r="J1462" i="25"/>
  <c r="L1462" i="25" s="1"/>
  <c r="J1463" i="25"/>
  <c r="L1463" i="25" s="1"/>
  <c r="J1464" i="25"/>
  <c r="L1464" i="25" s="1"/>
  <c r="J1465" i="25"/>
  <c r="L1465" i="25" s="1"/>
  <c r="J1466" i="25"/>
  <c r="L1466" i="25" s="1"/>
  <c r="J1467" i="25"/>
  <c r="L1467" i="25" s="1"/>
  <c r="J1468" i="25"/>
  <c r="L1468" i="25" s="1"/>
  <c r="J1469" i="25"/>
  <c r="L1469" i="25" s="1"/>
  <c r="J1470" i="25"/>
  <c r="L1470" i="25" s="1"/>
  <c r="J1471" i="25"/>
  <c r="L1471" i="25" s="1"/>
  <c r="J1472" i="25"/>
  <c r="L1472" i="25" s="1"/>
  <c r="J1473" i="25"/>
  <c r="L1473" i="25" s="1"/>
  <c r="J1474" i="25"/>
  <c r="L1474" i="25" s="1"/>
  <c r="J1475" i="25"/>
  <c r="L1475" i="25" s="1"/>
  <c r="J1476" i="25"/>
  <c r="L1476" i="25" s="1"/>
  <c r="J1477" i="25"/>
  <c r="L1477" i="25" s="1"/>
  <c r="J1478" i="25"/>
  <c r="L1478" i="25" s="1"/>
  <c r="J1479" i="25"/>
  <c r="L1479" i="25" s="1"/>
  <c r="J1480" i="25"/>
  <c r="L1480" i="25" s="1"/>
  <c r="J1481" i="25"/>
  <c r="L1481" i="25" s="1"/>
  <c r="J1482" i="25"/>
  <c r="L1482" i="25" s="1"/>
  <c r="J1483" i="25"/>
  <c r="L1483" i="25" s="1"/>
  <c r="J1484" i="25"/>
  <c r="L1484" i="25" s="1"/>
  <c r="J1485" i="25"/>
  <c r="L1485" i="25" s="1"/>
  <c r="J1486" i="25"/>
  <c r="L1486" i="25" s="1"/>
  <c r="J1487" i="25"/>
  <c r="L1487" i="25" s="1"/>
  <c r="J1488" i="25"/>
  <c r="L1488" i="25" s="1"/>
  <c r="J1489" i="25"/>
  <c r="L1489" i="25" s="1"/>
  <c r="J1490" i="25"/>
  <c r="L1490" i="25" s="1"/>
  <c r="J1491" i="25"/>
  <c r="L1491" i="25" s="1"/>
  <c r="J1492" i="25"/>
  <c r="L1492" i="25" s="1"/>
  <c r="J1493" i="25"/>
  <c r="L1493" i="25" s="1"/>
  <c r="J1494" i="25"/>
  <c r="L1494" i="25" s="1"/>
  <c r="J1495" i="25"/>
  <c r="L1495" i="25" s="1"/>
  <c r="J1496" i="25"/>
  <c r="L1496" i="25" s="1"/>
  <c r="J1497" i="25"/>
  <c r="L1497" i="25" s="1"/>
  <c r="J1498" i="25"/>
  <c r="L1498" i="25" s="1"/>
  <c r="J1499" i="25"/>
  <c r="L1499" i="25" s="1"/>
  <c r="J1500" i="25"/>
  <c r="L1500" i="25" s="1"/>
  <c r="J1501" i="25"/>
  <c r="L1501" i="25" s="1"/>
  <c r="J1502" i="25"/>
  <c r="L1502" i="25" s="1"/>
  <c r="J1503" i="25"/>
  <c r="L1503" i="25" s="1"/>
  <c r="J1504" i="25"/>
  <c r="L1504" i="25" s="1"/>
  <c r="J1505" i="25"/>
  <c r="L1505" i="25" s="1"/>
  <c r="J1506" i="25"/>
  <c r="L1506" i="25" s="1"/>
  <c r="J1507" i="25"/>
  <c r="L1507" i="25" s="1"/>
  <c r="J1508" i="25"/>
  <c r="L1508" i="25" s="1"/>
  <c r="J1509" i="25"/>
  <c r="L1509" i="25" s="1"/>
  <c r="J1510" i="25"/>
  <c r="L1510" i="25" s="1"/>
  <c r="J1511" i="25"/>
  <c r="L1511" i="25" s="1"/>
  <c r="J1512" i="25"/>
  <c r="L1512" i="25" s="1"/>
  <c r="J1513" i="25"/>
  <c r="L1513" i="25" s="1"/>
  <c r="J1514" i="25"/>
  <c r="L1514" i="25" s="1"/>
  <c r="J1515" i="25"/>
  <c r="L1515" i="25" s="1"/>
  <c r="J1516" i="25"/>
  <c r="J1517" i="25"/>
  <c r="L1517" i="25" s="1"/>
  <c r="J1518" i="25"/>
  <c r="L1518" i="25" s="1"/>
  <c r="J1519" i="25"/>
  <c r="L1519" i="25" s="1"/>
  <c r="J1520" i="25"/>
  <c r="L1520" i="25" s="1"/>
  <c r="J1521" i="25"/>
  <c r="L1521" i="25" s="1"/>
  <c r="J1522" i="25"/>
  <c r="L1522" i="25" s="1"/>
  <c r="J1523" i="25"/>
  <c r="L1523" i="25" s="1"/>
  <c r="J1524" i="25"/>
  <c r="L1524" i="25" s="1"/>
  <c r="J1525" i="25"/>
  <c r="J1526" i="25"/>
  <c r="L1526" i="25" s="1"/>
  <c r="J1527" i="25"/>
  <c r="L1527" i="25" s="1"/>
  <c r="J1528" i="25"/>
  <c r="L1528" i="25" s="1"/>
  <c r="J1529" i="25"/>
  <c r="L1529" i="25" s="1"/>
  <c r="J1530" i="25"/>
  <c r="L1530" i="25" s="1"/>
  <c r="J1531" i="25"/>
  <c r="L1531" i="25" s="1"/>
  <c r="J1532" i="25"/>
  <c r="L1532" i="25" s="1"/>
  <c r="J1533" i="25"/>
  <c r="J1534" i="25"/>
  <c r="L1534" i="25" s="1"/>
  <c r="J1535" i="25"/>
  <c r="L1535" i="25" s="1"/>
  <c r="J1536" i="25"/>
  <c r="L1536" i="25" s="1"/>
  <c r="J1537" i="25"/>
  <c r="J1538" i="25"/>
  <c r="L1538" i="25" s="1"/>
  <c r="J1539" i="25"/>
  <c r="L1539" i="25" s="1"/>
  <c r="J1540" i="25"/>
  <c r="L1540" i="25" s="1"/>
  <c r="J1541" i="25"/>
  <c r="L1541" i="25" s="1"/>
  <c r="J1542" i="25"/>
  <c r="L1542" i="25" s="1"/>
  <c r="J1543" i="25"/>
  <c r="L1543" i="25" s="1"/>
  <c r="J1544" i="25"/>
  <c r="L1544" i="25" s="1"/>
  <c r="J1545" i="25"/>
  <c r="L1545" i="25" s="1"/>
  <c r="J1546" i="25"/>
  <c r="J1547" i="25"/>
  <c r="L1547" i="25" s="1"/>
  <c r="J1548" i="25"/>
  <c r="J1549" i="25"/>
  <c r="L1549" i="25" s="1"/>
  <c r="J1550" i="25"/>
  <c r="L1550" i="25" s="1"/>
  <c r="J1551" i="25"/>
  <c r="L1551" i="25" s="1"/>
  <c r="J1552" i="25"/>
  <c r="L1552" i="25" s="1"/>
  <c r="J1553" i="25"/>
  <c r="L1553" i="25" s="1"/>
  <c r="J1554" i="25"/>
  <c r="L1554" i="25" s="1"/>
  <c r="J1555" i="25"/>
  <c r="L1555" i="25" s="1"/>
  <c r="J1556" i="25"/>
  <c r="L1556" i="25" s="1"/>
  <c r="J1557" i="25"/>
  <c r="L1557" i="25" s="1"/>
  <c r="J1558" i="25"/>
  <c r="L1558" i="25" s="1"/>
  <c r="J1559" i="25"/>
  <c r="L1559" i="25" s="1"/>
  <c r="J1560" i="25"/>
  <c r="L1560" i="25" s="1"/>
  <c r="J1561" i="25"/>
  <c r="L1561" i="25" s="1"/>
  <c r="J1562" i="25"/>
  <c r="L1562" i="25" s="1"/>
  <c r="J1563" i="25"/>
  <c r="L1563" i="25" s="1"/>
  <c r="J1564" i="25"/>
  <c r="L1564" i="25" s="1"/>
  <c r="J1565" i="25"/>
  <c r="L1565" i="25" s="1"/>
  <c r="J1566" i="25"/>
  <c r="L1566" i="25" s="1"/>
  <c r="J1567" i="25"/>
  <c r="L1567" i="25" s="1"/>
  <c r="J1568" i="25"/>
  <c r="L1568" i="25" s="1"/>
  <c r="J1569" i="25"/>
  <c r="L1569" i="25" s="1"/>
  <c r="J1570" i="25"/>
  <c r="L1570" i="25" s="1"/>
  <c r="J1571" i="25"/>
  <c r="L1571" i="25" s="1"/>
  <c r="J1572" i="25"/>
  <c r="L1572" i="25" s="1"/>
  <c r="J1573" i="25"/>
  <c r="L1573" i="25" s="1"/>
  <c r="J1574" i="25"/>
  <c r="L1574" i="25" s="1"/>
  <c r="J1575" i="25"/>
  <c r="L1575" i="25" s="1"/>
  <c r="J1576" i="25"/>
  <c r="L1576" i="25" s="1"/>
  <c r="J1577" i="25"/>
  <c r="L1577" i="25" s="1"/>
  <c r="J1578" i="25"/>
  <c r="J1579" i="25"/>
  <c r="L1579" i="25" s="1"/>
  <c r="J1580" i="25"/>
  <c r="L1580" i="25" s="1"/>
  <c r="J1581" i="25"/>
  <c r="L1581" i="25" s="1"/>
  <c r="J1582" i="25"/>
  <c r="L1582" i="25" s="1"/>
  <c r="J1583" i="25"/>
  <c r="L1583" i="25" s="1"/>
  <c r="J1584" i="25"/>
  <c r="L1584" i="25" s="1"/>
  <c r="J1585" i="25"/>
  <c r="L1585" i="25" s="1"/>
  <c r="J1586" i="25"/>
  <c r="L1586" i="25" s="1"/>
  <c r="J1587" i="25"/>
  <c r="L1587" i="25" s="1"/>
  <c r="J1588" i="25"/>
  <c r="L1588" i="25" s="1"/>
  <c r="J1589" i="25"/>
  <c r="L1589" i="25" s="1"/>
  <c r="J1590" i="25"/>
  <c r="L1590" i="25" s="1"/>
  <c r="J1591" i="25"/>
  <c r="L1591" i="25" s="1"/>
  <c r="J1592" i="25"/>
  <c r="L1592" i="25" s="1"/>
  <c r="J1593" i="25"/>
  <c r="L1593" i="25" s="1"/>
  <c r="J1594" i="25"/>
  <c r="L1594" i="25" s="1"/>
  <c r="J1595" i="25"/>
  <c r="L1595" i="25" s="1"/>
  <c r="J1596" i="25"/>
  <c r="L1596" i="25" s="1"/>
  <c r="J1597" i="25"/>
  <c r="L1597" i="25" s="1"/>
  <c r="J1598" i="25"/>
  <c r="L1598" i="25" s="1"/>
  <c r="J1599" i="25"/>
  <c r="L1599" i="25" s="1"/>
  <c r="J1600" i="25"/>
  <c r="L1600" i="25" s="1"/>
  <c r="J1601" i="25"/>
  <c r="L1601" i="25" s="1"/>
  <c r="J1602" i="25"/>
  <c r="L1602" i="25" s="1"/>
  <c r="J1603" i="25"/>
  <c r="L1603" i="25" s="1"/>
  <c r="J1604" i="25"/>
  <c r="L1604" i="25" s="1"/>
  <c r="J1605" i="25"/>
  <c r="L1605" i="25" s="1"/>
  <c r="J1606" i="25"/>
  <c r="L1606" i="25" s="1"/>
  <c r="J1607" i="25"/>
  <c r="L1607" i="25" s="1"/>
  <c r="J1608" i="25"/>
  <c r="L1608" i="25" s="1"/>
  <c r="J1609" i="25"/>
  <c r="L1609" i="25" s="1"/>
  <c r="J1610" i="25"/>
  <c r="L1610" i="25" s="1"/>
  <c r="J1611" i="25"/>
  <c r="L1611" i="25" s="1"/>
  <c r="J1612" i="25"/>
  <c r="L1612" i="25" s="1"/>
  <c r="J1613" i="25"/>
  <c r="L1613" i="25" s="1"/>
  <c r="J1614" i="25"/>
  <c r="L1614" i="25" s="1"/>
  <c r="J1615" i="25"/>
  <c r="L1615" i="25" s="1"/>
  <c r="J1616" i="25"/>
  <c r="L1616" i="25" s="1"/>
  <c r="J1617" i="25"/>
  <c r="L1617" i="25" s="1"/>
  <c r="J1618" i="25"/>
  <c r="L1618" i="25" s="1"/>
  <c r="J1619" i="25"/>
  <c r="L1619" i="25" s="1"/>
  <c r="J1620" i="25"/>
  <c r="L1620" i="25" s="1"/>
  <c r="J1621" i="25"/>
  <c r="L1621" i="25" s="1"/>
  <c r="J1622" i="25"/>
  <c r="L1622" i="25" s="1"/>
  <c r="J1623" i="25"/>
  <c r="L1623" i="25" s="1"/>
  <c r="J1624" i="25"/>
  <c r="L1624" i="25" s="1"/>
  <c r="J1625" i="25"/>
  <c r="L1625" i="25" s="1"/>
  <c r="J1626" i="25"/>
  <c r="L1626" i="25" s="1"/>
  <c r="J1627" i="25"/>
  <c r="L1627" i="25" s="1"/>
  <c r="J1628" i="25"/>
  <c r="L1628" i="25" s="1"/>
  <c r="J1629" i="25"/>
  <c r="L1629" i="25" s="1"/>
  <c r="J1630" i="25"/>
  <c r="L1630" i="25" s="1"/>
  <c r="J1631" i="25"/>
  <c r="L1631" i="25" s="1"/>
  <c r="J1632" i="25"/>
  <c r="J1633" i="25"/>
  <c r="L1633" i="25" s="1"/>
  <c r="J1634" i="25"/>
  <c r="L1634" i="25" s="1"/>
  <c r="J1635" i="25"/>
  <c r="L1635" i="25" s="1"/>
  <c r="J1636" i="25"/>
  <c r="L1636" i="25" s="1"/>
  <c r="J1637" i="25"/>
  <c r="L1637" i="25" s="1"/>
  <c r="J1638" i="25"/>
  <c r="L1638" i="25" s="1"/>
  <c r="J1639" i="25"/>
  <c r="L1639" i="25" s="1"/>
  <c r="J1640" i="25"/>
  <c r="L1640" i="25" s="1"/>
  <c r="J1641" i="25"/>
  <c r="L1641" i="25" s="1"/>
  <c r="J1642" i="25"/>
  <c r="L1642" i="25" s="1"/>
  <c r="J1643" i="25"/>
  <c r="L1643" i="25" s="1"/>
  <c r="J1644" i="25"/>
  <c r="L1644" i="25" s="1"/>
  <c r="J1645" i="25"/>
  <c r="L1645" i="25" s="1"/>
  <c r="J1646" i="25"/>
  <c r="L1646" i="25" s="1"/>
  <c r="J1647" i="25"/>
  <c r="L1647" i="25" s="1"/>
  <c r="J1648" i="25"/>
  <c r="L1648" i="25" s="1"/>
  <c r="J1649" i="25"/>
  <c r="L1649" i="25" s="1"/>
  <c r="J1650" i="25"/>
  <c r="L1650" i="25" s="1"/>
  <c r="J1651" i="25"/>
  <c r="L1651" i="25" s="1"/>
  <c r="J1652" i="25"/>
  <c r="J1653" i="25"/>
  <c r="L1653" i="25" s="1"/>
  <c r="J1654" i="25"/>
  <c r="L1654" i="25" s="1"/>
  <c r="J1655" i="25"/>
  <c r="L1655" i="25" s="1"/>
  <c r="J1656" i="25"/>
  <c r="L1656" i="25" s="1"/>
  <c r="J1657" i="25"/>
  <c r="L1657" i="25" s="1"/>
  <c r="J1658" i="25"/>
  <c r="L1658" i="25" s="1"/>
  <c r="J1659" i="25"/>
  <c r="L1659" i="25" s="1"/>
  <c r="J1660" i="25"/>
  <c r="L1660" i="25" s="1"/>
  <c r="J1661" i="25"/>
  <c r="L1661" i="25" s="1"/>
  <c r="J1662" i="25"/>
  <c r="L1662" i="25" s="1"/>
  <c r="J1663" i="25"/>
  <c r="L1663" i="25" s="1"/>
  <c r="J1664" i="25"/>
  <c r="L1664" i="25" s="1"/>
  <c r="J1665" i="25"/>
  <c r="L1665" i="25" s="1"/>
  <c r="J1666" i="25"/>
  <c r="L1666" i="25" s="1"/>
  <c r="J1667" i="25"/>
  <c r="L1667" i="25" s="1"/>
  <c r="J1668" i="25"/>
  <c r="L1668" i="25" s="1"/>
  <c r="J1669" i="25"/>
  <c r="L1669" i="25" s="1"/>
  <c r="J1670" i="25"/>
  <c r="L1670" i="25" s="1"/>
  <c r="J1671" i="25"/>
  <c r="L1671" i="25" s="1"/>
  <c r="J1672" i="25"/>
  <c r="L1672" i="25" s="1"/>
  <c r="J1673" i="25"/>
  <c r="L1673" i="25" s="1"/>
  <c r="J1674" i="25"/>
  <c r="L1674" i="25" s="1"/>
  <c r="J1675" i="25"/>
  <c r="L1675" i="25" s="1"/>
  <c r="J1676" i="25"/>
  <c r="J1677" i="25"/>
  <c r="L1677" i="25" s="1"/>
  <c r="J1678" i="25"/>
  <c r="L1678" i="25" s="1"/>
  <c r="J1679" i="25"/>
  <c r="L1679" i="25" s="1"/>
  <c r="J1680" i="25"/>
  <c r="L1680" i="25" s="1"/>
  <c r="J1681" i="25"/>
  <c r="L1681" i="25" s="1"/>
  <c r="J1682" i="25"/>
  <c r="L1682" i="25" s="1"/>
  <c r="J1683" i="25"/>
  <c r="L1683" i="25" s="1"/>
  <c r="J1684" i="25"/>
  <c r="L1684" i="25" s="1"/>
  <c r="J1685" i="25"/>
  <c r="L1685" i="25" s="1"/>
  <c r="J1686" i="25"/>
  <c r="L1686" i="25" s="1"/>
  <c r="J1687" i="25"/>
  <c r="L1687" i="25" s="1"/>
  <c r="J1688" i="25"/>
  <c r="L1688" i="25" s="1"/>
  <c r="J1689" i="25"/>
  <c r="L1689" i="25" s="1"/>
  <c r="J1690" i="25"/>
  <c r="L1690" i="25" s="1"/>
  <c r="J1691" i="25"/>
  <c r="L1691" i="25" s="1"/>
  <c r="J1692" i="25"/>
  <c r="L1692" i="25" s="1"/>
  <c r="J1693" i="25"/>
  <c r="L1693" i="25" s="1"/>
  <c r="J1694" i="25"/>
  <c r="L1694" i="25" s="1"/>
  <c r="J1695" i="25"/>
  <c r="L1695" i="25" s="1"/>
  <c r="J1696" i="25"/>
  <c r="L1696" i="25" s="1"/>
  <c r="J1697" i="25"/>
  <c r="L1697" i="25" s="1"/>
  <c r="J1698" i="25"/>
  <c r="L1698" i="25" s="1"/>
  <c r="J1699" i="25"/>
  <c r="L1699" i="25" s="1"/>
  <c r="J1700" i="25"/>
  <c r="J1701" i="25"/>
  <c r="L1701" i="25" s="1"/>
  <c r="J1702" i="25"/>
  <c r="L1702" i="25" s="1"/>
  <c r="J1703" i="25"/>
  <c r="L1703" i="25" s="1"/>
  <c r="J1704" i="25"/>
  <c r="L1704" i="25" s="1"/>
  <c r="J1705" i="25"/>
  <c r="L1705" i="25" s="1"/>
  <c r="J1706" i="25"/>
  <c r="L1706" i="25" s="1"/>
  <c r="J1707" i="25"/>
  <c r="L1707" i="25" s="1"/>
  <c r="J1708" i="25"/>
  <c r="L1708" i="25" s="1"/>
  <c r="J1709" i="25"/>
  <c r="L1709" i="25" s="1"/>
  <c r="J1710" i="25"/>
  <c r="L1710" i="25" s="1"/>
  <c r="J1711" i="25"/>
  <c r="L1711" i="25" s="1"/>
  <c r="J1712" i="25"/>
  <c r="L1712" i="25" s="1"/>
  <c r="J1713" i="25"/>
  <c r="L1713" i="25" s="1"/>
  <c r="J1714" i="25"/>
  <c r="L1714" i="25" s="1"/>
  <c r="J1715" i="25"/>
  <c r="L1715" i="25" s="1"/>
  <c r="J1716" i="25"/>
  <c r="L1716" i="25" s="1"/>
  <c r="J1717" i="25"/>
  <c r="J1718" i="25"/>
  <c r="L1718" i="25" s="1"/>
  <c r="J1719" i="25"/>
  <c r="L1719" i="25" s="1"/>
  <c r="J1720" i="25"/>
  <c r="L1720" i="25" s="1"/>
  <c r="J1721" i="25"/>
  <c r="L1721" i="25" s="1"/>
  <c r="J1722" i="25"/>
  <c r="L1722" i="25" s="1"/>
  <c r="J1723" i="25"/>
  <c r="L1723" i="25" s="1"/>
  <c r="J1724" i="25"/>
  <c r="L1724" i="25" s="1"/>
  <c r="J1725" i="25"/>
  <c r="L1725" i="25" s="1"/>
  <c r="J1726" i="25"/>
  <c r="L1726" i="25" s="1"/>
  <c r="J1727" i="25"/>
  <c r="L1727" i="25" s="1"/>
  <c r="J1728" i="25"/>
  <c r="L1728" i="25" s="1"/>
  <c r="J1729" i="25"/>
  <c r="L1729" i="25" s="1"/>
  <c r="J1730" i="25"/>
  <c r="L1730" i="25" s="1"/>
  <c r="J1731" i="25"/>
  <c r="L1731" i="25" s="1"/>
  <c r="J1732" i="25"/>
  <c r="L1732" i="25" s="1"/>
  <c r="J1733" i="25"/>
  <c r="L1733" i="25" s="1"/>
  <c r="J1734" i="25"/>
  <c r="L1734" i="25" s="1"/>
  <c r="J1735" i="25"/>
  <c r="L1735" i="25" s="1"/>
  <c r="J1736" i="25"/>
  <c r="L1736" i="25" s="1"/>
  <c r="J1737" i="25"/>
  <c r="L1737" i="25" s="1"/>
  <c r="J1738" i="25"/>
  <c r="L1738" i="25" s="1"/>
  <c r="J1739" i="25"/>
  <c r="L1739" i="25" s="1"/>
  <c r="J1740" i="25"/>
  <c r="L1740" i="25" s="1"/>
  <c r="J1741" i="25"/>
  <c r="L1741" i="25" s="1"/>
  <c r="J1742" i="25"/>
  <c r="L1742" i="25" s="1"/>
  <c r="J1743" i="25"/>
  <c r="L1743" i="25" s="1"/>
  <c r="J1744" i="25"/>
  <c r="L1744" i="25" s="1"/>
  <c r="J1745" i="25"/>
  <c r="J1746" i="25"/>
  <c r="L1746" i="25" s="1"/>
  <c r="J1747" i="25"/>
  <c r="J1748" i="25"/>
  <c r="L1748" i="25" s="1"/>
  <c r="J1749" i="25"/>
  <c r="L1749" i="25" s="1"/>
  <c r="J1750" i="25"/>
  <c r="L1750" i="25" s="1"/>
  <c r="J1751" i="25"/>
  <c r="L1751" i="25" s="1"/>
  <c r="J1752" i="25"/>
  <c r="L1752" i="25" s="1"/>
  <c r="J1753" i="25"/>
  <c r="L1753" i="25" s="1"/>
  <c r="J1754" i="25"/>
  <c r="L1754" i="25" s="1"/>
  <c r="J1755" i="25"/>
  <c r="L1755" i="25" s="1"/>
  <c r="J1756" i="25"/>
  <c r="L1756" i="25" s="1"/>
  <c r="J1757" i="25"/>
  <c r="L1757" i="25" s="1"/>
  <c r="J1758" i="25"/>
  <c r="L1758" i="25" s="1"/>
  <c r="J1759" i="25"/>
  <c r="L1759" i="25" s="1"/>
  <c r="J1760" i="25"/>
  <c r="L1760" i="25" s="1"/>
  <c r="J1761" i="25"/>
  <c r="L1761" i="25" s="1"/>
  <c r="J1762" i="25"/>
  <c r="L1762" i="25" s="1"/>
  <c r="J1763" i="25"/>
  <c r="L1763" i="25" s="1"/>
  <c r="J1764" i="25"/>
  <c r="J1765" i="25"/>
  <c r="L1765" i="25" s="1"/>
  <c r="J1766" i="25"/>
  <c r="L1766" i="25" s="1"/>
  <c r="J1767" i="25"/>
  <c r="L1767" i="25" s="1"/>
  <c r="J1768" i="25"/>
  <c r="L1768" i="25" s="1"/>
  <c r="J1769" i="25"/>
  <c r="L1769" i="25" s="1"/>
  <c r="J1770" i="25"/>
  <c r="L1770" i="25" s="1"/>
  <c r="J1771" i="25"/>
  <c r="L1771" i="25" s="1"/>
  <c r="J1772" i="25"/>
  <c r="J1773" i="25"/>
  <c r="L1773" i="25" s="1"/>
  <c r="J1774" i="25"/>
  <c r="L1774" i="25" s="1"/>
  <c r="J1775" i="25"/>
  <c r="L1775" i="25" s="1"/>
  <c r="J1776" i="25"/>
  <c r="L1776" i="25" s="1"/>
  <c r="J1777" i="25"/>
  <c r="L1777" i="25" s="1"/>
  <c r="J1778" i="25"/>
  <c r="L1778" i="25" s="1"/>
  <c r="J1779" i="25"/>
  <c r="J1780" i="25"/>
  <c r="J1781" i="25"/>
  <c r="L1781" i="25" s="1"/>
  <c r="J1782" i="25"/>
  <c r="L1782" i="25" s="1"/>
  <c r="J1783" i="25"/>
  <c r="L1783" i="25" s="1"/>
  <c r="J1784" i="25"/>
  <c r="L1784" i="25" s="1"/>
  <c r="J1785" i="25"/>
  <c r="L1785" i="25" s="1"/>
  <c r="J1786" i="25"/>
  <c r="L1786" i="25" s="1"/>
  <c r="J1787" i="25"/>
  <c r="L1787" i="25" s="1"/>
  <c r="J1788" i="25"/>
  <c r="L1788" i="25" s="1"/>
  <c r="J1789" i="25"/>
  <c r="L1789" i="25" s="1"/>
  <c r="J1790" i="25"/>
  <c r="L1790" i="25" s="1"/>
  <c r="J1791" i="25"/>
  <c r="L1791" i="25" s="1"/>
  <c r="J1792" i="25"/>
  <c r="L1792" i="25" s="1"/>
  <c r="J1793" i="25"/>
  <c r="L1793" i="25" s="1"/>
  <c r="J1794" i="25"/>
  <c r="L1794" i="25" s="1"/>
  <c r="J1795" i="25"/>
  <c r="L1795" i="25" s="1"/>
  <c r="J1796" i="25"/>
  <c r="L1796" i="25" s="1"/>
  <c r="J1797" i="25"/>
  <c r="L1797" i="25" s="1"/>
  <c r="J1798" i="25"/>
  <c r="L1798" i="25" s="1"/>
  <c r="J1799" i="25"/>
  <c r="L1799" i="25" s="1"/>
  <c r="J1800" i="25"/>
  <c r="L1800" i="25" s="1"/>
  <c r="J1801" i="25"/>
  <c r="L1801" i="25" s="1"/>
  <c r="J1802" i="25"/>
  <c r="L1802" i="25" s="1"/>
  <c r="J1803" i="25"/>
  <c r="L1803" i="25" s="1"/>
  <c r="J1804" i="25"/>
  <c r="L1804" i="25" s="1"/>
  <c r="I5" i="24"/>
  <c r="J5" i="24" a="1"/>
  <c r="J5" i="24" s="1"/>
  <c r="I6" i="24"/>
  <c r="J6" i="24" a="1"/>
  <c r="J6" i="24" s="1"/>
  <c r="I7" i="24"/>
  <c r="J7" i="24" a="1"/>
  <c r="J7" i="24" s="1"/>
  <c r="I8" i="24"/>
  <c r="J8" i="24" a="1"/>
  <c r="J8" i="24" s="1"/>
  <c r="I9" i="24"/>
  <c r="J9" i="24" a="1"/>
  <c r="J9" i="24" s="1"/>
  <c r="K10" i="32" l="1"/>
  <c r="N9" i="32"/>
  <c r="O9" i="32" s="1"/>
  <c r="K12" i="31"/>
  <c r="N11" i="31"/>
  <c r="O11" i="31" s="1"/>
  <c r="L819" i="25"/>
  <c r="L714" i="25"/>
  <c r="L1203" i="25"/>
  <c r="L749" i="25"/>
  <c r="L858" i="25"/>
  <c r="L662" i="25"/>
  <c r="L820" i="25"/>
  <c r="L388" i="25"/>
  <c r="L1274" i="25"/>
  <c r="L1717" i="25"/>
  <c r="L1317" i="25"/>
  <c r="L1779" i="25"/>
  <c r="L1338" i="25"/>
  <c r="L1546" i="25"/>
  <c r="L1780" i="25"/>
  <c r="L1450" i="25"/>
  <c r="L1537" i="25"/>
  <c r="L1371" i="25"/>
  <c r="L1285" i="25"/>
  <c r="L1115" i="25"/>
  <c r="L1747" i="25"/>
  <c r="L1205" i="25"/>
  <c r="L1700" i="25"/>
  <c r="L1676" i="25"/>
  <c r="L1516" i="25"/>
  <c r="L1422" i="25"/>
  <c r="L1354" i="25"/>
  <c r="L1286" i="25"/>
  <c r="L1314" i="25"/>
  <c r="L1165" i="25"/>
  <c r="L939" i="25"/>
  <c r="L940" i="25"/>
  <c r="L924" i="25"/>
  <c r="L1169" i="25"/>
  <c r="L1156" i="25"/>
  <c r="L1130" i="25"/>
  <c r="L758" i="25"/>
  <c r="L878" i="25"/>
  <c r="L1206" i="25"/>
  <c r="L654" i="25"/>
  <c r="L938" i="25"/>
  <c r="L669" i="25"/>
  <c r="L807" i="25"/>
  <c r="L355" i="25"/>
  <c r="L514" i="25"/>
  <c r="L586" i="25"/>
  <c r="L394" i="25"/>
  <c r="L811" i="25"/>
  <c r="L396" i="25"/>
  <c r="L251" i="25"/>
  <c r="L614" i="25"/>
  <c r="L408" i="25"/>
  <c r="L323" i="25"/>
  <c r="L198" i="25"/>
  <c r="L445" i="25"/>
  <c r="L218" i="25"/>
  <c r="L260" i="25"/>
  <c r="L187" i="25"/>
  <c r="L411" i="25"/>
  <c r="L206" i="25"/>
  <c r="L207" i="25"/>
  <c r="L87" i="25"/>
  <c r="L112" i="25"/>
  <c r="L69" i="25"/>
  <c r="L173" i="25"/>
  <c r="L1578" i="25"/>
  <c r="L1458" i="25"/>
  <c r="L1453" i="25"/>
  <c r="L1378" i="25"/>
  <c r="L1362" i="25"/>
  <c r="L1525" i="25"/>
  <c r="L1652" i="25"/>
  <c r="L1772" i="25"/>
  <c r="L1764" i="25"/>
  <c r="L1745" i="25"/>
  <c r="L1632" i="25"/>
  <c r="L1301" i="25"/>
  <c r="L1292" i="25"/>
  <c r="L1225" i="25"/>
  <c r="L1221" i="25"/>
  <c r="L1341" i="25"/>
  <c r="L1217" i="25"/>
  <c r="L1189" i="25"/>
  <c r="L1180" i="25"/>
  <c r="L1548" i="25"/>
  <c r="L1260" i="25"/>
  <c r="L1237" i="25"/>
  <c r="L1233" i="25"/>
  <c r="L1200" i="25"/>
  <c r="L1184" i="25"/>
  <c r="L1269" i="25"/>
  <c r="L1445" i="25"/>
  <c r="L1326" i="25"/>
  <c r="L1198" i="25"/>
  <c r="L1197" i="25"/>
  <c r="L1290" i="25"/>
  <c r="L1136" i="25"/>
  <c r="L1133" i="25"/>
  <c r="L1093" i="25"/>
  <c r="L1069" i="25"/>
  <c r="L1124" i="25"/>
  <c r="L1121" i="25"/>
  <c r="L1066" i="25"/>
  <c r="L1045" i="25"/>
  <c r="L1033" i="25"/>
  <c r="L1006" i="25"/>
  <c r="L990" i="25"/>
  <c r="L1125" i="25"/>
  <c r="L1097" i="25"/>
  <c r="L992" i="25"/>
  <c r="L976" i="25"/>
  <c r="L957" i="25"/>
  <c r="L944" i="25"/>
  <c r="L871" i="25"/>
  <c r="L1116" i="25"/>
  <c r="L917" i="25"/>
  <c r="L889" i="25"/>
  <c r="L1533" i="25"/>
  <c r="L1170" i="25"/>
  <c r="L1025" i="25"/>
  <c r="L965" i="25"/>
  <c r="L941" i="25"/>
  <c r="L875" i="25"/>
  <c r="L1277" i="25"/>
  <c r="L1002" i="25"/>
  <c r="L790" i="25"/>
  <c r="L774" i="25"/>
  <c r="L969" i="25"/>
  <c r="L747" i="25"/>
  <c r="L735" i="25"/>
  <c r="L702" i="25"/>
  <c r="L781" i="25"/>
  <c r="L778" i="25"/>
  <c r="L775" i="25"/>
  <c r="L687" i="25"/>
  <c r="L750" i="25"/>
  <c r="L782" i="25"/>
  <c r="L1013" i="25"/>
  <c r="L910" i="25"/>
  <c r="L846" i="25"/>
  <c r="L742" i="25"/>
  <c r="L589" i="25"/>
  <c r="L1021" i="25"/>
  <c r="L1004" i="25"/>
  <c r="L933" i="25"/>
  <c r="L649" i="25"/>
  <c r="L622" i="25"/>
  <c r="L651" i="25"/>
  <c r="L646" i="25"/>
  <c r="L587" i="25"/>
  <c r="L838" i="25"/>
  <c r="L698" i="25"/>
  <c r="L685" i="25"/>
  <c r="L638" i="25"/>
  <c r="L689" i="25"/>
  <c r="L595" i="25"/>
  <c r="L531" i="25"/>
  <c r="L510" i="25"/>
  <c r="L578" i="25"/>
  <c r="L491" i="25"/>
  <c r="L566" i="25"/>
  <c r="L438" i="25"/>
  <c r="L482" i="25"/>
  <c r="L462" i="25"/>
  <c r="L424" i="25"/>
  <c r="L486" i="25"/>
  <c r="L471" i="25"/>
  <c r="L454" i="25"/>
  <c r="L378" i="25"/>
  <c r="L371" i="25"/>
  <c r="L366" i="25"/>
  <c r="L370" i="25"/>
  <c r="L474" i="25"/>
  <c r="L574" i="25"/>
  <c r="L298" i="25"/>
  <c r="L304" i="25"/>
  <c r="L344" i="25"/>
  <c r="L271" i="25"/>
  <c r="L307" i="25"/>
  <c r="L254" i="25"/>
  <c r="L235" i="25"/>
  <c r="L279" i="25"/>
  <c r="L275" i="25"/>
  <c r="L315" i="25"/>
  <c r="L283" i="25"/>
  <c r="L288" i="25"/>
  <c r="L267" i="25"/>
  <c r="L214" i="25"/>
  <c r="L230" i="25"/>
  <c r="L171" i="25"/>
  <c r="L202" i="25"/>
  <c r="L190" i="25"/>
  <c r="L175" i="25"/>
  <c r="L162" i="25"/>
  <c r="L163" i="25"/>
  <c r="L124" i="25"/>
  <c r="L141" i="25"/>
  <c r="L144" i="25"/>
  <c r="L129" i="25"/>
  <c r="L138" i="25"/>
  <c r="L137" i="25"/>
  <c r="L123" i="25"/>
  <c r="L131" i="25"/>
  <c r="L125" i="25"/>
  <c r="L91" i="25"/>
  <c r="L150" i="25"/>
  <c r="L96" i="25"/>
  <c r="L100" i="25"/>
  <c r="L80" i="25"/>
  <c r="L45" i="25"/>
  <c r="L84" i="25"/>
  <c r="L37" i="25"/>
  <c r="L88" i="25"/>
  <c r="L76" i="25"/>
  <c r="L38" i="25"/>
  <c r="L32" i="25"/>
  <c r="L21" i="25"/>
  <c r="L9" i="25"/>
  <c r="L16" i="25"/>
  <c r="L5" i="25"/>
  <c r="K11" i="32" l="1"/>
  <c r="N10" i="32"/>
  <c r="O10" i="32" s="1"/>
  <c r="K13" i="31"/>
  <c r="N12" i="31"/>
  <c r="O12" i="31" s="1"/>
  <c r="C3" i="26"/>
  <c r="B14" i="24"/>
  <c r="K12" i="32" l="1"/>
  <c r="N11" i="32"/>
  <c r="O11" i="32" s="1"/>
  <c r="K14" i="31"/>
  <c r="N13" i="31"/>
  <c r="O13" i="31" s="1"/>
  <c r="B3" i="26"/>
  <c r="B6" i="24"/>
  <c r="K13" i="32" l="1"/>
  <c r="N12" i="32"/>
  <c r="O12" i="32" s="1"/>
  <c r="K15" i="31"/>
  <c r="N14" i="31"/>
  <c r="O14" i="31" s="1"/>
  <c r="H6" i="25" a="1"/>
  <c r="H6" i="25" s="1"/>
  <c r="H486" i="25" a="1"/>
  <c r="H486" i="25" s="1"/>
  <c r="H811" i="25" a="1"/>
  <c r="H811" i="25" s="1"/>
  <c r="H1215" i="25" a="1"/>
  <c r="H1215" i="25" s="1"/>
  <c r="H413" i="25" a="1"/>
  <c r="H413" i="25" s="1"/>
  <c r="H1556" i="25" a="1"/>
  <c r="H1556" i="25" s="1"/>
  <c r="H459" i="25" a="1"/>
  <c r="H459" i="25" s="1"/>
  <c r="H1768" i="25" a="1"/>
  <c r="H1768" i="25" s="1"/>
  <c r="H1654" i="25" a="1"/>
  <c r="H1654" i="25" s="1"/>
  <c r="H1220" i="25" a="1"/>
  <c r="H1220" i="25" s="1"/>
  <c r="H816" i="25" a="1"/>
  <c r="H816" i="25" s="1"/>
  <c r="H8" i="25" a="1"/>
  <c r="H8" i="25" s="1"/>
  <c r="H1204" i="25" a="1"/>
  <c r="H1204" i="25" s="1"/>
  <c r="H876" i="25" a="1"/>
  <c r="H876" i="25" s="1"/>
  <c r="H53" i="25" a="1"/>
  <c r="H53" i="25" s="1"/>
  <c r="H1476" i="25" a="1"/>
  <c r="H1476" i="25" s="1"/>
  <c r="H172" i="25" a="1"/>
  <c r="H172" i="25" s="1"/>
  <c r="H1673" i="25" a="1"/>
  <c r="H1673" i="25" s="1"/>
  <c r="H187" i="25" a="1"/>
  <c r="H187" i="25" s="1"/>
  <c r="H175" i="25" a="1"/>
  <c r="H175" i="25" s="1"/>
  <c r="H118" i="25" a="1"/>
  <c r="H118" i="25" s="1"/>
  <c r="H1357" i="25" a="1"/>
  <c r="H1357" i="25" s="1"/>
  <c r="H1079" i="25" a="1"/>
  <c r="H1079" i="25" s="1"/>
  <c r="H9" i="25" a="1"/>
  <c r="H9" i="25" s="1"/>
  <c r="H36" i="25" a="1"/>
  <c r="H36" i="25" s="1"/>
  <c r="H157" i="25" a="1"/>
  <c r="H157" i="25" s="1"/>
  <c r="H443" i="25" a="1"/>
  <c r="H443" i="25" s="1"/>
  <c r="H528" i="25" a="1"/>
  <c r="H528" i="25" s="1"/>
  <c r="H586" i="25" a="1"/>
  <c r="H586" i="25" s="1"/>
  <c r="H644" i="25" a="1"/>
  <c r="H644" i="25" s="1"/>
  <c r="H700" i="25" a="1"/>
  <c r="H700" i="25" s="1"/>
  <c r="H756" i="25" a="1"/>
  <c r="H756" i="25" s="1"/>
  <c r="H810" i="25" a="1"/>
  <c r="H810" i="25" s="1"/>
  <c r="H869" i="25" a="1"/>
  <c r="H869" i="25" s="1"/>
  <c r="H1158" i="25" a="1"/>
  <c r="H1158" i="25" s="1"/>
  <c r="H1424" i="25" a="1"/>
  <c r="H1424" i="25" s="1"/>
  <c r="H111" i="25" a="1"/>
  <c r="H111" i="25" s="1"/>
  <c r="H407" i="25" a="1"/>
  <c r="H407" i="25" s="1"/>
  <c r="H1068" i="25" a="1"/>
  <c r="H1068" i="25" s="1"/>
  <c r="H1489" i="25" a="1"/>
  <c r="H1489" i="25" s="1"/>
  <c r="H1721" i="25" a="1"/>
  <c r="H1721" i="25" s="1"/>
  <c r="H619" i="25" a="1"/>
  <c r="H619" i="25" s="1"/>
  <c r="H1123" i="25" a="1"/>
  <c r="H1123" i="25" s="1"/>
  <c r="H1570" i="25" a="1"/>
  <c r="H1570" i="25" s="1"/>
  <c r="H314" i="25" a="1"/>
  <c r="H314" i="25" s="1"/>
  <c r="H1271" i="25" a="1"/>
  <c r="H1271" i="25" s="1"/>
  <c r="H1792" i="25" a="1"/>
  <c r="H1792" i="25" s="1"/>
  <c r="H38" i="25" a="1"/>
  <c r="H38" i="25" s="1"/>
  <c r="H161" i="25" a="1"/>
  <c r="H161" i="25" s="1"/>
  <c r="H447" i="25" a="1"/>
  <c r="H447" i="25" s="1"/>
  <c r="H532" i="25" a="1"/>
  <c r="H532" i="25" s="1"/>
  <c r="H588" i="25" a="1"/>
  <c r="H588" i="25" s="1"/>
  <c r="H648" i="25" a="1"/>
  <c r="H648" i="25" s="1"/>
  <c r="H704" i="25" a="1"/>
  <c r="H704" i="25" s="1"/>
  <c r="H760" i="25" a="1"/>
  <c r="H760" i="25" s="1"/>
  <c r="H194" i="25" a="1"/>
  <c r="H194" i="25" s="1"/>
  <c r="H129" i="25" a="1"/>
  <c r="H129" i="25" s="1"/>
  <c r="H415" i="25" a="1"/>
  <c r="H415" i="25" s="1"/>
  <c r="H500" i="25" a="1"/>
  <c r="H500" i="25" s="1"/>
  <c r="H556" i="25" a="1"/>
  <c r="H556" i="25" s="1"/>
  <c r="H616" i="25" a="1"/>
  <c r="H616" i="25" s="1"/>
  <c r="H672" i="25" a="1"/>
  <c r="H672" i="25" s="1"/>
  <c r="H728" i="25" a="1"/>
  <c r="H728" i="25" s="1"/>
  <c r="H784" i="25" a="1"/>
  <c r="H784" i="25" s="1"/>
  <c r="H837" i="25" a="1"/>
  <c r="H837" i="25" s="1"/>
  <c r="H1114" i="25" a="1"/>
  <c r="H1114" i="25" s="1"/>
  <c r="H1200" i="25" a="1"/>
  <c r="H1200" i="25" s="1"/>
  <c r="H1645" i="25" a="1"/>
  <c r="H1645" i="25" s="1"/>
  <c r="H293" i="25" a="1"/>
  <c r="H293" i="25" s="1"/>
  <c r="H954" i="25" a="1"/>
  <c r="H954" i="25" s="1"/>
  <c r="H1286" i="25" a="1"/>
  <c r="H1286" i="25" s="1"/>
  <c r="H1769" i="25" a="1"/>
  <c r="H1769" i="25" s="1"/>
  <c r="H424" i="25" a="1"/>
  <c r="H424" i="25" s="1"/>
  <c r="H791" i="25" a="1"/>
  <c r="H791" i="25" s="1"/>
  <c r="H1387" i="25" a="1"/>
  <c r="H1387" i="25" s="1"/>
  <c r="H1765" i="25" a="1"/>
  <c r="H1765" i="25" s="1"/>
  <c r="H1027" i="25" a="1"/>
  <c r="H1027" i="25" s="1"/>
  <c r="H1506" i="25" a="1"/>
  <c r="H1506" i="25" s="1"/>
  <c r="H1708" i="25" a="1"/>
  <c r="H1708" i="25" s="1"/>
  <c r="H133" i="25" a="1"/>
  <c r="H133" i="25" s="1"/>
  <c r="H419" i="25" a="1"/>
  <c r="H419" i="25" s="1"/>
  <c r="H504" i="25" a="1"/>
  <c r="H504" i="25" s="1"/>
  <c r="H560" i="25" a="1"/>
  <c r="H560" i="25" s="1"/>
  <c r="H20" i="25" a="1"/>
  <c r="H20" i="25" s="1"/>
  <c r="H429" i="25" a="1"/>
  <c r="H429" i="25" s="1"/>
  <c r="H572" i="25" a="1"/>
  <c r="H572" i="25" s="1"/>
  <c r="H684" i="25" a="1"/>
  <c r="H684" i="25" s="1"/>
  <c r="H800" i="25" a="1"/>
  <c r="H800" i="25" s="1"/>
  <c r="H1136" i="25" a="1"/>
  <c r="H1136" i="25" s="1"/>
  <c r="H55" i="25" a="1"/>
  <c r="H55" i="25" s="1"/>
  <c r="H1014" i="25" a="1"/>
  <c r="H1014" i="25" s="1"/>
  <c r="H1592" i="25" a="1"/>
  <c r="H1592" i="25" s="1"/>
  <c r="H862" i="25" a="1"/>
  <c r="H862" i="25" s="1"/>
  <c r="H192" i="25" a="1"/>
  <c r="H192" i="25" s="1"/>
  <c r="H1554" i="25" a="1"/>
  <c r="H1554" i="25" s="1"/>
  <c r="H145" i="25" a="1"/>
  <c r="H145" i="25" s="1"/>
  <c r="H520" i="25" a="1"/>
  <c r="H520" i="25" s="1"/>
  <c r="H618" i="25" a="1"/>
  <c r="H618" i="25" s="1"/>
  <c r="H716" i="25" a="1"/>
  <c r="H716" i="25" s="1"/>
  <c r="H746" i="25" a="1"/>
  <c r="H746" i="25" s="1"/>
  <c r="H788" i="25" a="1"/>
  <c r="H788" i="25" s="1"/>
  <c r="H839" i="25" a="1"/>
  <c r="H839" i="25" s="1"/>
  <c r="H1122" i="25" a="1"/>
  <c r="H1122" i="25" s="1"/>
  <c r="H1358" i="25" a="1"/>
  <c r="H1358" i="25" s="1"/>
  <c r="H1682" i="25" a="1"/>
  <c r="H1682" i="25" s="1"/>
  <c r="H307" i="25" a="1"/>
  <c r="H307" i="25" s="1"/>
  <c r="H970" i="25" a="1"/>
  <c r="H970" i="25" s="1"/>
  <c r="H1296" i="25" a="1"/>
  <c r="H1296" i="25" s="1"/>
  <c r="H1779" i="25" a="1"/>
  <c r="H1779" i="25" s="1"/>
  <c r="H444" i="25" a="1"/>
  <c r="H444" i="25" s="1"/>
  <c r="H818" i="25" a="1"/>
  <c r="H818" i="25" s="1"/>
  <c r="H1401" i="25" a="1"/>
  <c r="H1401" i="25" s="1"/>
  <c r="H60" i="25" a="1"/>
  <c r="H60" i="25" s="1"/>
  <c r="H1039" i="25" a="1"/>
  <c r="H1039" i="25" s="1"/>
  <c r="H1520" i="25" a="1"/>
  <c r="H1520" i="25" s="1"/>
  <c r="H1732" i="25" a="1"/>
  <c r="H1732" i="25" s="1"/>
  <c r="H40" i="25" a="1"/>
  <c r="H40" i="25" s="1"/>
  <c r="H165" i="25" a="1"/>
  <c r="H165" i="25" s="1"/>
  <c r="H451" i="25" a="1"/>
  <c r="H451" i="25" s="1"/>
  <c r="H536" i="25" a="1"/>
  <c r="H536" i="25" s="1"/>
  <c r="H592" i="25" a="1"/>
  <c r="H592" i="25" s="1"/>
  <c r="H650" i="25" a="1"/>
  <c r="H650" i="25" s="1"/>
  <c r="H708" i="25" a="1"/>
  <c r="H708" i="25" s="1"/>
  <c r="H764" i="25" a="1"/>
  <c r="H764" i="25" s="1"/>
  <c r="H821" i="25" a="1"/>
  <c r="H821" i="25" s="1"/>
  <c r="H1082" i="25" a="1"/>
  <c r="H1082" i="25" s="1"/>
  <c r="H1168" i="25" a="1"/>
  <c r="H1168" i="25" s="1"/>
  <c r="H1446" i="25" a="1"/>
  <c r="H1446" i="25" s="1"/>
  <c r="H207" i="25" a="1"/>
  <c r="H207" i="25" s="1"/>
  <c r="H482" i="25" a="1"/>
  <c r="H482" i="25" s="1"/>
  <c r="H1222" i="25" a="1"/>
  <c r="H1222" i="25" s="1"/>
  <c r="H1511" i="25" a="1"/>
  <c r="H1511" i="25" s="1"/>
  <c r="H1750" i="25" a="1"/>
  <c r="H1750" i="25" s="1"/>
  <c r="H579" i="25" a="1"/>
  <c r="H579" i="25" s="1"/>
  <c r="H663" i="25" a="1"/>
  <c r="H663" i="25" s="1"/>
  <c r="H1151" i="25" a="1"/>
  <c r="H1151" i="25" s="1"/>
  <c r="H1610" i="25" a="1"/>
  <c r="H1610" i="25" s="1"/>
  <c r="H404" i="25" a="1"/>
  <c r="H404" i="25" s="1"/>
  <c r="H1299" i="25" a="1"/>
  <c r="H1299" i="25" s="1"/>
  <c r="H1575" i="25" a="1"/>
  <c r="H1575" i="25" s="1"/>
  <c r="H125" i="25" a="1"/>
  <c r="H125" i="25" s="1"/>
  <c r="H184" i="25" a="1"/>
  <c r="H184" i="25" s="1"/>
  <c r="H496" i="25" a="1"/>
  <c r="H496" i="25" s="1"/>
  <c r="H554" i="25" a="1"/>
  <c r="H554" i="25" s="1"/>
  <c r="H612" i="25" a="1"/>
  <c r="H612" i="25" s="1"/>
  <c r="H668" i="25" a="1"/>
  <c r="H668" i="25" s="1"/>
  <c r="H724" i="25" a="1"/>
  <c r="H724" i="25" s="1"/>
  <c r="H780" i="25" a="1"/>
  <c r="H780" i="25" s="1"/>
  <c r="H835" i="25" a="1"/>
  <c r="H835" i="25" s="1"/>
  <c r="H1112" i="25" a="1"/>
  <c r="H1112" i="25" s="1"/>
  <c r="H1198" i="25" a="1"/>
  <c r="H1198" i="25" s="1"/>
  <c r="H1615" i="25" a="1"/>
  <c r="H1615" i="25" s="1"/>
  <c r="H279" i="25" a="1"/>
  <c r="H279" i="25" s="1"/>
  <c r="H942" i="25" a="1"/>
  <c r="H942" i="25" s="1"/>
  <c r="H1274" i="25" a="1"/>
  <c r="H1274" i="25" s="1"/>
  <c r="H1664" i="25" a="1"/>
  <c r="H1664" i="25" s="1"/>
  <c r="H21" i="25" a="1"/>
  <c r="H21" i="25" s="1"/>
  <c r="H683" i="25" a="1"/>
  <c r="H683" i="25" s="1"/>
  <c r="H1373" i="25" a="1"/>
  <c r="H1373" i="25" s="1"/>
  <c r="H1743" i="25" a="1"/>
  <c r="H1743" i="25" s="1"/>
  <c r="H1011" i="25" a="1"/>
  <c r="H1011" i="25" s="1"/>
  <c r="H1492" i="25" a="1"/>
  <c r="H1492" i="25" s="1"/>
  <c r="H1684" i="25" a="1"/>
  <c r="H1684" i="25" s="1"/>
  <c r="H1400" i="25" a="1"/>
  <c r="H1400" i="25" s="1"/>
  <c r="H1444" i="25" a="1"/>
  <c r="H1444" i="25" s="1"/>
  <c r="H1577" i="25" a="1"/>
  <c r="H1577" i="25" s="1"/>
  <c r="H1698" i="25" a="1"/>
  <c r="H1698" i="25" s="1"/>
  <c r="H79" i="25" a="1"/>
  <c r="H79" i="25" s="1"/>
  <c r="H203" i="25" a="1"/>
  <c r="H203" i="25" s="1"/>
  <c r="H261" i="25" a="1"/>
  <c r="H261" i="25" s="1"/>
  <c r="H319" i="25" a="1"/>
  <c r="H319" i="25" s="1"/>
  <c r="H375" i="25" a="1"/>
  <c r="H375" i="25" s="1"/>
  <c r="H478" i="25" a="1"/>
  <c r="H478" i="25" s="1"/>
  <c r="H922" i="25" a="1"/>
  <c r="H922" i="25" s="1"/>
  <c r="H982" i="25" a="1"/>
  <c r="H982" i="25" s="1"/>
  <c r="H1038" i="25" a="1"/>
  <c r="H1038" i="25" s="1"/>
  <c r="H1211" i="25" a="1"/>
  <c r="H1211" i="25" s="1"/>
  <c r="H1262" i="25" a="1"/>
  <c r="H1262" i="25" s="1"/>
  <c r="H1304" i="25" a="1"/>
  <c r="H1304" i="25" s="1"/>
  <c r="H1346" i="25" a="1"/>
  <c r="H1346" i="25" s="1"/>
  <c r="H1509" i="25" a="1"/>
  <c r="H1509" i="25" s="1"/>
  <c r="H1551" i="25" a="1"/>
  <c r="H1551" i="25" s="1"/>
  <c r="H1787" i="25" a="1"/>
  <c r="H1787" i="25" s="1"/>
  <c r="H1646" i="25" a="1"/>
  <c r="H1646" i="25" s="1"/>
  <c r="H1742" i="25" a="1"/>
  <c r="H1742" i="25" s="1"/>
  <c r="H120" i="25" a="1"/>
  <c r="H120" i="25" s="1"/>
  <c r="H440" i="25" a="1"/>
  <c r="H440" i="25" s="1"/>
  <c r="H487" i="25" a="1"/>
  <c r="H487" i="25" s="1"/>
  <c r="H635" i="25" a="1"/>
  <c r="H635" i="25" s="1"/>
  <c r="H723" i="25" a="1"/>
  <c r="H723" i="25" s="1"/>
  <c r="H743" i="25" a="1"/>
  <c r="H743" i="25" s="1"/>
  <c r="H830" i="25" a="1"/>
  <c r="H830" i="25" s="1"/>
  <c r="H1091" i="25" a="1"/>
  <c r="H1091" i="25" s="1"/>
  <c r="H1147" i="25" a="1"/>
  <c r="H1147" i="25" s="1"/>
  <c r="H1216" i="25" a="1"/>
  <c r="H1216" i="25" s="1"/>
  <c r="H1413" i="25" a="1"/>
  <c r="H1413" i="25" s="1"/>
  <c r="H1463" i="25" a="1"/>
  <c r="H1463" i="25" s="1"/>
  <c r="H1606" i="25" a="1"/>
  <c r="H1606" i="25" s="1"/>
  <c r="H1717" i="25" a="1"/>
  <c r="H1717" i="25" s="1"/>
  <c r="H76" i="25" a="1"/>
  <c r="H76" i="25" s="1"/>
  <c r="H236" i="25" a="1"/>
  <c r="H236" i="25" s="1"/>
  <c r="H380" i="25" a="1"/>
  <c r="H380" i="25" s="1"/>
  <c r="H979" i="25" a="1"/>
  <c r="H979" i="25" s="1"/>
  <c r="H1051" i="25" a="1"/>
  <c r="H1051" i="25" s="1"/>
  <c r="H1239" i="25" a="1"/>
  <c r="H1239" i="25" s="1"/>
  <c r="H1295" i="25" a="1"/>
  <c r="H1295" i="25" s="1"/>
  <c r="H1353" i="25" a="1"/>
  <c r="H1353" i="25" s="1"/>
  <c r="H1530" i="25" a="1"/>
  <c r="H1530" i="25" s="1"/>
  <c r="H1671" i="25" a="1"/>
  <c r="H1671" i="25" s="1"/>
  <c r="H1567" i="25" a="1"/>
  <c r="H1567" i="25" s="1"/>
  <c r="H1639" i="25" a="1"/>
  <c r="H1639" i="25" s="1"/>
  <c r="H1758" i="25" a="1"/>
  <c r="H1758" i="25" s="1"/>
  <c r="H35" i="25" a="1"/>
  <c r="H35" i="25" s="1"/>
  <c r="H134" i="25" a="1"/>
  <c r="H134" i="25" s="1"/>
  <c r="H166" i="25" a="1"/>
  <c r="H166" i="25" s="1"/>
  <c r="H430" i="25" a="1"/>
  <c r="H430" i="25" s="1"/>
  <c r="H489" i="25" a="1"/>
  <c r="H489" i="25" s="1"/>
  <c r="H521" i="25" a="1"/>
  <c r="H521" i="25" s="1"/>
  <c r="H553" i="25" a="1"/>
  <c r="H553" i="25" s="1"/>
  <c r="H585" i="25" a="1"/>
  <c r="H585" i="25" s="1"/>
  <c r="H609" i="25" a="1"/>
  <c r="H609" i="25" s="1"/>
  <c r="H641" i="25" a="1"/>
  <c r="H641" i="25" s="1"/>
  <c r="H673" i="25" a="1"/>
  <c r="H673" i="25" s="1"/>
  <c r="H705" i="25" a="1"/>
  <c r="H705" i="25" s="1"/>
  <c r="H737" i="25" a="1"/>
  <c r="H737" i="25" s="1"/>
  <c r="H769" i="25" a="1"/>
  <c r="H769" i="25" s="1"/>
  <c r="H801" i="25" a="1"/>
  <c r="H801" i="25" s="1"/>
  <c r="H74" i="25" a="1"/>
  <c r="H74" i="25" s="1"/>
  <c r="H106" i="25" a="1"/>
  <c r="H106" i="25" s="1"/>
  <c r="H206" i="25" a="1"/>
  <c r="H206" i="25" s="1"/>
  <c r="H238" i="25" a="1"/>
  <c r="H238" i="25" s="1"/>
  <c r="H270" i="25" a="1"/>
  <c r="H270" i="25" s="1"/>
  <c r="H302" i="25" a="1"/>
  <c r="H302" i="25" s="1"/>
  <c r="H334" i="25" a="1"/>
  <c r="H334" i="25" s="1"/>
  <c r="H366" i="25" a="1"/>
  <c r="H366" i="25" s="1"/>
  <c r="H398" i="25" a="1"/>
  <c r="H398" i="25" s="1"/>
  <c r="H477" i="25" a="1"/>
  <c r="H477" i="25" s="1"/>
  <c r="H895" i="25" a="1"/>
  <c r="H895" i="25" s="1"/>
  <c r="H927" i="25" a="1"/>
  <c r="H927" i="25" s="1"/>
  <c r="H959" i="25" a="1"/>
  <c r="H959" i="25" s="1"/>
  <c r="H991" i="25" a="1"/>
  <c r="H991" i="25" s="1"/>
  <c r="H50" i="25" a="1"/>
  <c r="H50" i="25" s="1"/>
  <c r="H441" i="25" a="1"/>
  <c r="H441" i="25" s="1"/>
  <c r="H598" i="25" a="1"/>
  <c r="H598" i="25" s="1"/>
  <c r="H726" i="25" a="1"/>
  <c r="H726" i="25" s="1"/>
  <c r="H224" i="25" a="1"/>
  <c r="H224" i="25" s="1"/>
  <c r="H256" i="25" a="1"/>
  <c r="H256" i="25" s="1"/>
  <c r="H288" i="25" a="1"/>
  <c r="H288" i="25" s="1"/>
  <c r="H320" i="25" a="1"/>
  <c r="H320" i="25" s="1"/>
  <c r="H360" i="25" a="1"/>
  <c r="H360" i="25" s="1"/>
  <c r="H392" i="25" a="1"/>
  <c r="H392" i="25" s="1"/>
  <c r="H471" i="25" a="1"/>
  <c r="H471" i="25" s="1"/>
  <c r="H897" i="25" a="1"/>
  <c r="H897" i="25" s="1"/>
  <c r="H929" i="25" a="1"/>
  <c r="H929" i="25" s="1"/>
  <c r="H961" i="25" a="1"/>
  <c r="H961" i="25" s="1"/>
  <c r="H993" i="25" a="1"/>
  <c r="H993" i="25" s="1"/>
  <c r="H449" i="25" a="1"/>
  <c r="H449" i="25" s="1"/>
  <c r="H606" i="25" a="1"/>
  <c r="H606" i="25" s="1"/>
  <c r="H734" i="25" a="1"/>
  <c r="H734" i="25" s="1"/>
  <c r="H871" i="25" a="1"/>
  <c r="H871" i="25" s="1"/>
  <c r="H1118" i="25" a="1"/>
  <c r="H1118" i="25" s="1"/>
  <c r="H1160" i="25" a="1"/>
  <c r="H1160" i="25" s="1"/>
  <c r="H1202" i="25" a="1"/>
  <c r="H1202" i="25" s="1"/>
  <c r="H1396" i="25" a="1"/>
  <c r="H1396" i="25" s="1"/>
  <c r="H1438" i="25" a="1"/>
  <c r="H1438" i="25" s="1"/>
  <c r="H1569" i="25" a="1"/>
  <c r="H1569" i="25" s="1"/>
  <c r="H1686" i="25" a="1"/>
  <c r="H1686" i="25" s="1"/>
  <c r="H71" i="25" a="1"/>
  <c r="H71" i="25" s="1"/>
  <c r="H197" i="25" a="1"/>
  <c r="H197" i="25" s="1"/>
  <c r="H255" i="25" a="1"/>
  <c r="H255" i="25" s="1"/>
  <c r="H311" i="25" a="1"/>
  <c r="H311" i="25" s="1"/>
  <c r="H367" i="25" a="1"/>
  <c r="H367" i="25" s="1"/>
  <c r="H470" i="25" a="1"/>
  <c r="H470" i="25" s="1"/>
  <c r="H918" i="25" a="1"/>
  <c r="H918" i="25" s="1"/>
  <c r="H974" i="25" a="1"/>
  <c r="H974" i="25" s="1"/>
  <c r="H1030" i="25" a="1"/>
  <c r="H1030" i="25" s="1"/>
  <c r="H1207" i="25" a="1"/>
  <c r="H1207" i="25" s="1"/>
  <c r="H1256" i="25" a="1"/>
  <c r="H1256" i="25" s="1"/>
  <c r="H1298" i="25" a="1"/>
  <c r="H1298" i="25" s="1"/>
  <c r="H1342" i="25" a="1"/>
  <c r="H1342" i="25" s="1"/>
  <c r="H1503" i="25" a="1"/>
  <c r="H1503" i="25" s="1"/>
  <c r="H1545" i="25" a="1"/>
  <c r="H1545" i="25" s="1"/>
  <c r="H1783" i="25" a="1"/>
  <c r="H1783" i="25" s="1"/>
  <c r="H1632" i="25" a="1"/>
  <c r="H1632" i="25" s="1"/>
  <c r="H1753" i="25" a="1"/>
  <c r="H1753" i="25" s="1"/>
  <c r="H45" i="25" a="1"/>
  <c r="H45" i="25" s="1"/>
  <c r="H132" i="25" a="1"/>
  <c r="H132" i="25" s="1"/>
  <c r="H539" i="25" a="1"/>
  <c r="H539" i="25" s="1"/>
  <c r="H627" i="25" a="1"/>
  <c r="H627" i="25" s="1"/>
  <c r="H647" i="25" a="1"/>
  <c r="H647" i="25" s="1"/>
  <c r="H795" i="25" a="1"/>
  <c r="H795" i="25" s="1"/>
  <c r="H822" i="25" a="1"/>
  <c r="H822" i="25" s="1"/>
  <c r="H1083" i="25" a="1"/>
  <c r="H1083" i="25" s="1"/>
  <c r="H1141" i="25" a="1"/>
  <c r="H1141" i="25" s="1"/>
  <c r="H1199" i="25" a="1"/>
  <c r="H1199" i="25" s="1"/>
  <c r="H1405" i="25" a="1"/>
  <c r="H1405" i="25" s="1"/>
  <c r="H1457" i="25" a="1"/>
  <c r="H1457" i="25" s="1"/>
  <c r="H1594" i="25" a="1"/>
  <c r="H1594" i="25" s="1"/>
  <c r="H1701" i="25" a="1"/>
  <c r="H1701" i="25" s="1"/>
  <c r="H64" i="25" a="1"/>
  <c r="H64" i="25" s="1"/>
  <c r="H218" i="25" a="1"/>
  <c r="H218" i="25" s="1"/>
  <c r="H348" i="25" a="1"/>
  <c r="H348" i="25" s="1"/>
  <c r="H957" i="25" a="1"/>
  <c r="H957" i="25" s="1"/>
  <c r="H1043" i="25" a="1"/>
  <c r="H1043" i="25" s="1"/>
  <c r="H1231" i="25" a="1"/>
  <c r="H1231" i="25" s="1"/>
  <c r="H1289" i="25" a="1"/>
  <c r="H1289" i="25" s="1"/>
  <c r="H1347" i="25" a="1"/>
  <c r="H1347" i="25" s="1"/>
  <c r="H1524" i="25" a="1"/>
  <c r="H1524" i="25" s="1"/>
  <c r="H1667" i="25" a="1"/>
  <c r="H1667" i="25" s="1"/>
  <c r="H1470" i="25" a="1"/>
  <c r="H1470" i="25" s="1"/>
  <c r="H1631" i="25" a="1"/>
  <c r="H1631" i="25" s="1"/>
  <c r="H1744" i="25" a="1"/>
  <c r="H1744" i="25" s="1"/>
  <c r="H122" i="25" a="1"/>
  <c r="H122" i="25" s="1"/>
  <c r="H154" i="25" a="1"/>
  <c r="H154" i="25" s="1"/>
  <c r="H418" i="25" a="1"/>
  <c r="H418" i="25" s="1"/>
  <c r="H450" i="25" a="1"/>
  <c r="H450" i="25" s="1"/>
  <c r="H509" i="25" a="1"/>
  <c r="H509" i="25" s="1"/>
  <c r="H541" i="25" a="1"/>
  <c r="H541" i="25" s="1"/>
  <c r="H573" i="25" a="1"/>
  <c r="H573" i="25" s="1"/>
  <c r="H605" i="25" a="1"/>
  <c r="H605" i="25" s="1"/>
  <c r="H637" i="25" a="1"/>
  <c r="H637" i="25" s="1"/>
  <c r="H669" i="25" a="1"/>
  <c r="H669" i="25" s="1"/>
  <c r="H701" i="25" a="1"/>
  <c r="H701" i="25" s="1"/>
  <c r="H733" i="25" a="1"/>
  <c r="H733" i="25" s="1"/>
  <c r="H765" i="25" a="1"/>
  <c r="H765" i="25" s="1"/>
  <c r="H797" i="25" a="1"/>
  <c r="H797" i="25" s="1"/>
  <c r="H70" i="25" a="1"/>
  <c r="H70" i="25" s="1"/>
  <c r="H102" i="25" a="1"/>
  <c r="H102" i="25" s="1"/>
  <c r="H226" i="25" a="1"/>
  <c r="H226" i="25" s="1"/>
  <c r="H290" i="25" a="1"/>
  <c r="H290" i="25" s="1"/>
  <c r="H338" i="25" a="1"/>
  <c r="H338" i="25" s="1"/>
  <c r="H370" i="25" a="1"/>
  <c r="H370" i="25" s="1"/>
  <c r="H402" i="25" a="1"/>
  <c r="H402" i="25" s="1"/>
  <c r="H481" i="25" a="1"/>
  <c r="H481" i="25" s="1"/>
  <c r="H907" i="25" a="1"/>
  <c r="H907" i="25" s="1"/>
  <c r="H971" i="25" a="1"/>
  <c r="H971" i="25" s="1"/>
  <c r="H139" i="25" a="1"/>
  <c r="H139" i="25" s="1"/>
  <c r="H518" i="25" a="1"/>
  <c r="H518" i="25" s="1"/>
  <c r="H646" i="25" a="1"/>
  <c r="H646" i="25" s="1"/>
  <c r="H774" i="25" a="1"/>
  <c r="H774" i="25" s="1"/>
  <c r="H1088" i="25" a="1"/>
  <c r="H1088" i="25" s="1"/>
  <c r="H1130" i="25" a="1"/>
  <c r="H1130" i="25" s="1"/>
  <c r="H1174" i="25" a="1"/>
  <c r="H1174" i="25" s="1"/>
  <c r="H1366" i="25" a="1"/>
  <c r="H1366" i="25" s="1"/>
  <c r="H1408" i="25" a="1"/>
  <c r="H1408" i="25" s="1"/>
  <c r="H1452" i="25" a="1"/>
  <c r="H1452" i="25" s="1"/>
  <c r="H1603" i="25" a="1"/>
  <c r="H1603" i="25" s="1"/>
  <c r="H1714" i="25" a="1"/>
  <c r="H1714" i="25" s="1"/>
  <c r="H91" i="25" a="1"/>
  <c r="H91" i="25" s="1"/>
  <c r="H215" i="25" a="1"/>
  <c r="H215" i="25" s="1"/>
  <c r="H271" i="25" a="1"/>
  <c r="H271" i="25" s="1"/>
  <c r="H327" i="25" a="1"/>
  <c r="H327" i="25" s="1"/>
  <c r="H387" i="25" a="1"/>
  <c r="H387" i="25" s="1"/>
  <c r="H878" i="25" a="1"/>
  <c r="H878" i="25" s="1"/>
  <c r="H934" i="25" a="1"/>
  <c r="H934" i="25" s="1"/>
  <c r="H990" i="25" a="1"/>
  <c r="H990" i="25" s="1"/>
  <c r="H1048" i="25" a="1"/>
  <c r="H1048" i="25" s="1"/>
  <c r="H1226" i="25" a="1"/>
  <c r="H1226" i="25" s="1"/>
  <c r="H1270" i="25" a="1"/>
  <c r="H1270" i="25" s="1"/>
  <c r="H1312" i="25" a="1"/>
  <c r="H1312" i="25" s="1"/>
  <c r="H1354" i="25" a="1"/>
  <c r="H1354" i="25" s="1"/>
  <c r="H1517" i="25" a="1"/>
  <c r="H1517" i="25" s="1"/>
  <c r="H1658" i="25" a="1"/>
  <c r="H1658" i="25" s="1"/>
  <c r="H1795" i="25" a="1"/>
  <c r="H1795" i="25" s="1"/>
  <c r="H1683" i="25" a="1"/>
  <c r="H1683" i="25" s="1"/>
  <c r="H136" i="25" a="1"/>
  <c r="H136" i="25" s="1"/>
  <c r="H456" i="25" a="1"/>
  <c r="H456" i="25" s="1"/>
  <c r="H503" i="25" a="1"/>
  <c r="H503" i="25" s="1"/>
  <c r="H651" i="25" a="1"/>
  <c r="H651" i="25" s="1"/>
  <c r="H739" i="25" a="1"/>
  <c r="H739" i="25" s="1"/>
  <c r="H759" i="25" a="1"/>
  <c r="H759" i="25" s="1"/>
  <c r="H840" i="25" a="1"/>
  <c r="H840" i="25" s="1"/>
  <c r="H1103" i="25" a="1"/>
  <c r="H1103" i="25" s="1"/>
  <c r="H1159" i="25" a="1"/>
  <c r="H1159" i="25" s="1"/>
  <c r="H1365" i="25" a="1"/>
  <c r="H1365" i="25" s="1"/>
  <c r="H1421" i="25" a="1"/>
  <c r="H1421" i="25" s="1"/>
  <c r="H1473" i="25" a="1"/>
  <c r="H1473" i="25" s="1"/>
  <c r="H1622" i="25" a="1"/>
  <c r="H1622" i="25" s="1"/>
  <c r="H1731" i="25" a="1"/>
  <c r="H1731" i="25" s="1"/>
  <c r="H68" i="25" a="1"/>
  <c r="H68" i="25" s="1"/>
  <c r="H234" i="25" a="1"/>
  <c r="H234" i="25" s="1"/>
  <c r="H260" i="25" a="1"/>
  <c r="H260" i="25" s="1"/>
  <c r="H483" i="25" a="1"/>
  <c r="H483" i="25" s="1"/>
  <c r="H963" i="25" a="1"/>
  <c r="H963" i="25" s="1"/>
  <c r="H997" i="25" a="1"/>
  <c r="H997" i="25" s="1"/>
  <c r="H1061" i="25" a="1"/>
  <c r="H1061" i="25" s="1"/>
  <c r="H1251" i="25" a="1"/>
  <c r="H1251" i="25" s="1"/>
  <c r="H1307" i="25" a="1"/>
  <c r="H1307" i="25" s="1"/>
  <c r="H1484" i="25" a="1"/>
  <c r="H1484" i="25" s="1"/>
  <c r="H1538" i="25" a="1"/>
  <c r="H1538" i="25" s="1"/>
  <c r="H1776" i="25" a="1"/>
  <c r="H1776" i="25" s="1"/>
  <c r="H1583" i="25" a="1"/>
  <c r="H1583" i="25" s="1"/>
  <c r="H1651" i="25" a="1"/>
  <c r="H1651" i="25" s="1"/>
  <c r="H17" i="25" a="1"/>
  <c r="H17" i="25" s="1"/>
  <c r="H124" i="25" a="1"/>
  <c r="H124" i="25" s="1"/>
  <c r="H420" i="25" a="1"/>
  <c r="H420" i="25" s="1"/>
  <c r="H511" i="25" a="1"/>
  <c r="H511" i="25" s="1"/>
  <c r="H575" i="25" a="1"/>
  <c r="H575" i="25" s="1"/>
  <c r="H639" i="25" a="1"/>
  <c r="H639" i="25" s="1"/>
  <c r="H703" i="25" a="1"/>
  <c r="H703" i="25" s="1"/>
  <c r="H767" i="25" a="1"/>
  <c r="H767" i="25" s="1"/>
  <c r="H72" i="25" a="1"/>
  <c r="H72" i="25" s="1"/>
  <c r="H204" i="25" a="1"/>
  <c r="H204" i="25" s="1"/>
  <c r="H268" i="25" a="1"/>
  <c r="H268" i="25" s="1"/>
  <c r="H332" i="25" a="1"/>
  <c r="H332" i="25" s="1"/>
  <c r="H396" i="25" a="1"/>
  <c r="H396" i="25" s="1"/>
  <c r="H901" i="25" a="1"/>
  <c r="H901" i="25" s="1"/>
  <c r="H965" i="25" a="1"/>
  <c r="H965" i="25" s="1"/>
  <c r="H433" i="25" a="1"/>
  <c r="H433" i="25" s="1"/>
  <c r="H590" i="25" a="1"/>
  <c r="H590" i="25" s="1"/>
  <c r="H718" i="25" a="1"/>
  <c r="H718" i="25" s="1"/>
  <c r="H30" i="25" a="1"/>
  <c r="H30" i="25" s="1"/>
  <c r="H143" i="25" a="1"/>
  <c r="H143" i="25" s="1"/>
  <c r="H186" i="25" a="1"/>
  <c r="H186" i="25" s="1"/>
  <c r="H453" i="25" a="1"/>
  <c r="H453" i="25" s="1"/>
  <c r="H530" i="25" a="1"/>
  <c r="H530" i="25" s="1"/>
  <c r="H570" i="25" a="1"/>
  <c r="H570" i="25" s="1"/>
  <c r="H610" i="25" a="1"/>
  <c r="H610" i="25" s="1"/>
  <c r="H658" i="25" a="1"/>
  <c r="H658" i="25" s="1"/>
  <c r="H698" i="25" a="1"/>
  <c r="H698" i="25" s="1"/>
  <c r="H738" i="25" a="1"/>
  <c r="H738" i="25" s="1"/>
  <c r="H786" i="25" a="1"/>
  <c r="H786" i="25" s="1"/>
  <c r="H81" i="25" a="1"/>
  <c r="H81" i="25" s="1"/>
  <c r="H189" i="25" a="1"/>
  <c r="H189" i="25" s="1"/>
  <c r="H237" i="25" a="1"/>
  <c r="H237" i="25" s="1"/>
  <c r="H277" i="25" a="1"/>
  <c r="H277" i="25" s="1"/>
  <c r="H317" i="25" a="1"/>
  <c r="H317" i="25" s="1"/>
  <c r="H365" i="25" a="1"/>
  <c r="H365" i="25" s="1"/>
  <c r="H405" i="25" a="1"/>
  <c r="H405" i="25" s="1"/>
  <c r="H880" i="25" a="1"/>
  <c r="H880" i="25" s="1"/>
  <c r="H928" i="25" a="1"/>
  <c r="H928" i="25" s="1"/>
  <c r="H968" i="25" a="1"/>
  <c r="H968" i="25" s="1"/>
  <c r="H1008" i="25" a="1"/>
  <c r="H1008" i="25" s="1"/>
  <c r="H1056" i="25" a="1"/>
  <c r="H1056" i="25" s="1"/>
  <c r="H848" i="25" a="1"/>
  <c r="H848" i="25" s="1"/>
  <c r="H1093" i="25" a="1"/>
  <c r="H1093" i="25" s="1"/>
  <c r="H1133" i="25" a="1"/>
  <c r="H1133" i="25" s="1"/>
  <c r="H1181" i="25" a="1"/>
  <c r="H1181" i="25" s="1"/>
  <c r="H1371" i="25" a="1"/>
  <c r="H1371" i="25" s="1"/>
  <c r="H1411" i="25" a="1"/>
  <c r="H1411" i="25" s="1"/>
  <c r="H1590" i="25" a="1"/>
  <c r="H1590" i="25" s="1"/>
  <c r="H1751" i="25" a="1"/>
  <c r="H1751" i="25" s="1"/>
  <c r="H798" i="25" a="1"/>
  <c r="H798" i="25" s="1"/>
  <c r="H85" i="25" a="1"/>
  <c r="H85" i="25" s="1"/>
  <c r="H117" i="25" a="1"/>
  <c r="H117" i="25" s="1"/>
  <c r="H217" i="25" a="1"/>
  <c r="H217" i="25" s="1"/>
  <c r="H249" i="25" a="1"/>
  <c r="H249" i="25" s="1"/>
  <c r="H281" i="25" a="1"/>
  <c r="H281" i="25" s="1"/>
  <c r="H313" i="25" a="1"/>
  <c r="H313" i="25" s="1"/>
  <c r="H345" i="25" a="1"/>
  <c r="H345" i="25" s="1"/>
  <c r="H377" i="25" a="1"/>
  <c r="H377" i="25" s="1"/>
  <c r="H409" i="25" a="1"/>
  <c r="H409" i="25" s="1"/>
  <c r="H815" i="25" a="1"/>
  <c r="H815" i="25" s="1"/>
  <c r="H908" i="25" a="1"/>
  <c r="H908" i="25" s="1"/>
  <c r="H940" i="25" a="1"/>
  <c r="H940" i="25" s="1"/>
  <c r="H972" i="25" a="1"/>
  <c r="H972" i="25" s="1"/>
  <c r="H1004" i="25" a="1"/>
  <c r="H1004" i="25" s="1"/>
  <c r="H1036" i="25" a="1"/>
  <c r="H1036" i="25" s="1"/>
  <c r="H820" i="25" a="1"/>
  <c r="H820" i="25" s="1"/>
  <c r="H852" i="25" a="1"/>
  <c r="H852" i="25" s="1"/>
  <c r="H1089" i="25" a="1"/>
  <c r="H1089" i="25" s="1"/>
  <c r="H1121" i="25" a="1"/>
  <c r="H1121" i="25" s="1"/>
  <c r="H1153" i="25" a="1"/>
  <c r="H1153" i="25" s="1"/>
  <c r="H1185" i="25" a="1"/>
  <c r="H1185" i="25" s="1"/>
  <c r="H1367" i="25" a="1"/>
  <c r="H1367" i="25" s="1"/>
  <c r="H1399" i="25" a="1"/>
  <c r="H1399" i="25" s="1"/>
  <c r="H1431" i="25" a="1"/>
  <c r="H1431" i="25" s="1"/>
  <c r="H1574" i="25" a="1"/>
  <c r="H1574" i="25" s="1"/>
  <c r="H1723" i="25" a="1"/>
  <c r="H1723" i="25" s="1"/>
  <c r="H1033" i="25" a="1"/>
  <c r="H1033" i="25" s="1"/>
  <c r="H1065" i="25" a="1"/>
  <c r="H1065" i="25" s="1"/>
  <c r="H1229" i="25" a="1"/>
  <c r="H1229" i="25" s="1"/>
  <c r="H1261" i="25" a="1"/>
  <c r="H1261" i="25" s="1"/>
  <c r="H1293" i="25" a="1"/>
  <c r="H1293" i="25" s="1"/>
  <c r="H1325" i="25" a="1"/>
  <c r="H1325" i="25" s="1"/>
  <c r="H1478" i="25" a="1"/>
  <c r="H1478" i="25" s="1"/>
  <c r="H1510" i="25" a="1"/>
  <c r="H1510" i="25" s="1"/>
  <c r="H1542" i="25" a="1"/>
  <c r="H1542" i="25" s="1"/>
  <c r="H1794" i="25" a="1"/>
  <c r="H1794" i="25" s="1"/>
  <c r="H1609" i="25" a="1"/>
  <c r="H1609" i="25" s="1"/>
  <c r="H1690" i="25" a="1"/>
  <c r="H1690" i="25" s="1"/>
  <c r="H804" i="25" a="1"/>
  <c r="H804" i="25" s="1"/>
  <c r="H841" i="25" a="1"/>
  <c r="H841" i="25" s="1"/>
  <c r="H873" i="25" a="1"/>
  <c r="H873" i="25" s="1"/>
  <c r="H1108" i="25" a="1"/>
  <c r="H1108" i="25" s="1"/>
  <c r="H169" i="25" a="1"/>
  <c r="H169" i="25" s="1"/>
  <c r="H544" i="25" a="1"/>
  <c r="H544" i="25" s="1"/>
  <c r="H656" i="25" a="1"/>
  <c r="H656" i="25" s="1"/>
  <c r="H772" i="25" a="1"/>
  <c r="H772" i="25" s="1"/>
  <c r="H1094" i="25" a="1"/>
  <c r="H1094" i="25" s="1"/>
  <c r="H1468" i="25" a="1"/>
  <c r="H1468" i="25" s="1"/>
  <c r="H898" i="25" a="1"/>
  <c r="H898" i="25" s="1"/>
  <c r="H1533" i="25" a="1"/>
  <c r="H1533" i="25" s="1"/>
  <c r="H707" i="25" a="1"/>
  <c r="H707" i="25" s="1"/>
  <c r="H1648" i="25" a="1"/>
  <c r="H1648" i="25" s="1"/>
  <c r="H1327" i="25" a="1"/>
  <c r="H1327" i="25" s="1"/>
  <c r="H52" i="25" a="1"/>
  <c r="H52" i="25" s="1"/>
  <c r="H490" i="25" a="1"/>
  <c r="H490" i="25" s="1"/>
  <c r="H676" i="25" a="1"/>
  <c r="H676" i="25" s="1"/>
  <c r="H776" i="25" a="1"/>
  <c r="H776" i="25" s="1"/>
  <c r="H829" i="25" a="1"/>
  <c r="H829" i="25" s="1"/>
  <c r="H1102" i="25" a="1"/>
  <c r="H1102" i="25" s="1"/>
  <c r="H1186" i="25" a="1"/>
  <c r="H1186" i="25" s="1"/>
  <c r="H1565" i="25" a="1"/>
  <c r="H1565" i="25" s="1"/>
  <c r="H251" i="25" a="1"/>
  <c r="H251" i="25" s="1"/>
  <c r="H914" i="25" a="1"/>
  <c r="H914" i="25" s="1"/>
  <c r="H1254" i="25" a="1"/>
  <c r="H1254" i="25" s="1"/>
  <c r="H1543" i="25" a="1"/>
  <c r="H1543" i="25" s="1"/>
  <c r="H128" i="25" a="1"/>
  <c r="H128" i="25" s="1"/>
  <c r="H727" i="25" a="1"/>
  <c r="H727" i="25" s="1"/>
  <c r="H1195" i="25" a="1"/>
  <c r="H1195" i="25" s="1"/>
  <c r="H1693" i="25" a="1"/>
  <c r="H1693" i="25" s="1"/>
  <c r="H947" i="25" a="1"/>
  <c r="H947" i="25" s="1"/>
  <c r="H1343" i="25" a="1"/>
  <c r="H1343" i="25" s="1"/>
  <c r="H1623" i="25" a="1"/>
  <c r="H1623" i="25" s="1"/>
  <c r="H28" i="25" a="1"/>
  <c r="H28" i="25" s="1"/>
  <c r="H149" i="25" a="1"/>
  <c r="H149" i="25" s="1"/>
  <c r="H435" i="25" a="1"/>
  <c r="H435" i="25" s="1"/>
  <c r="H522" i="25" a="1"/>
  <c r="H522" i="25" s="1"/>
  <c r="H580" i="25" a="1"/>
  <c r="H580" i="25" s="1"/>
  <c r="H636" i="25" a="1"/>
  <c r="H636" i="25" s="1"/>
  <c r="H692" i="25" a="1"/>
  <c r="H692" i="25" s="1"/>
  <c r="H748" i="25" a="1"/>
  <c r="H748" i="25" s="1"/>
  <c r="H806" i="25" a="1"/>
  <c r="H806" i="25" s="1"/>
  <c r="H859" i="25" a="1"/>
  <c r="H859" i="25" s="1"/>
  <c r="H1146" i="25" a="1"/>
  <c r="H1146" i="25" s="1"/>
  <c r="H1404" i="25" a="1"/>
  <c r="H1404" i="25" s="1"/>
  <c r="H83" i="25" a="1"/>
  <c r="H83" i="25" s="1"/>
  <c r="H379" i="25" a="1"/>
  <c r="H379" i="25" s="1"/>
  <c r="H1042" i="25" a="1"/>
  <c r="H1042" i="25" s="1"/>
  <c r="H1350" i="25" a="1"/>
  <c r="H1350" i="25" s="1"/>
  <c r="H1650" i="25" a="1"/>
  <c r="H1650" i="25" s="1"/>
  <c r="H1095" i="25" a="1"/>
  <c r="H1095" i="25" s="1"/>
  <c r="H1465" i="25" a="1"/>
  <c r="H1465" i="25" s="1"/>
  <c r="H250" i="25" a="1"/>
  <c r="H250" i="25" s="1"/>
  <c r="H1243" i="25" a="1"/>
  <c r="H1243" i="25" s="1"/>
  <c r="H1772" i="25" a="1"/>
  <c r="H1772" i="25" s="1"/>
  <c r="H44" i="25" a="1"/>
  <c r="H44" i="25" s="1"/>
  <c r="H167" i="25" a="1"/>
  <c r="H167" i="25" s="1"/>
  <c r="H455" i="25" a="1"/>
  <c r="H455" i="25" s="1"/>
  <c r="H540" i="25" a="1"/>
  <c r="H540" i="25" s="1"/>
  <c r="H596" i="25" a="1"/>
  <c r="H596" i="25" s="1"/>
  <c r="H652" i="25" a="1"/>
  <c r="H652" i="25" s="1"/>
  <c r="H712" i="25" a="1"/>
  <c r="H712" i="25" s="1"/>
  <c r="H768" i="25" a="1"/>
  <c r="H768" i="25" s="1"/>
  <c r="H823" i="25" a="1"/>
  <c r="H823" i="25" s="1"/>
  <c r="H1090" i="25" a="1"/>
  <c r="H1090" i="25" s="1"/>
  <c r="H1176" i="25" a="1"/>
  <c r="H1176" i="25" s="1"/>
  <c r="H1456" i="25" a="1"/>
  <c r="H1456" i="25" s="1"/>
  <c r="H223" i="25" a="1"/>
  <c r="H223" i="25" s="1"/>
  <c r="H886" i="25" a="1"/>
  <c r="H886" i="25" s="1"/>
  <c r="H1232" i="25" a="1"/>
  <c r="H1232" i="25" s="1"/>
  <c r="H1521" i="25" a="1"/>
  <c r="H1521" i="25" s="1"/>
  <c r="H1167" i="25" a="1"/>
  <c r="H1167" i="25" s="1"/>
  <c r="H1630" i="25" a="1"/>
  <c r="H1630" i="25" s="1"/>
  <c r="H889" i="25" a="1"/>
  <c r="H889" i="25" s="1"/>
  <c r="H1315" i="25" a="1"/>
  <c r="H1315" i="25" s="1"/>
  <c r="H1591" i="25" a="1"/>
  <c r="H1591" i="25" s="1"/>
  <c r="H1390" i="25" a="1"/>
  <c r="H1390" i="25" s="1"/>
  <c r="H1432" i="25" a="1"/>
  <c r="H1432" i="25" s="1"/>
  <c r="H1561" i="25" a="1"/>
  <c r="H1561" i="25" s="1"/>
  <c r="H1680" i="25" a="1"/>
  <c r="H1680" i="25" s="1"/>
  <c r="H65" i="25" a="1"/>
  <c r="H65" i="25" s="1"/>
  <c r="H191" i="25" a="1"/>
  <c r="H191" i="25" s="1"/>
  <c r="H247" i="25" a="1"/>
  <c r="H247" i="25" s="1"/>
  <c r="H303" i="25" a="1"/>
  <c r="H303" i="25" s="1"/>
  <c r="H359" i="25" a="1"/>
  <c r="H359" i="25" s="1"/>
  <c r="H466" i="25" a="1"/>
  <c r="H466" i="25" s="1"/>
  <c r="H910" i="25" a="1"/>
  <c r="H910" i="25" s="1"/>
  <c r="H966" i="25" a="1"/>
  <c r="H966" i="25" s="1"/>
  <c r="H1022" i="25" a="1"/>
  <c r="H1022" i="25" s="1"/>
  <c r="H1076" i="25" a="1"/>
  <c r="H1076" i="25" s="1"/>
  <c r="H1250" i="25" a="1"/>
  <c r="H1250" i="25" s="1"/>
  <c r="H1294" i="25" a="1"/>
  <c r="H1294" i="25" s="1"/>
  <c r="H1336" i="25" a="1"/>
  <c r="H1336" i="25" s="1"/>
  <c r="H1497" i="25" a="1"/>
  <c r="H1497" i="25" s="1"/>
  <c r="H1541" i="25" a="1"/>
  <c r="H1541" i="25" s="1"/>
  <c r="H1777" i="25" a="1"/>
  <c r="H1777" i="25" s="1"/>
  <c r="H1616" i="25" a="1"/>
  <c r="H1616" i="25" s="1"/>
  <c r="H1741" i="25" a="1"/>
  <c r="H1741" i="25" s="1"/>
  <c r="H37" i="25" a="1"/>
  <c r="H37" i="25" s="1"/>
  <c r="H416" i="25" a="1"/>
  <c r="H416" i="25" s="1"/>
  <c r="H531" i="25" a="1"/>
  <c r="H531" i="25" s="1"/>
  <c r="H551" i="25" a="1"/>
  <c r="H551" i="25" s="1"/>
  <c r="H699" i="25" a="1"/>
  <c r="H699" i="25" s="1"/>
  <c r="H787" i="25" a="1"/>
  <c r="H787" i="25" s="1"/>
  <c r="H807" i="25" a="1"/>
  <c r="H807" i="25" s="1"/>
  <c r="H872" i="25" a="1"/>
  <c r="H872" i="25" s="1"/>
  <c r="H1135" i="25" a="1"/>
  <c r="H1135" i="25" s="1"/>
  <c r="H1191" i="25" a="1"/>
  <c r="H1191" i="25" s="1"/>
  <c r="H1397" i="25" a="1"/>
  <c r="H1397" i="25" s="1"/>
  <c r="H1453" i="25" a="1"/>
  <c r="H1453" i="25" s="1"/>
  <c r="H1578" i="25" a="1"/>
  <c r="H1578" i="25" s="1"/>
  <c r="H1689" i="25" a="1"/>
  <c r="H1689" i="25" s="1"/>
  <c r="H1762" i="25" a="1"/>
  <c r="H1762" i="25" s="1"/>
  <c r="H202" i="25" a="1"/>
  <c r="H202" i="25" s="1"/>
  <c r="H328" i="25" a="1"/>
  <c r="H328" i="25" s="1"/>
  <c r="H941" i="25" a="1"/>
  <c r="H941" i="25" s="1"/>
  <c r="H1035" i="25" a="1"/>
  <c r="H1035" i="25" s="1"/>
  <c r="H1225" i="25" a="1"/>
  <c r="H1225" i="25" s="1"/>
  <c r="H1283" i="25" a="1"/>
  <c r="H1283" i="25" s="1"/>
  <c r="H1339" i="25" a="1"/>
  <c r="H1339" i="25" s="1"/>
  <c r="H1516" i="25" a="1"/>
  <c r="H1516" i="25" s="1"/>
  <c r="H1661" i="25" a="1"/>
  <c r="H1661" i="25" s="1"/>
  <c r="H1800" i="25" a="1"/>
  <c r="H1800" i="25" s="1"/>
  <c r="H1619" i="25" a="1"/>
  <c r="H1619" i="25" s="1"/>
  <c r="H1728" i="25" a="1"/>
  <c r="H1728" i="25" s="1"/>
  <c r="H27" i="25" a="1"/>
  <c r="H27" i="25" s="1"/>
  <c r="H126" i="25" a="1"/>
  <c r="H126" i="25" s="1"/>
  <c r="H158" i="25" a="1"/>
  <c r="H158" i="25" s="1"/>
  <c r="H422" i="25" a="1"/>
  <c r="H422" i="25" s="1"/>
  <c r="H454" i="25" a="1"/>
  <c r="H454" i="25" s="1"/>
  <c r="H513" i="25" a="1"/>
  <c r="H513" i="25" s="1"/>
  <c r="H545" i="25" a="1"/>
  <c r="H545" i="25" s="1"/>
  <c r="H577" i="25" a="1"/>
  <c r="H577" i="25" s="1"/>
  <c r="H601" i="25" a="1"/>
  <c r="H601" i="25" s="1"/>
  <c r="H633" i="25" a="1"/>
  <c r="H633" i="25" s="1"/>
  <c r="H665" i="25" a="1"/>
  <c r="H665" i="25" s="1"/>
  <c r="H697" i="25" a="1"/>
  <c r="H697" i="25" s="1"/>
  <c r="H729" i="25" a="1"/>
  <c r="H729" i="25" s="1"/>
  <c r="H761" i="25" a="1"/>
  <c r="H761" i="25" s="1"/>
  <c r="H793" i="25" a="1"/>
  <c r="H793" i="25" s="1"/>
  <c r="H66" i="25" a="1"/>
  <c r="H66" i="25" s="1"/>
  <c r="H98" i="25" a="1"/>
  <c r="H98" i="25" s="1"/>
  <c r="H198" i="25" a="1"/>
  <c r="H198" i="25" s="1"/>
  <c r="H230" i="25" a="1"/>
  <c r="H230" i="25" s="1"/>
  <c r="H262" i="25" a="1"/>
  <c r="H262" i="25" s="1"/>
  <c r="H294" i="25" a="1"/>
  <c r="H294" i="25" s="1"/>
  <c r="H326" i="25" a="1"/>
  <c r="H326" i="25" s="1"/>
  <c r="H358" i="25" a="1"/>
  <c r="H358" i="25" s="1"/>
  <c r="H390" i="25" a="1"/>
  <c r="H390" i="25" s="1"/>
  <c r="H469" i="25" a="1"/>
  <c r="H469" i="25" s="1"/>
  <c r="H887" i="25" a="1"/>
  <c r="H887" i="25" s="1"/>
  <c r="H919" i="25" a="1"/>
  <c r="H919" i="25" s="1"/>
  <c r="H951" i="25" a="1"/>
  <c r="H951" i="25" s="1"/>
  <c r="H983" i="25" a="1"/>
  <c r="H983" i="25" s="1"/>
  <c r="H34" i="25" a="1"/>
  <c r="H34" i="25" s="1"/>
  <c r="H182" i="25" a="1"/>
  <c r="H182" i="25" s="1"/>
  <c r="H566" i="25" a="1"/>
  <c r="H566" i="25" s="1"/>
  <c r="H694" i="25" a="1"/>
  <c r="H694" i="25" s="1"/>
  <c r="H216" i="25" a="1"/>
  <c r="H216" i="25" s="1"/>
  <c r="H248" i="25" a="1"/>
  <c r="H248" i="25" s="1"/>
  <c r="H280" i="25" a="1"/>
  <c r="H280" i="25" s="1"/>
  <c r="H312" i="25" a="1"/>
  <c r="H312" i="25" s="1"/>
  <c r="H352" i="25" a="1"/>
  <c r="H352" i="25" s="1"/>
  <c r="H384" i="25" a="1"/>
  <c r="H384" i="25" s="1"/>
  <c r="H463" i="25" a="1"/>
  <c r="H463" i="25" s="1"/>
  <c r="H881" i="25" a="1"/>
  <c r="H881" i="25" s="1"/>
  <c r="H921" i="25" a="1"/>
  <c r="H921" i="25" s="1"/>
  <c r="H953" i="25" a="1"/>
  <c r="H953" i="25" s="1"/>
  <c r="H985" i="25" a="1"/>
  <c r="H985" i="25" s="1"/>
  <c r="H417" i="25" a="1"/>
  <c r="H417" i="25" s="1"/>
  <c r="H574" i="25" a="1"/>
  <c r="H574" i="25" s="1"/>
  <c r="H702" i="25" a="1"/>
  <c r="H702" i="25" s="1"/>
  <c r="H861" i="25" a="1"/>
  <c r="H861" i="25" s="1"/>
  <c r="H1106" i="25" a="1"/>
  <c r="H1106" i="25" s="1"/>
  <c r="H1150" i="25" a="1"/>
  <c r="H1150" i="25" s="1"/>
  <c r="H1192" i="25" a="1"/>
  <c r="H1192" i="25" s="1"/>
  <c r="H1384" i="25" a="1"/>
  <c r="H1384" i="25" s="1"/>
  <c r="H1428" i="25" a="1"/>
  <c r="H1428" i="25" s="1"/>
  <c r="H1472" i="25" a="1"/>
  <c r="H1472" i="25" s="1"/>
  <c r="H1649" i="25" a="1"/>
  <c r="H1649" i="25" s="1"/>
  <c r="H59" i="25" a="1"/>
  <c r="H59" i="25" s="1"/>
  <c r="H115" i="25" a="1"/>
  <c r="H115" i="25" s="1"/>
  <c r="H239" i="25" a="1"/>
  <c r="H239" i="25" s="1"/>
  <c r="H295" i="25" a="1"/>
  <c r="H295" i="25" s="1"/>
  <c r="H355" i="25" a="1"/>
  <c r="H355" i="25" s="1"/>
  <c r="H411" i="25" a="1"/>
  <c r="H411" i="25" s="1"/>
  <c r="H902" i="25" a="1"/>
  <c r="H902" i="25" s="1"/>
  <c r="H958" i="25" a="1"/>
  <c r="H958" i="25" s="1"/>
  <c r="H1016" i="25" a="1"/>
  <c r="H1016" i="25" s="1"/>
  <c r="H1070" i="25" a="1"/>
  <c r="H1070" i="25" s="1"/>
  <c r="H1246" i="25" a="1"/>
  <c r="H1246" i="25" s="1"/>
  <c r="H1288" i="25" a="1"/>
  <c r="H1288" i="25" s="1"/>
  <c r="H1330" i="25" a="1"/>
  <c r="H1330" i="25" s="1"/>
  <c r="H1493" i="25" a="1"/>
  <c r="H1493" i="25" s="1"/>
  <c r="H1535" i="25" a="1"/>
  <c r="H1535" i="25" s="1"/>
  <c r="H1771" i="25" a="1"/>
  <c r="H1771" i="25" s="1"/>
  <c r="H1600" i="25" a="1"/>
  <c r="H1600" i="25" s="1"/>
  <c r="H1725" i="25" a="1"/>
  <c r="H1725" i="25" s="1"/>
  <c r="H181" i="25" a="1"/>
  <c r="H181" i="25" s="1"/>
  <c r="H428" i="25" a="1"/>
  <c r="H428" i="25" s="1"/>
  <c r="H603" i="25" a="1"/>
  <c r="H603" i="25" s="1"/>
  <c r="H691" i="25" a="1"/>
  <c r="H691" i="25" s="1"/>
  <c r="H711" i="25" a="1"/>
  <c r="H711" i="25" s="1"/>
  <c r="H866" i="25" a="1"/>
  <c r="H866" i="25" s="1"/>
  <c r="H1127" i="25" a="1"/>
  <c r="H1127" i="25" s="1"/>
  <c r="H1183" i="25" a="1"/>
  <c r="H1183" i="25" s="1"/>
  <c r="H1389" i="25" a="1"/>
  <c r="H1389" i="25" s="1"/>
  <c r="H1447" i="25" a="1"/>
  <c r="H1447" i="25" s="1"/>
  <c r="H1572" i="25" a="1"/>
  <c r="H1572" i="25" s="1"/>
  <c r="H1652" i="25" a="1"/>
  <c r="H1652" i="25" s="1"/>
  <c r="H1740" i="25" a="1"/>
  <c r="H1740" i="25" s="1"/>
  <c r="H108" i="25" a="1"/>
  <c r="H108" i="25" s="1"/>
  <c r="H196" i="25" a="1"/>
  <c r="H196" i="25" s="1"/>
  <c r="H316" i="25" a="1"/>
  <c r="H316" i="25" s="1"/>
  <c r="H931" i="25" a="1"/>
  <c r="H931" i="25" s="1"/>
  <c r="H1029" i="25" a="1"/>
  <c r="H1029" i="25" s="1"/>
  <c r="H1214" i="25" a="1"/>
  <c r="H1214" i="25" s="1"/>
  <c r="H1275" i="25" a="1"/>
  <c r="H1275" i="25" s="1"/>
  <c r="H1331" i="25" a="1"/>
  <c r="H1331" i="25" s="1"/>
  <c r="H1508" i="25" a="1"/>
  <c r="H1508" i="25" s="1"/>
  <c r="H1655" i="25" a="1"/>
  <c r="H1655" i="25" s="1"/>
  <c r="H1796" i="25" a="1"/>
  <c r="H1796" i="25" s="1"/>
  <c r="H1613" i="25" a="1"/>
  <c r="H1613" i="25" s="1"/>
  <c r="H1712" i="25" a="1"/>
  <c r="H1712" i="25" s="1"/>
  <c r="H47" i="25" a="1"/>
  <c r="H47" i="25" s="1"/>
  <c r="H146" i="25" a="1"/>
  <c r="H146" i="25" s="1"/>
  <c r="H183" i="25" a="1"/>
  <c r="H183" i="25" s="1"/>
  <c r="H442" i="25" a="1"/>
  <c r="H442" i="25" s="1"/>
  <c r="H501" i="25" a="1"/>
  <c r="H501" i="25" s="1"/>
  <c r="H533" i="25" a="1"/>
  <c r="H533" i="25" s="1"/>
  <c r="H565" i="25" a="1"/>
  <c r="H565" i="25" s="1"/>
  <c r="H597" i="25" a="1"/>
  <c r="H597" i="25" s="1"/>
  <c r="H629" i="25" a="1"/>
  <c r="H629" i="25" s="1"/>
  <c r="H661" i="25" a="1"/>
  <c r="H661" i="25" s="1"/>
  <c r="H693" i="25" a="1"/>
  <c r="H693" i="25" s="1"/>
  <c r="H725" i="25" a="1"/>
  <c r="H725" i="25" s="1"/>
  <c r="H757" i="25" a="1"/>
  <c r="H757" i="25" s="1"/>
  <c r="H789" i="25" a="1"/>
  <c r="H789" i="25" s="1"/>
  <c r="H62" i="25" a="1"/>
  <c r="H62" i="25" s="1"/>
  <c r="H94" i="25" a="1"/>
  <c r="H94" i="25" s="1"/>
  <c r="H210" i="25" a="1"/>
  <c r="H210" i="25" s="1"/>
  <c r="H274" i="25" a="1"/>
  <c r="H274" i="25" s="1"/>
  <c r="H330" i="25" a="1"/>
  <c r="H330" i="25" s="1"/>
  <c r="H362" i="25" a="1"/>
  <c r="H362" i="25" s="1"/>
  <c r="H394" i="25" a="1"/>
  <c r="H394" i="25" s="1"/>
  <c r="H473" i="25" a="1"/>
  <c r="H473" i="25" s="1"/>
  <c r="H891" i="25" a="1"/>
  <c r="H891" i="25" s="1"/>
  <c r="H955" i="25" a="1"/>
  <c r="H955" i="25" s="1"/>
  <c r="H123" i="25" a="1"/>
  <c r="H123" i="25" s="1"/>
  <c r="H457" i="25" a="1"/>
  <c r="H457" i="25" s="1"/>
  <c r="H614" i="25" a="1"/>
  <c r="H614" i="25" s="1"/>
  <c r="H742" i="25" a="1"/>
  <c r="H742" i="25" s="1"/>
  <c r="H875" i="25" a="1"/>
  <c r="H875" i="25" s="1"/>
  <c r="H1120" i="25" a="1"/>
  <c r="H1120" i="25" s="1"/>
  <c r="H1162" i="25" a="1"/>
  <c r="H1162" i="25" s="1"/>
  <c r="H1219" i="25" a="1"/>
  <c r="H1219" i="25" s="1"/>
  <c r="H1398" i="25" a="1"/>
  <c r="H1398" i="25" s="1"/>
  <c r="H1440" i="25" a="1"/>
  <c r="H1440" i="25" s="1"/>
  <c r="H1573" i="25" a="1"/>
  <c r="H1573" i="25" s="1"/>
  <c r="H1694" i="25" a="1"/>
  <c r="H1694" i="25" s="1"/>
  <c r="H75" i="25" a="1"/>
  <c r="H75" i="25" s="1"/>
  <c r="H199" i="25" a="1"/>
  <c r="H199" i="25" s="1"/>
  <c r="H259" i="25" a="1"/>
  <c r="H259" i="25" s="1"/>
  <c r="H315" i="25" a="1"/>
  <c r="H315" i="25" s="1"/>
  <c r="H371" i="25" a="1"/>
  <c r="H371" i="25" s="1"/>
  <c r="H474" i="25" a="1"/>
  <c r="H474" i="25" s="1"/>
  <c r="H920" i="25" a="1"/>
  <c r="H920" i="25" s="1"/>
  <c r="H978" i="25" a="1"/>
  <c r="H978" i="25" s="1"/>
  <c r="H1034" i="25" a="1"/>
  <c r="H1034" i="25" s="1"/>
  <c r="H1209" i="25" a="1"/>
  <c r="H1209" i="25" s="1"/>
  <c r="H1258" i="25" a="1"/>
  <c r="H1258" i="25" s="1"/>
  <c r="H1302" i="25" a="1"/>
  <c r="H1302" i="25" s="1"/>
  <c r="H1344" i="25" a="1"/>
  <c r="H1344" i="25" s="1"/>
  <c r="H1505" i="25" a="1"/>
  <c r="H1505" i="25" s="1"/>
  <c r="H1549" i="25" a="1"/>
  <c r="H1549" i="25" s="1"/>
  <c r="H1785" i="25" a="1"/>
  <c r="H1785" i="25" s="1"/>
  <c r="H1636" i="25" a="1"/>
  <c r="H1636" i="25" s="1"/>
  <c r="H1767" i="25" a="1"/>
  <c r="H1767" i="25" s="1"/>
  <c r="H432" i="25" a="1"/>
  <c r="H432" i="25" s="1"/>
  <c r="H547" i="25" a="1"/>
  <c r="H547" i="25" s="1"/>
  <c r="H567" i="25" a="1"/>
  <c r="H567" i="25" s="1"/>
  <c r="H715" i="25" a="1"/>
  <c r="H715" i="25" s="1"/>
  <c r="H803" i="25" a="1"/>
  <c r="H803" i="25" s="1"/>
  <c r="H826" i="25" a="1"/>
  <c r="H826" i="25" s="1"/>
  <c r="H1087" i="25" a="1"/>
  <c r="H1087" i="25" s="1"/>
  <c r="H1143" i="25" a="1"/>
  <c r="H1143" i="25" s="1"/>
  <c r="H1203" i="25" a="1"/>
  <c r="H1203" i="25" s="1"/>
  <c r="H1409" i="25" a="1"/>
  <c r="H1409" i="25" s="1"/>
  <c r="H1459" i="25" a="1"/>
  <c r="H1459" i="25" s="1"/>
  <c r="H1602" i="25" a="1"/>
  <c r="H1602" i="25" s="1"/>
  <c r="H1709" i="25" a="1"/>
  <c r="H1709" i="25" s="1"/>
  <c r="H200" i="25" a="1"/>
  <c r="H200" i="25" s="1"/>
  <c r="H372" i="25" a="1"/>
  <c r="H372" i="25" s="1"/>
  <c r="H1047" i="25" a="1"/>
  <c r="H1047" i="25" s="1"/>
  <c r="H1235" i="25" a="1"/>
  <c r="H1235" i="25" s="1"/>
  <c r="H1291" i="25" a="1"/>
  <c r="H1291" i="25" s="1"/>
  <c r="H1351" i="25" a="1"/>
  <c r="H1351" i="25" s="1"/>
  <c r="H1528" i="25" a="1"/>
  <c r="H1528" i="25" s="1"/>
  <c r="H1669" i="25" a="1"/>
  <c r="H1669" i="25" s="1"/>
  <c r="H1559" i="25" a="1"/>
  <c r="H1559" i="25" s="1"/>
  <c r="H1635" i="25" a="1"/>
  <c r="H1635" i="25" s="1"/>
  <c r="H1752" i="25" a="1"/>
  <c r="H1752" i="25" s="1"/>
  <c r="H41" i="25" a="1"/>
  <c r="H41" i="25" s="1"/>
  <c r="H177" i="25" a="1"/>
  <c r="H177" i="25" s="1"/>
  <c r="H495" i="25" a="1"/>
  <c r="H495" i="25" s="1"/>
  <c r="H559" i="25" a="1"/>
  <c r="H559" i="25" s="1"/>
  <c r="H623" i="25" a="1"/>
  <c r="H623" i="25" s="1"/>
  <c r="H687" i="25" a="1"/>
  <c r="H687" i="25" s="1"/>
  <c r="H751" i="25" a="1"/>
  <c r="H751" i="25" s="1"/>
  <c r="H56" i="25" a="1"/>
  <c r="H56" i="25" s="1"/>
  <c r="H188" i="25" a="1"/>
  <c r="H188" i="25" s="1"/>
  <c r="H244" i="25" a="1"/>
  <c r="H244" i="25" s="1"/>
  <c r="H308" i="25" a="1"/>
  <c r="H308" i="25" s="1"/>
  <c r="H388" i="25" a="1"/>
  <c r="H388" i="25" s="1"/>
  <c r="H885" i="25" a="1"/>
  <c r="H885" i="25" s="1"/>
  <c r="H949" i="25" a="1"/>
  <c r="H949" i="25" s="1"/>
  <c r="H171" i="25" a="1"/>
  <c r="H171" i="25" s="1"/>
  <c r="H558" i="25" a="1"/>
  <c r="H558" i="25" s="1"/>
  <c r="H686" i="25" a="1"/>
  <c r="H686" i="25" s="1"/>
  <c r="H22" i="25" a="1"/>
  <c r="H22" i="25" s="1"/>
  <c r="H127" i="25" a="1"/>
  <c r="H127" i="25" s="1"/>
  <c r="H178" i="25" a="1"/>
  <c r="H178" i="25" s="1"/>
  <c r="H445" i="25" a="1"/>
  <c r="H445" i="25" s="1"/>
  <c r="H514" i="25" a="1"/>
  <c r="H514" i="25" s="1"/>
  <c r="H562" i="25" a="1"/>
  <c r="H562" i="25" s="1"/>
  <c r="H602" i="25" a="1"/>
  <c r="H602" i="25" s="1"/>
  <c r="H642" i="25" a="1"/>
  <c r="H642" i="25" s="1"/>
  <c r="H690" i="25" a="1"/>
  <c r="H690" i="25" s="1"/>
  <c r="H730" i="25" a="1"/>
  <c r="H730" i="25" s="1"/>
  <c r="H770" i="25" a="1"/>
  <c r="H770" i="25" s="1"/>
  <c r="H73" i="25" a="1"/>
  <c r="H73" i="25" s="1"/>
  <c r="H113" i="25" a="1"/>
  <c r="H113" i="25" s="1"/>
  <c r="H221" i="25" a="1"/>
  <c r="H221" i="25" s="1"/>
  <c r="H269" i="25" a="1"/>
  <c r="H269" i="25" s="1"/>
  <c r="H309" i="25" a="1"/>
  <c r="H309" i="25" s="1"/>
  <c r="H349" i="25" a="1"/>
  <c r="H349" i="25" s="1"/>
  <c r="H397" i="25" a="1"/>
  <c r="H397" i="25" s="1"/>
  <c r="H484" i="25" a="1"/>
  <c r="H484" i="25" s="1"/>
  <c r="H912" i="25" a="1"/>
  <c r="H912" i="25" s="1"/>
  <c r="H960" i="25" a="1"/>
  <c r="H960" i="25" s="1"/>
  <c r="H1000" i="25" a="1"/>
  <c r="H1000" i="25" s="1"/>
  <c r="H1040" i="25" a="1"/>
  <c r="H1040" i="25" s="1"/>
  <c r="H832" i="25" a="1"/>
  <c r="H832" i="25" s="1"/>
  <c r="H1085" i="25" a="1"/>
  <c r="H1085" i="25" s="1"/>
  <c r="H1125" i="25" a="1"/>
  <c r="H1125" i="25" s="1"/>
  <c r="H1165" i="25" a="1"/>
  <c r="H1165" i="25" s="1"/>
  <c r="H1363" i="25" a="1"/>
  <c r="H1363" i="25" s="1"/>
  <c r="H1403" i="25" a="1"/>
  <c r="H1403" i="25" s="1"/>
  <c r="H1469" i="25" a="1"/>
  <c r="H1469" i="25" s="1"/>
  <c r="H1705" i="25" a="1"/>
  <c r="H1705" i="25" s="1"/>
  <c r="H790" i="25" a="1"/>
  <c r="H790" i="25" s="1"/>
  <c r="H77" i="25" a="1"/>
  <c r="H77" i="25" s="1"/>
  <c r="H109" i="25" a="1"/>
  <c r="H109" i="25" s="1"/>
  <c r="H209" i="25" a="1"/>
  <c r="H209" i="25" s="1"/>
  <c r="H241" i="25" a="1"/>
  <c r="H241" i="25" s="1"/>
  <c r="H273" i="25" a="1"/>
  <c r="H273" i="25" s="1"/>
  <c r="H305" i="25" a="1"/>
  <c r="H305" i="25" s="1"/>
  <c r="H337" i="25" a="1"/>
  <c r="H337" i="25" s="1"/>
  <c r="H369" i="25" a="1"/>
  <c r="H369" i="25" s="1"/>
  <c r="H401" i="25" a="1"/>
  <c r="H401" i="25" s="1"/>
  <c r="H480" i="25" a="1"/>
  <c r="H480" i="25" s="1"/>
  <c r="H900" i="25" a="1"/>
  <c r="H900" i="25" s="1"/>
  <c r="H932" i="25" a="1"/>
  <c r="H932" i="25" s="1"/>
  <c r="H964" i="25" a="1"/>
  <c r="H964" i="25" s="1"/>
  <c r="H996" i="25" a="1"/>
  <c r="H996" i="25" s="1"/>
  <c r="H1028" i="25" a="1"/>
  <c r="H1028" i="25" s="1"/>
  <c r="H1060" i="25" a="1"/>
  <c r="H1060" i="25" s="1"/>
  <c r="H844" i="25" a="1"/>
  <c r="H844" i="25" s="1"/>
  <c r="H1081" i="25" a="1"/>
  <c r="H1081" i="25" s="1"/>
  <c r="H1113" i="25" a="1"/>
  <c r="H1113" i="25" s="1"/>
  <c r="H1145" i="25" a="1"/>
  <c r="H1145" i="25" s="1"/>
  <c r="H1177" i="25" a="1"/>
  <c r="H1177" i="25" s="1"/>
  <c r="H1359" i="25" a="1"/>
  <c r="H1359" i="25" s="1"/>
  <c r="H1391" i="25" a="1"/>
  <c r="H1391" i="25" s="1"/>
  <c r="H1423" i="25" a="1"/>
  <c r="H1423" i="25" s="1"/>
  <c r="H1558" i="25" a="1"/>
  <c r="H1558" i="25" s="1"/>
  <c r="H1691" i="25" a="1"/>
  <c r="H1691" i="25" s="1"/>
  <c r="H1025" i="25" a="1"/>
  <c r="H1025" i="25" s="1"/>
  <c r="H1057" i="25" a="1"/>
  <c r="H1057" i="25" s="1"/>
  <c r="H1221" i="25" a="1"/>
  <c r="H1221" i="25" s="1"/>
  <c r="H1253" i="25" a="1"/>
  <c r="H1253" i="25" s="1"/>
  <c r="H1285" i="25" a="1"/>
  <c r="H1285" i="25" s="1"/>
  <c r="H1317" i="25" a="1"/>
  <c r="H1317" i="25" s="1"/>
  <c r="H1349" i="25" a="1"/>
  <c r="H1349" i="25" s="1"/>
  <c r="H1502" i="25" a="1"/>
  <c r="H1502" i="25" s="1"/>
  <c r="H1534" i="25" a="1"/>
  <c r="H1534" i="25" s="1"/>
  <c r="H1665" i="25" a="1"/>
  <c r="H1665" i="25" s="1"/>
  <c r="H1786" i="25" a="1"/>
  <c r="H1786" i="25" s="1"/>
  <c r="H1595" i="25" a="1"/>
  <c r="H1595" i="25" s="1"/>
  <c r="H1674" i="25" a="1"/>
  <c r="H1674" i="25" s="1"/>
  <c r="H1756" i="25" a="1"/>
  <c r="H1756" i="25" s="1"/>
  <c r="H833" i="25" a="1"/>
  <c r="H833" i="25" s="1"/>
  <c r="H865" i="25" a="1"/>
  <c r="H865" i="25" s="1"/>
  <c r="H1100" i="25" a="1"/>
  <c r="H1100" i="25" s="1"/>
  <c r="H141" i="25" a="1"/>
  <c r="H141" i="25" s="1"/>
  <c r="H516" i="25" a="1"/>
  <c r="H516" i="25" s="1"/>
  <c r="H628" i="25" a="1"/>
  <c r="H628" i="25" s="1"/>
  <c r="H744" i="25" a="1"/>
  <c r="H744" i="25" s="1"/>
  <c r="H847" i="25" a="1"/>
  <c r="H847" i="25" s="1"/>
  <c r="H1382" i="25" a="1"/>
  <c r="H1382" i="25" s="1"/>
  <c r="H351" i="25" a="1"/>
  <c r="H351" i="25" s="1"/>
  <c r="H1328" i="25" a="1"/>
  <c r="H1328" i="25" s="1"/>
  <c r="H535" i="25" a="1"/>
  <c r="H535" i="25" s="1"/>
  <c r="H1443" i="25" a="1"/>
  <c r="H1443" i="25" s="1"/>
  <c r="H1210" i="25" a="1"/>
  <c r="H1210" i="25" s="1"/>
  <c r="H24" i="25" a="1"/>
  <c r="H24" i="25" s="1"/>
  <c r="H431" i="25" a="1"/>
  <c r="H431" i="25" s="1"/>
  <c r="H576" i="25" a="1"/>
  <c r="H576" i="25" s="1"/>
  <c r="H604" i="25" a="1"/>
  <c r="H604" i="25" s="1"/>
  <c r="H632" i="25" a="1"/>
  <c r="H632" i="25" s="1"/>
  <c r="H732" i="25" a="1"/>
  <c r="H732" i="25" s="1"/>
  <c r="H819" i="25" a="1"/>
  <c r="H819" i="25" s="1"/>
  <c r="H1080" i="25" a="1"/>
  <c r="H1080" i="25" s="1"/>
  <c r="H1166" i="25" a="1"/>
  <c r="H1166" i="25" s="1"/>
  <c r="H1436" i="25" a="1"/>
  <c r="H1436" i="25" s="1"/>
  <c r="H195" i="25" a="1"/>
  <c r="H195" i="25" s="1"/>
  <c r="H468" i="25" a="1"/>
  <c r="H468" i="25" s="1"/>
  <c r="H1078" i="25" a="1"/>
  <c r="H1078" i="25" s="1"/>
  <c r="H1501" i="25" a="1"/>
  <c r="H1501" i="25" s="1"/>
  <c r="H1745" i="25" a="1"/>
  <c r="H1745" i="25" s="1"/>
  <c r="H643" i="25" a="1"/>
  <c r="H643" i="25" s="1"/>
  <c r="H1139" i="25" a="1"/>
  <c r="H1139" i="25" s="1"/>
  <c r="H1586" i="25" a="1"/>
  <c r="H1586" i="25" s="1"/>
  <c r="H340" i="25" a="1"/>
  <c r="H340" i="25" s="1"/>
  <c r="H1287" i="25" a="1"/>
  <c r="H1287" i="25" s="1"/>
  <c r="H1804" i="25" a="1"/>
  <c r="H1804" i="25" s="1"/>
  <c r="H12" i="25" a="1"/>
  <c r="H12" i="25" s="1"/>
  <c r="H135" i="25" a="1"/>
  <c r="H135" i="25" s="1"/>
  <c r="H423" i="25" a="1"/>
  <c r="H423" i="25" s="1"/>
  <c r="H508" i="25" a="1"/>
  <c r="H508" i="25" s="1"/>
  <c r="H564" i="25" a="1"/>
  <c r="H564" i="25" s="1"/>
  <c r="H620" i="25" a="1"/>
  <c r="H620" i="25" s="1"/>
  <c r="H680" i="25" a="1"/>
  <c r="H680" i="25" s="1"/>
  <c r="H736" i="25" a="1"/>
  <c r="H736" i="25" s="1"/>
  <c r="H792" i="25" a="1"/>
  <c r="H792" i="25" s="1"/>
  <c r="H843" i="25" a="1"/>
  <c r="H843" i="25" s="1"/>
  <c r="H1126" i="25" a="1"/>
  <c r="H1126" i="25" s="1"/>
  <c r="H1360" i="25" a="1"/>
  <c r="H1360" i="25" s="1"/>
  <c r="H1702" i="25" a="1"/>
  <c r="H1702" i="25" s="1"/>
  <c r="H323" i="25" a="1"/>
  <c r="H323" i="25" s="1"/>
  <c r="H984" i="25" a="1"/>
  <c r="H984" i="25" s="1"/>
  <c r="H1306" i="25" a="1"/>
  <c r="H1306" i="25" s="1"/>
  <c r="H1791" i="25" a="1"/>
  <c r="H1791" i="25" s="1"/>
  <c r="H491" i="25" a="1"/>
  <c r="H491" i="25" s="1"/>
  <c r="H834" i="25" a="1"/>
  <c r="H834" i="25" s="1"/>
  <c r="H1417" i="25" a="1"/>
  <c r="H1417" i="25" s="1"/>
  <c r="H80" i="25" a="1"/>
  <c r="H80" i="25" s="1"/>
  <c r="H1055" i="25" a="1"/>
  <c r="H1055" i="25" s="1"/>
  <c r="H1532" i="25" a="1"/>
  <c r="H1532" i="25" s="1"/>
  <c r="H1766" i="25" a="1"/>
  <c r="H1766" i="25" s="1"/>
  <c r="H32" i="25" a="1"/>
  <c r="H32" i="25" s="1"/>
  <c r="H153" i="25" a="1"/>
  <c r="H153" i="25" s="1"/>
  <c r="H439" i="25" a="1"/>
  <c r="H439" i="25" s="1"/>
  <c r="H524" i="25" a="1"/>
  <c r="H524" i="25" s="1"/>
  <c r="H584" i="25" a="1"/>
  <c r="H584" i="25" s="1"/>
  <c r="H640" i="25" a="1"/>
  <c r="H640" i="25" s="1"/>
  <c r="H696" i="25" a="1"/>
  <c r="H696" i="25" s="1"/>
  <c r="H752" i="25" a="1"/>
  <c r="H752" i="25" s="1"/>
  <c r="H808" i="25" a="1"/>
  <c r="H808" i="25" s="1"/>
  <c r="H867" i="25" a="1"/>
  <c r="H867" i="25" s="1"/>
  <c r="H1154" i="25" a="1"/>
  <c r="H1154" i="25" s="1"/>
  <c r="H1414" i="25" a="1"/>
  <c r="H1414" i="25" s="1"/>
  <c r="H97" i="25" a="1"/>
  <c r="H97" i="25" s="1"/>
  <c r="H391" i="25" a="1"/>
  <c r="H391" i="25" s="1"/>
  <c r="H1054" i="25" a="1"/>
  <c r="H1054" i="25" s="1"/>
  <c r="H1479" i="25" a="1"/>
  <c r="H1479" i="25" s="1"/>
  <c r="H1695" i="25" a="1"/>
  <c r="H1695" i="25" s="1"/>
  <c r="H515" i="25" a="1"/>
  <c r="H515" i="25" s="1"/>
  <c r="H599" i="25" a="1"/>
  <c r="H599" i="25" s="1"/>
  <c r="H1109" i="25" a="1"/>
  <c r="H1109" i="25" s="1"/>
  <c r="H1560" i="25" a="1"/>
  <c r="H1560" i="25" s="1"/>
  <c r="H276" i="25" a="1"/>
  <c r="H276" i="25" s="1"/>
  <c r="H1257" i="25" a="1"/>
  <c r="H1257" i="25" s="1"/>
  <c r="H1782" i="25" a="1"/>
  <c r="H1782" i="25" s="1"/>
  <c r="H1380" i="25" a="1"/>
  <c r="H1380" i="25" s="1"/>
  <c r="H1422" i="25" a="1"/>
  <c r="H1422" i="25" s="1"/>
  <c r="H1464" i="25" a="1"/>
  <c r="H1464" i="25" s="1"/>
  <c r="H1633" i="25" a="1"/>
  <c r="H1633" i="25" s="1"/>
  <c r="H1748" i="25" a="1"/>
  <c r="H1748" i="25" s="1"/>
  <c r="H107" i="25" a="1"/>
  <c r="H107" i="25" s="1"/>
  <c r="H231" i="25" a="1"/>
  <c r="H231" i="25" s="1"/>
  <c r="H291" i="25" a="1"/>
  <c r="H291" i="25" s="1"/>
  <c r="H347" i="25" a="1"/>
  <c r="H347" i="25" s="1"/>
  <c r="H403" i="25" a="1"/>
  <c r="H403" i="25" s="1"/>
  <c r="H894" i="25" a="1"/>
  <c r="H894" i="25" s="1"/>
  <c r="H952" i="25" a="1"/>
  <c r="H952" i="25" s="1"/>
  <c r="H1010" i="25" a="1"/>
  <c r="H1010" i="25" s="1"/>
  <c r="H1066" i="25" a="1"/>
  <c r="H1066" i="25" s="1"/>
  <c r="H1240" i="25" a="1"/>
  <c r="H1240" i="25" s="1"/>
  <c r="H1282" i="25" a="1"/>
  <c r="H1282" i="25" s="1"/>
  <c r="H1326" i="25" a="1"/>
  <c r="H1326" i="25" s="1"/>
  <c r="H1487" i="25" a="1"/>
  <c r="H1487" i="25" s="1"/>
  <c r="H1529" i="25" a="1"/>
  <c r="H1529" i="25" s="1"/>
  <c r="H1672" i="25" a="1"/>
  <c r="H1672" i="25" s="1"/>
  <c r="H1588" i="25" a="1"/>
  <c r="H1588" i="25" s="1"/>
  <c r="H1711" i="25" a="1"/>
  <c r="H1711" i="25" s="1"/>
  <c r="H13" i="25" a="1"/>
  <c r="H13" i="25" s="1"/>
  <c r="H507" i="25" a="1"/>
  <c r="H507" i="25" s="1"/>
  <c r="H595" i="25" a="1"/>
  <c r="H595" i="25" s="1"/>
  <c r="H615" i="25" a="1"/>
  <c r="H615" i="25" s="1"/>
  <c r="H763" i="25" a="1"/>
  <c r="H763" i="25" s="1"/>
  <c r="H858" i="25" a="1"/>
  <c r="H858" i="25" s="1"/>
  <c r="H1119" i="25" a="1"/>
  <c r="H1119" i="25" s="1"/>
  <c r="H1175" i="25" a="1"/>
  <c r="H1175" i="25" s="1"/>
  <c r="H1385" i="25" a="1"/>
  <c r="H1385" i="25" s="1"/>
  <c r="H1441" i="25" a="1"/>
  <c r="H1441" i="25" s="1"/>
  <c r="H1568" i="25" a="1"/>
  <c r="H1568" i="25" s="1"/>
  <c r="H1644" i="25" a="1"/>
  <c r="H1644" i="25" s="1"/>
  <c r="H1761" i="25" a="1"/>
  <c r="H1761" i="25" s="1"/>
  <c r="H116" i="25" a="1"/>
  <c r="H116" i="25" s="1"/>
  <c r="H300" i="25" a="1"/>
  <c r="H300" i="25" s="1"/>
  <c r="H915" i="25" a="1"/>
  <c r="H915" i="25" s="1"/>
  <c r="H1023" i="25" a="1"/>
  <c r="H1023" i="25" s="1"/>
  <c r="H1206" i="25" a="1"/>
  <c r="H1206" i="25" s="1"/>
  <c r="H1267" i="25" a="1"/>
  <c r="H1267" i="25" s="1"/>
  <c r="H1323" i="25" a="1"/>
  <c r="H1323" i="25" s="1"/>
  <c r="H1504" i="25" a="1"/>
  <c r="H1504" i="25" s="1"/>
  <c r="H1552" i="25" a="1"/>
  <c r="H1552" i="25" s="1"/>
  <c r="H1790" i="25" a="1"/>
  <c r="H1790" i="25" s="1"/>
  <c r="H1601" i="25" a="1"/>
  <c r="H1601" i="25" s="1"/>
  <c r="H1700" i="25" a="1"/>
  <c r="H1700" i="25" s="1"/>
  <c r="H19" i="25" a="1"/>
  <c r="H19" i="25" s="1"/>
  <c r="H51" i="25" a="1"/>
  <c r="H51" i="25" s="1"/>
  <c r="H150" i="25" a="1"/>
  <c r="H150" i="25" s="1"/>
  <c r="H414" i="25" a="1"/>
  <c r="H414" i="25" s="1"/>
  <c r="H446" i="25" a="1"/>
  <c r="H446" i="25" s="1"/>
  <c r="H505" i="25" a="1"/>
  <c r="H505" i="25" s="1"/>
  <c r="H537" i="25" a="1"/>
  <c r="H537" i="25" s="1"/>
  <c r="H569" i="25" a="1"/>
  <c r="H569" i="25" s="1"/>
  <c r="H625" i="25" a="1"/>
  <c r="H625" i="25" s="1"/>
  <c r="H657" i="25" a="1"/>
  <c r="H657" i="25" s="1"/>
  <c r="H689" i="25" a="1"/>
  <c r="H689" i="25" s="1"/>
  <c r="H721" i="25" a="1"/>
  <c r="H721" i="25" s="1"/>
  <c r="H753" i="25" a="1"/>
  <c r="H753" i="25" s="1"/>
  <c r="H785" i="25" a="1"/>
  <c r="H785" i="25" s="1"/>
  <c r="H58" i="25" a="1"/>
  <c r="H58" i="25" s="1"/>
  <c r="H90" i="25" a="1"/>
  <c r="H90" i="25" s="1"/>
  <c r="H190" i="25" a="1"/>
  <c r="H190" i="25" s="1"/>
  <c r="H222" i="25" a="1"/>
  <c r="H222" i="25" s="1"/>
  <c r="H254" i="25" a="1"/>
  <c r="H254" i="25" s="1"/>
  <c r="H286" i="25" a="1"/>
  <c r="H286" i="25" s="1"/>
  <c r="H318" i="25" a="1"/>
  <c r="H318" i="25" s="1"/>
  <c r="H350" i="25" a="1"/>
  <c r="H350" i="25" s="1"/>
  <c r="H382" i="25" a="1"/>
  <c r="H382" i="25" s="1"/>
  <c r="H461" i="25" a="1"/>
  <c r="H461" i="25" s="1"/>
  <c r="H879" i="25" a="1"/>
  <c r="H879" i="25" s="1"/>
  <c r="H911" i="25" a="1"/>
  <c r="H911" i="25" s="1"/>
  <c r="H943" i="25" a="1"/>
  <c r="H943" i="25" s="1"/>
  <c r="H975" i="25" a="1"/>
  <c r="H975" i="25" s="1"/>
  <c r="H18" i="25" a="1"/>
  <c r="H18" i="25" s="1"/>
  <c r="H147" i="25" a="1"/>
  <c r="H147" i="25" s="1"/>
  <c r="H534" i="25" a="1"/>
  <c r="H534" i="25" s="1"/>
  <c r="H662" i="25" a="1"/>
  <c r="H662" i="25" s="1"/>
  <c r="H208" i="25" a="1"/>
  <c r="H208" i="25" s="1"/>
  <c r="H240" i="25" a="1"/>
  <c r="H240" i="25" s="1"/>
  <c r="H272" i="25" a="1"/>
  <c r="H272" i="25" s="1"/>
  <c r="H304" i="25" a="1"/>
  <c r="H304" i="25" s="1"/>
  <c r="H344" i="25" a="1"/>
  <c r="H344" i="25" s="1"/>
  <c r="H376" i="25" a="1"/>
  <c r="H376" i="25" s="1"/>
  <c r="H408" i="25" a="1"/>
  <c r="H408" i="25" s="1"/>
  <c r="H812" i="25" a="1"/>
  <c r="H812" i="25" s="1"/>
  <c r="H913" i="25" a="1"/>
  <c r="H913" i="25" s="1"/>
  <c r="H945" i="25" a="1"/>
  <c r="H945" i="25" s="1"/>
  <c r="H977" i="25" a="1"/>
  <c r="H977" i="25" s="1"/>
  <c r="H155" i="25" a="1"/>
  <c r="H155" i="25" s="1"/>
  <c r="H542" i="25" a="1"/>
  <c r="H542" i="25" s="1"/>
  <c r="H670" i="25" a="1"/>
  <c r="H670" i="25" s="1"/>
  <c r="H851" i="25" a="1"/>
  <c r="H851" i="25" s="1"/>
  <c r="H1096" i="25" a="1"/>
  <c r="H1096" i="25" s="1"/>
  <c r="H1138" i="25" a="1"/>
  <c r="H1138" i="25" s="1"/>
  <c r="H1182" i="25" a="1"/>
  <c r="H1182" i="25" s="1"/>
  <c r="H1374" i="25" a="1"/>
  <c r="H1374" i="25" s="1"/>
  <c r="H1416" i="25" a="1"/>
  <c r="H1416" i="25" s="1"/>
  <c r="H1460" i="25" a="1"/>
  <c r="H1460" i="25" s="1"/>
  <c r="H1625" i="25" a="1"/>
  <c r="H1625" i="25" s="1"/>
  <c r="H1726" i="25" a="1"/>
  <c r="H1726" i="25" s="1"/>
  <c r="H99" i="25" a="1"/>
  <c r="H99" i="25" s="1"/>
  <c r="H227" i="25" a="1"/>
  <c r="H227" i="25" s="1"/>
  <c r="H283" i="25" a="1"/>
  <c r="H283" i="25" s="1"/>
  <c r="H339" i="25" a="1"/>
  <c r="H339" i="25" s="1"/>
  <c r="H395" i="25" a="1"/>
  <c r="H395" i="25" s="1"/>
  <c r="H888" i="25" a="1"/>
  <c r="H888" i="25" s="1"/>
  <c r="H946" i="25" a="1"/>
  <c r="H946" i="25" s="1"/>
  <c r="H1002" i="25" a="1"/>
  <c r="H1002" i="25" s="1"/>
  <c r="H1058" i="25" a="1"/>
  <c r="H1058" i="25" s="1"/>
  <c r="H1234" i="25" a="1"/>
  <c r="H1234" i="25" s="1"/>
  <c r="H1278" i="25" a="1"/>
  <c r="H1278" i="25" s="1"/>
  <c r="H1320" i="25" a="1"/>
  <c r="H1320" i="25" s="1"/>
  <c r="H1481" i="25" a="1"/>
  <c r="H1481" i="25" s="1"/>
  <c r="H1525" i="25" a="1"/>
  <c r="H1525" i="25" s="1"/>
  <c r="H1666" i="25" a="1"/>
  <c r="H1666" i="25" s="1"/>
  <c r="H1803" i="25" a="1"/>
  <c r="H1803" i="25" s="1"/>
  <c r="H1703" i="25" a="1"/>
  <c r="H1703" i="25" s="1"/>
  <c r="H23" i="25" a="1"/>
  <c r="H23" i="25" s="1"/>
  <c r="H152" i="25" a="1"/>
  <c r="H152" i="25" s="1"/>
  <c r="H499" i="25" a="1"/>
  <c r="H499" i="25" s="1"/>
  <c r="H519" i="25" a="1"/>
  <c r="H519" i="25" s="1"/>
  <c r="H667" i="25" a="1"/>
  <c r="H667" i="25" s="1"/>
  <c r="H755" i="25" a="1"/>
  <c r="H755" i="25" s="1"/>
  <c r="H775" i="25" a="1"/>
  <c r="H775" i="25" s="1"/>
  <c r="H850" i="25" a="1"/>
  <c r="H850" i="25" s="1"/>
  <c r="H1111" i="25" a="1"/>
  <c r="H1111" i="25" s="1"/>
  <c r="H1171" i="25" a="1"/>
  <c r="H1171" i="25" s="1"/>
  <c r="H1377" i="25" a="1"/>
  <c r="H1377" i="25" s="1"/>
  <c r="H1433" i="25" a="1"/>
  <c r="H1433" i="25" s="1"/>
  <c r="H1562" i="25" a="1"/>
  <c r="H1562" i="25" s="1"/>
  <c r="H1634" i="25" a="1"/>
  <c r="H1634" i="25" s="1"/>
  <c r="H1755" i="25" a="1"/>
  <c r="H1755" i="25" s="1"/>
  <c r="H84" i="25" a="1"/>
  <c r="H84" i="25" s="1"/>
  <c r="H282" i="25" a="1"/>
  <c r="H282" i="25" s="1"/>
  <c r="H893" i="25" a="1"/>
  <c r="H893" i="25" s="1"/>
  <c r="H1015" i="25" a="1"/>
  <c r="H1015" i="25" s="1"/>
  <c r="H1071" i="25" a="1"/>
  <c r="H1071" i="25" s="1"/>
  <c r="H1259" i="25" a="1"/>
  <c r="H1259" i="25" s="1"/>
  <c r="H1319" i="25" a="1"/>
  <c r="H1319" i="25" s="1"/>
  <c r="H1496" i="25" a="1"/>
  <c r="H1496" i="25" s="1"/>
  <c r="H1546" i="25" a="1"/>
  <c r="H1546" i="25" s="1"/>
  <c r="H1784" i="25" a="1"/>
  <c r="H1784" i="25" s="1"/>
  <c r="H1593" i="25" a="1"/>
  <c r="H1593" i="25" s="1"/>
  <c r="H1688" i="25" a="1"/>
  <c r="H1688" i="25" s="1"/>
  <c r="H31" i="25" a="1"/>
  <c r="H31" i="25" s="1"/>
  <c r="H138" i="25" a="1"/>
  <c r="H138" i="25" s="1"/>
  <c r="H170" i="25" a="1"/>
  <c r="H170" i="25" s="1"/>
  <c r="H434" i="25" a="1"/>
  <c r="H434" i="25" s="1"/>
  <c r="H493" i="25" a="1"/>
  <c r="H493" i="25" s="1"/>
  <c r="H525" i="25" a="1"/>
  <c r="H525" i="25" s="1"/>
  <c r="H557" i="25" a="1"/>
  <c r="H557" i="25" s="1"/>
  <c r="H589" i="25" a="1"/>
  <c r="H589" i="25" s="1"/>
  <c r="H621" i="25" a="1"/>
  <c r="H621" i="25" s="1"/>
  <c r="H653" i="25" a="1"/>
  <c r="H653" i="25" s="1"/>
  <c r="H685" i="25" a="1"/>
  <c r="H685" i="25" s="1"/>
  <c r="H717" i="25" a="1"/>
  <c r="H717" i="25" s="1"/>
  <c r="H749" i="25" a="1"/>
  <c r="H749" i="25" s="1"/>
  <c r="H781" i="25" a="1"/>
  <c r="H781" i="25" s="1"/>
  <c r="H54" i="25" a="1"/>
  <c r="H54" i="25" s="1"/>
  <c r="H86" i="25" a="1"/>
  <c r="H86" i="25" s="1"/>
  <c r="H173" i="25" a="1"/>
  <c r="H173" i="25" s="1"/>
  <c r="H258" i="25" a="1"/>
  <c r="H258" i="25" s="1"/>
  <c r="H322" i="25" a="1"/>
  <c r="H322" i="25" s="1"/>
  <c r="H354" i="25" a="1"/>
  <c r="H354" i="25" s="1"/>
  <c r="H386" i="25" a="1"/>
  <c r="H386" i="25" s="1"/>
  <c r="H465" i="25" a="1"/>
  <c r="H465" i="25" s="1"/>
  <c r="H883" i="25" a="1"/>
  <c r="H883" i="25" s="1"/>
  <c r="H939" i="25" a="1"/>
  <c r="H939" i="25" s="1"/>
  <c r="H1003" i="25" a="1"/>
  <c r="H1003" i="25" s="1"/>
  <c r="H42" i="25" a="1"/>
  <c r="H42" i="25" s="1"/>
  <c r="H425" i="25" a="1"/>
  <c r="H425" i="25" s="1"/>
  <c r="H582" i="25" a="1"/>
  <c r="H582" i="25" s="1"/>
  <c r="H710" i="25" a="1"/>
  <c r="H710" i="25" s="1"/>
  <c r="H863" i="25" a="1"/>
  <c r="H863" i="25" s="1"/>
  <c r="H1110" i="25" a="1"/>
  <c r="H1110" i="25" s="1"/>
  <c r="H1152" i="25" a="1"/>
  <c r="H1152" i="25" s="1"/>
  <c r="H1194" i="25" a="1"/>
  <c r="H1194" i="25" s="1"/>
  <c r="H1388" i="25" a="1"/>
  <c r="H1388" i="25" s="1"/>
  <c r="H1430" i="25" a="1"/>
  <c r="H1430" i="25" s="1"/>
  <c r="H1557" i="25" a="1"/>
  <c r="H1557" i="25" s="1"/>
  <c r="H1653" i="25" a="1"/>
  <c r="H1653" i="25" s="1"/>
  <c r="H63" i="25" a="1"/>
  <c r="H63" i="25" s="1"/>
  <c r="H174" i="25" a="1"/>
  <c r="H174" i="25" s="1"/>
  <c r="H243" i="25" a="1"/>
  <c r="H243" i="25" s="1"/>
  <c r="H299" i="25" a="1"/>
  <c r="H299" i="25" s="1"/>
  <c r="H357" i="25" a="1"/>
  <c r="H357" i="25" s="1"/>
  <c r="H462" i="25" a="1"/>
  <c r="H462" i="25" s="1"/>
  <c r="H906" i="25" a="1"/>
  <c r="H906" i="25" s="1"/>
  <c r="H962" i="25" a="1"/>
  <c r="H962" i="25" s="1"/>
  <c r="H1018" i="25" a="1"/>
  <c r="H1018" i="25" s="1"/>
  <c r="H1074" i="25" a="1"/>
  <c r="H1074" i="25" s="1"/>
  <c r="H1248" i="25" a="1"/>
  <c r="H1248" i="25" s="1"/>
  <c r="H1290" i="25" a="1"/>
  <c r="H1290" i="25" s="1"/>
  <c r="H1334" i="25" a="1"/>
  <c r="H1334" i="25" s="1"/>
  <c r="H1495" i="25" a="1"/>
  <c r="H1495" i="25" s="1"/>
  <c r="H1537" i="25" a="1"/>
  <c r="H1537" i="25" s="1"/>
  <c r="H1775" i="25" a="1"/>
  <c r="H1775" i="25" s="1"/>
  <c r="H1608" i="25" a="1"/>
  <c r="H1608" i="25" s="1"/>
  <c r="H1733" i="25" a="1"/>
  <c r="H1733" i="25" s="1"/>
  <c r="H29" i="25" a="1"/>
  <c r="H29" i="25" s="1"/>
  <c r="H49" i="25" a="1"/>
  <c r="H49" i="25" s="1"/>
  <c r="H523" i="25" a="1"/>
  <c r="H523" i="25" s="1"/>
  <c r="H611" i="25" a="1"/>
  <c r="H611" i="25" s="1"/>
  <c r="H631" i="25" a="1"/>
  <c r="H631" i="25" s="1"/>
  <c r="H779" i="25" a="1"/>
  <c r="H779" i="25" s="1"/>
  <c r="H870" i="25" a="1"/>
  <c r="H870" i="25" s="1"/>
  <c r="H1131" i="25" a="1"/>
  <c r="H1131" i="25" s="1"/>
  <c r="H1187" i="25" a="1"/>
  <c r="H1187" i="25" s="1"/>
  <c r="H1393" i="25" a="1"/>
  <c r="H1393" i="25" s="1"/>
  <c r="H1449" i="25" a="1"/>
  <c r="H1449" i="25" s="1"/>
  <c r="H1576" i="25" a="1"/>
  <c r="H1576" i="25" s="1"/>
  <c r="H1681" i="25" a="1"/>
  <c r="H1681" i="25" s="1"/>
  <c r="H1746" i="25" a="1"/>
  <c r="H1746" i="25" s="1"/>
  <c r="H298" i="25" a="1"/>
  <c r="H298" i="25" s="1"/>
  <c r="H324" i="25" a="1"/>
  <c r="H324" i="25" s="1"/>
  <c r="H899" i="25" a="1"/>
  <c r="H899" i="25" s="1"/>
  <c r="H933" i="25" a="1"/>
  <c r="H933" i="25" s="1"/>
  <c r="H1031" i="25" a="1"/>
  <c r="H1031" i="25" s="1"/>
  <c r="H1223" i="25" a="1"/>
  <c r="H1223" i="25" s="1"/>
  <c r="H1279" i="25" a="1"/>
  <c r="H1279" i="25" s="1"/>
  <c r="H1335" i="25" a="1"/>
  <c r="H1335" i="25" s="1"/>
  <c r="H1512" i="25" a="1"/>
  <c r="H1512" i="25" s="1"/>
  <c r="H1659" i="25" a="1"/>
  <c r="H1659" i="25" s="1"/>
  <c r="H1798" i="25" a="1"/>
  <c r="H1798" i="25" s="1"/>
  <c r="H1617" i="25" a="1"/>
  <c r="H1617" i="25" s="1"/>
  <c r="H1716" i="25" a="1"/>
  <c r="H1716" i="25" s="1"/>
  <c r="H33" i="25" a="1"/>
  <c r="H33" i="25" s="1"/>
  <c r="H156" i="25" a="1"/>
  <c r="H156" i="25" s="1"/>
  <c r="H452" i="25" a="1"/>
  <c r="H452" i="25" s="1"/>
  <c r="H543" i="25" a="1"/>
  <c r="H543" i="25" s="1"/>
  <c r="H607" i="25" a="1"/>
  <c r="H607" i="25" s="1"/>
  <c r="H671" i="25" a="1"/>
  <c r="H671" i="25" s="1"/>
  <c r="H735" i="25" a="1"/>
  <c r="H735" i="25" s="1"/>
  <c r="H799" i="25" a="1"/>
  <c r="H799" i="25" s="1"/>
  <c r="H104" i="25" a="1"/>
  <c r="H104" i="25" s="1"/>
  <c r="H228" i="25" a="1"/>
  <c r="H228" i="25" s="1"/>
  <c r="H292" i="25" a="1"/>
  <c r="H292" i="25" s="1"/>
  <c r="H364" i="25" a="1"/>
  <c r="H364" i="25" s="1"/>
  <c r="H475" i="25" a="1"/>
  <c r="H475" i="25" s="1"/>
  <c r="H925" i="25" a="1"/>
  <c r="H925" i="25" s="1"/>
  <c r="H989" i="25" a="1"/>
  <c r="H989" i="25" s="1"/>
  <c r="H526" i="25" a="1"/>
  <c r="H526" i="25" s="1"/>
  <c r="H654" i="25" a="1"/>
  <c r="H654" i="25" s="1"/>
  <c r="H782" i="25" a="1"/>
  <c r="H782" i="25" s="1"/>
  <c r="H119" i="25" a="1"/>
  <c r="H119" i="25" s="1"/>
  <c r="H159" i="25" a="1"/>
  <c r="H159" i="25" s="1"/>
  <c r="H437" i="25" a="1"/>
  <c r="H437" i="25" s="1"/>
  <c r="H506" i="25" a="1"/>
  <c r="H506" i="25" s="1"/>
  <c r="H546" i="25" a="1"/>
  <c r="H546" i="25" s="1"/>
  <c r="H594" i="25" a="1"/>
  <c r="H594" i="25" s="1"/>
  <c r="H634" i="25" a="1"/>
  <c r="H634" i="25" s="1"/>
  <c r="H674" i="25" a="1"/>
  <c r="H674" i="25" s="1"/>
  <c r="H722" i="25" a="1"/>
  <c r="H722" i="25" s="1"/>
  <c r="H762" i="25" a="1"/>
  <c r="H762" i="25" s="1"/>
  <c r="H57" i="25" a="1"/>
  <c r="H57" i="25" s="1"/>
  <c r="H105" i="25" a="1"/>
  <c r="H105" i="25" s="1"/>
  <c r="H213" i="25" a="1"/>
  <c r="H213" i="25" s="1"/>
  <c r="H253" i="25" a="1"/>
  <c r="H253" i="25" s="1"/>
  <c r="H301" i="25" a="1"/>
  <c r="H301" i="25" s="1"/>
  <c r="H341" i="25" a="1"/>
  <c r="H341" i="25" s="1"/>
  <c r="H381" i="25" a="1"/>
  <c r="H381" i="25" s="1"/>
  <c r="H476" i="25" a="1"/>
  <c r="H476" i="25" s="1"/>
  <c r="H904" i="25" a="1"/>
  <c r="H904" i="25" s="1"/>
  <c r="H944" i="25" a="1"/>
  <c r="H944" i="25" s="1"/>
  <c r="H992" i="25" a="1"/>
  <c r="H992" i="25" s="1"/>
  <c r="H1032" i="25" a="1"/>
  <c r="H1032" i="25" s="1"/>
  <c r="H824" i="25" a="1"/>
  <c r="H824" i="25" s="1"/>
  <c r="H864" i="25" a="1"/>
  <c r="H864" i="25" s="1"/>
  <c r="H1117" i="25" a="1"/>
  <c r="H1117" i="25" s="1"/>
  <c r="H1157" i="25" a="1"/>
  <c r="H1157" i="25" s="1"/>
  <c r="H1197" i="25" a="1"/>
  <c r="H1197" i="25" s="1"/>
  <c r="H1395" i="25" a="1"/>
  <c r="H1395" i="25" s="1"/>
  <c r="H1435" i="25" a="1"/>
  <c r="H1435" i="25" s="1"/>
  <c r="H1677" i="25" a="1"/>
  <c r="H1677" i="25" s="1"/>
  <c r="H1017" i="25" a="1"/>
  <c r="H1017" i="25" s="1"/>
  <c r="H69" i="25" a="1"/>
  <c r="H69" i="25" s="1"/>
  <c r="H101" i="25" a="1"/>
  <c r="H101" i="25" s="1"/>
  <c r="H201" i="25" a="1"/>
  <c r="H201" i="25" s="1"/>
  <c r="H233" i="25" a="1"/>
  <c r="H233" i="25" s="1"/>
  <c r="H265" i="25" a="1"/>
  <c r="H265" i="25" s="1"/>
  <c r="H297" i="25" a="1"/>
  <c r="H297" i="25" s="1"/>
  <c r="H329" i="25" a="1"/>
  <c r="H329" i="25" s="1"/>
  <c r="H361" i="25" a="1"/>
  <c r="H361" i="25" s="1"/>
  <c r="H393" i="25" a="1"/>
  <c r="H393" i="25" s="1"/>
  <c r="H472" i="25" a="1"/>
  <c r="H472" i="25" s="1"/>
  <c r="H892" i="25" a="1"/>
  <c r="H892" i="25" s="1"/>
  <c r="H924" i="25" a="1"/>
  <c r="H924" i="25" s="1"/>
  <c r="H956" i="25" a="1"/>
  <c r="H956" i="25" s="1"/>
  <c r="H988" i="25" a="1"/>
  <c r="H988" i="25" s="1"/>
  <c r="H1020" i="25" a="1"/>
  <c r="H1020" i="25" s="1"/>
  <c r="H1052" i="25" a="1"/>
  <c r="H1052" i="25" s="1"/>
  <c r="H836" i="25" a="1"/>
  <c r="H836" i="25" s="1"/>
  <c r="H868" i="25" a="1"/>
  <c r="H868" i="25" s="1"/>
  <c r="H1105" i="25" a="1"/>
  <c r="H1105" i="25" s="1"/>
  <c r="H1137" i="25" a="1"/>
  <c r="H1137" i="25" s="1"/>
  <c r="H1169" i="25" a="1"/>
  <c r="H1169" i="25" s="1"/>
  <c r="H1201" i="25" a="1"/>
  <c r="H1201" i="25" s="1"/>
  <c r="H1383" i="25" a="1"/>
  <c r="H1383" i="25" s="1"/>
  <c r="H1415" i="25" a="1"/>
  <c r="H1415" i="25" s="1"/>
  <c r="H1461" i="25" a="1"/>
  <c r="H1461" i="25" s="1"/>
  <c r="H1640" i="25" a="1"/>
  <c r="H1640" i="25" s="1"/>
  <c r="H1009" i="25" a="1"/>
  <c r="H1009" i="25" s="1"/>
  <c r="H1049" i="25" a="1"/>
  <c r="H1049" i="25" s="1"/>
  <c r="H1208" i="25" a="1"/>
  <c r="H1208" i="25" s="1"/>
  <c r="H1245" i="25" a="1"/>
  <c r="H1245" i="25" s="1"/>
  <c r="H1277" i="25" a="1"/>
  <c r="H1277" i="25" s="1"/>
  <c r="H1309" i="25" a="1"/>
  <c r="H1309" i="25" s="1"/>
  <c r="H1341" i="25" a="1"/>
  <c r="H1341" i="25" s="1"/>
  <c r="H1494" i="25" a="1"/>
  <c r="H1494" i="25" s="1"/>
  <c r="H1526" i="25" a="1"/>
  <c r="H1526" i="25" s="1"/>
  <c r="H1657" i="25" a="1"/>
  <c r="H1657" i="25" s="1"/>
  <c r="H1778" i="25" a="1"/>
  <c r="H1778" i="25" s="1"/>
  <c r="H1581" i="25" a="1"/>
  <c r="H1581" i="25" s="1"/>
  <c r="H1637" i="25" a="1"/>
  <c r="H1637" i="25" s="1"/>
  <c r="H1724" i="25" a="1"/>
  <c r="H1724" i="25" s="1"/>
  <c r="H825" i="25" a="1"/>
  <c r="H825" i="25" s="1"/>
  <c r="H857" i="25" a="1"/>
  <c r="H857" i="25" s="1"/>
  <c r="H1092" i="25" a="1"/>
  <c r="H1092" i="25" s="1"/>
  <c r="H48" i="25" a="1"/>
  <c r="H48" i="25" s="1"/>
  <c r="H488" i="25" a="1"/>
  <c r="H488" i="25" s="1"/>
  <c r="H600" i="25" a="1"/>
  <c r="H600" i="25" s="1"/>
  <c r="H714" i="25" a="1"/>
  <c r="H714" i="25" s="1"/>
  <c r="H827" i="25" a="1"/>
  <c r="H827" i="25" s="1"/>
  <c r="H1178" i="25" a="1"/>
  <c r="H1178" i="25" s="1"/>
  <c r="H235" i="25" a="1"/>
  <c r="H235" i="25" s="1"/>
  <c r="H1242" i="25" a="1"/>
  <c r="H1242" i="25" s="1"/>
  <c r="H39" i="25" a="1"/>
  <c r="H39" i="25" s="1"/>
  <c r="H1179" i="25" a="1"/>
  <c r="H1179" i="25" s="1"/>
  <c r="H917" i="25" a="1"/>
  <c r="H917" i="25" s="1"/>
  <c r="H1605" i="25" a="1"/>
  <c r="H1605" i="25" s="1"/>
  <c r="H176" i="25" a="1"/>
  <c r="H176" i="25" s="1"/>
  <c r="H548" i="25" a="1"/>
  <c r="H548" i="25" s="1"/>
  <c r="H660" i="25" a="1"/>
  <c r="H660" i="25" s="1"/>
  <c r="H688" i="25" a="1"/>
  <c r="H688" i="25" s="1"/>
  <c r="H802" i="25" a="1"/>
  <c r="H802" i="25" s="1"/>
  <c r="H855" i="25" a="1"/>
  <c r="H855" i="25" s="1"/>
  <c r="H1144" i="25" a="1"/>
  <c r="H1144" i="25" s="1"/>
  <c r="H1392" i="25" a="1"/>
  <c r="H1392" i="25" s="1"/>
  <c r="H67" i="25" a="1"/>
  <c r="H67" i="25" s="1"/>
  <c r="H363" i="25" a="1"/>
  <c r="H363" i="25" s="1"/>
  <c r="H1026" i="25" a="1"/>
  <c r="H1026" i="25" s="1"/>
  <c r="H1338" i="25" a="1"/>
  <c r="H1338" i="25" s="1"/>
  <c r="H1624" i="25" a="1"/>
  <c r="H1624" i="25" s="1"/>
  <c r="H555" i="25" a="1"/>
  <c r="H555" i="25" s="1"/>
  <c r="H874" i="25" a="1"/>
  <c r="H874" i="25" s="1"/>
  <c r="H1455" i="25" a="1"/>
  <c r="H1455" i="25" s="1"/>
  <c r="H212" i="25" a="1"/>
  <c r="H212" i="25" s="1"/>
  <c r="H1227" i="25" a="1"/>
  <c r="H1227" i="25" s="1"/>
  <c r="H1663" i="25" a="1"/>
  <c r="H1663" i="25" s="1"/>
  <c r="H1747" i="25" a="1"/>
  <c r="H1747" i="25" s="1"/>
  <c r="H121" i="25" a="1"/>
  <c r="H121" i="25" s="1"/>
  <c r="H180" i="25" a="1"/>
  <c r="H180" i="25" s="1"/>
  <c r="H492" i="25" a="1"/>
  <c r="H492" i="25" s="1"/>
  <c r="H552" i="25" a="1"/>
  <c r="H552" i="25" s="1"/>
  <c r="H608" i="25" a="1"/>
  <c r="H608" i="25" s="1"/>
  <c r="H664" i="25" a="1"/>
  <c r="H664" i="25" s="1"/>
  <c r="H720" i="25" a="1"/>
  <c r="H720" i="25" s="1"/>
  <c r="H778" i="25" a="1"/>
  <c r="H778" i="25" s="1"/>
  <c r="H831" i="25" a="1"/>
  <c r="H831" i="25" s="1"/>
  <c r="H1104" i="25" a="1"/>
  <c r="H1104" i="25" s="1"/>
  <c r="H1190" i="25" a="1"/>
  <c r="H1190" i="25" s="1"/>
  <c r="H1585" i="25" a="1"/>
  <c r="H1585" i="25" s="1"/>
  <c r="H263" i="25" a="1"/>
  <c r="H263" i="25" s="1"/>
  <c r="H926" i="25" a="1"/>
  <c r="H926" i="25" s="1"/>
  <c r="H1264" i="25" a="1"/>
  <c r="H1264" i="25" s="1"/>
  <c r="H1553" i="25" a="1"/>
  <c r="H1553" i="25" s="1"/>
  <c r="H148" i="25" a="1"/>
  <c r="H148" i="25" s="1"/>
  <c r="H747" i="25" a="1"/>
  <c r="H747" i="25" s="1"/>
  <c r="H1218" i="25" a="1"/>
  <c r="H1218" i="25" s="1"/>
  <c r="H1719" i="25" a="1"/>
  <c r="H1719" i="25" s="1"/>
  <c r="H981" i="25" a="1"/>
  <c r="H981" i="25" s="1"/>
  <c r="H1355" i="25" a="1"/>
  <c r="H1355" i="25" s="1"/>
  <c r="H1643" i="25" a="1"/>
  <c r="H1643" i="25" s="1"/>
  <c r="H16" i="25" a="1"/>
  <c r="H16" i="25" s="1"/>
  <c r="H137" i="25" a="1"/>
  <c r="H137" i="25" s="1"/>
  <c r="H427" i="25" a="1"/>
  <c r="H427" i="25" s="1"/>
  <c r="H512" i="25" a="1"/>
  <c r="H512" i="25" s="1"/>
  <c r="H568" i="25" a="1"/>
  <c r="H568" i="25" s="1"/>
  <c r="H624" i="25" a="1"/>
  <c r="H624" i="25" s="1"/>
  <c r="H682" i="25" a="1"/>
  <c r="H682" i="25" s="1"/>
  <c r="H740" i="25" a="1"/>
  <c r="H740" i="25" s="1"/>
  <c r="H796" i="25" a="1"/>
  <c r="H796" i="25" s="1"/>
  <c r="H845" i="25" a="1"/>
  <c r="H845" i="25" s="1"/>
  <c r="H1134" i="25" a="1"/>
  <c r="H1134" i="25" s="1"/>
  <c r="H1372" i="25" a="1"/>
  <c r="H1372" i="25" s="1"/>
  <c r="H1722" i="25" a="1"/>
  <c r="H1722" i="25" s="1"/>
  <c r="H335" i="25" a="1"/>
  <c r="H335" i="25" s="1"/>
  <c r="H998" i="25" a="1"/>
  <c r="H998" i="25" s="1"/>
  <c r="H1318" i="25" a="1"/>
  <c r="H1318" i="25" s="1"/>
  <c r="H1801" i="25" a="1"/>
  <c r="H1801" i="25" s="1"/>
  <c r="H168" i="25" a="1"/>
  <c r="H168" i="25" s="1"/>
  <c r="H771" i="25" a="1"/>
  <c r="H771" i="25" s="1"/>
  <c r="H846" i="25" a="1"/>
  <c r="H846" i="25" s="1"/>
  <c r="H1429" i="25" a="1"/>
  <c r="H1429" i="25" s="1"/>
  <c r="H100" i="25" a="1"/>
  <c r="H100" i="25" s="1"/>
  <c r="H1067" i="25" a="1"/>
  <c r="H1067" i="25" s="1"/>
  <c r="H1544" i="25" a="1"/>
  <c r="H1544" i="25" s="1"/>
  <c r="H1368" i="25" a="1"/>
  <c r="H1368" i="25" s="1"/>
  <c r="H1412" i="25" a="1"/>
  <c r="H1412" i="25" s="1"/>
  <c r="H1454" i="25" a="1"/>
  <c r="H1454" i="25" s="1"/>
  <c r="H1611" i="25" a="1"/>
  <c r="H1611" i="25" s="1"/>
  <c r="H1718" i="25" a="1"/>
  <c r="H1718" i="25" s="1"/>
  <c r="H95" i="25" a="1"/>
  <c r="H95" i="25" s="1"/>
  <c r="H219" i="25" a="1"/>
  <c r="H219" i="25" s="1"/>
  <c r="H275" i="25" a="1"/>
  <c r="H275" i="25" s="1"/>
  <c r="H331" i="25" a="1"/>
  <c r="H331" i="25" s="1"/>
  <c r="H389" i="25" a="1"/>
  <c r="H389" i="25" s="1"/>
  <c r="H882" i="25" a="1"/>
  <c r="H882" i="25" s="1"/>
  <c r="H938" i="25" a="1"/>
  <c r="H938" i="25" s="1"/>
  <c r="H994" i="25" a="1"/>
  <c r="H994" i="25" s="1"/>
  <c r="H1050" i="25" a="1"/>
  <c r="H1050" i="25" s="1"/>
  <c r="H1230" i="25" a="1"/>
  <c r="H1230" i="25" s="1"/>
  <c r="H1272" i="25" a="1"/>
  <c r="H1272" i="25" s="1"/>
  <c r="H1314" i="25" a="1"/>
  <c r="H1314" i="25" s="1"/>
  <c r="H1477" i="25" a="1"/>
  <c r="H1477" i="25" s="1"/>
  <c r="H1519" i="25" a="1"/>
  <c r="H1519" i="25" s="1"/>
  <c r="H1660" i="25" a="1"/>
  <c r="H1660" i="25" s="1"/>
  <c r="H1799" i="25" a="1"/>
  <c r="H1799" i="25" s="1"/>
  <c r="H1687" i="25" a="1"/>
  <c r="H1687" i="25" s="1"/>
  <c r="H144" i="25" a="1"/>
  <c r="H144" i="25" s="1"/>
  <c r="H164" i="25" a="1"/>
  <c r="H164" i="25" s="1"/>
  <c r="H571" i="25" a="1"/>
  <c r="H571" i="25" s="1"/>
  <c r="H659" i="25" a="1"/>
  <c r="H659" i="25" s="1"/>
  <c r="H679" i="25" a="1"/>
  <c r="H679" i="25" s="1"/>
  <c r="H842" i="25" a="1"/>
  <c r="H842" i="25" s="1"/>
  <c r="H1107" i="25" a="1"/>
  <c r="H1107" i="25" s="1"/>
  <c r="H1163" i="25" a="1"/>
  <c r="H1163" i="25" s="1"/>
  <c r="H1369" i="25" a="1"/>
  <c r="H1369" i="25" s="1"/>
  <c r="H1425" i="25" a="1"/>
  <c r="H1425" i="25" s="1"/>
  <c r="H1475" i="25" a="1"/>
  <c r="H1475" i="25" s="1"/>
  <c r="H1626" i="25" a="1"/>
  <c r="H1626" i="25" s="1"/>
  <c r="H1735" i="25" a="1"/>
  <c r="H1735" i="25" s="1"/>
  <c r="H96" i="25" a="1"/>
  <c r="H96" i="25" s="1"/>
  <c r="H266" i="25" a="1"/>
  <c r="H266" i="25" s="1"/>
  <c r="H877" i="25" a="1"/>
  <c r="H877" i="25" s="1"/>
  <c r="H1007" i="25" a="1"/>
  <c r="H1007" i="25" s="1"/>
  <c r="H1063" i="25" a="1"/>
  <c r="H1063" i="25" s="1"/>
  <c r="H1255" i="25" a="1"/>
  <c r="H1255" i="25" s="1"/>
  <c r="H1311" i="25" a="1"/>
  <c r="H1311" i="25" s="1"/>
  <c r="H1488" i="25" a="1"/>
  <c r="H1488" i="25" s="1"/>
  <c r="H1540" i="25" a="1"/>
  <c r="H1540" i="25" s="1"/>
  <c r="H1780" i="25" a="1"/>
  <c r="H1780" i="25" s="1"/>
  <c r="H1587" i="25" a="1"/>
  <c r="H1587" i="25" s="1"/>
  <c r="H1678" i="25" a="1"/>
  <c r="H1678" i="25" s="1"/>
  <c r="H11" i="25" a="1"/>
  <c r="H11" i="25" s="1"/>
  <c r="H43" i="25" a="1"/>
  <c r="H43" i="25" s="1"/>
  <c r="H142" i="25" a="1"/>
  <c r="H142" i="25" s="1"/>
  <c r="H179" i="25" a="1"/>
  <c r="H179" i="25" s="1"/>
  <c r="H438" i="25" a="1"/>
  <c r="H438" i="25" s="1"/>
  <c r="H497" i="25" a="1"/>
  <c r="H497" i="25" s="1"/>
  <c r="H529" i="25" a="1"/>
  <c r="H529" i="25" s="1"/>
  <c r="H561" i="25" a="1"/>
  <c r="H561" i="25" s="1"/>
  <c r="H617" i="25" a="1"/>
  <c r="H617" i="25" s="1"/>
  <c r="H649" i="25" a="1"/>
  <c r="H649" i="25" s="1"/>
  <c r="H681" i="25" a="1"/>
  <c r="H681" i="25" s="1"/>
  <c r="H713" i="25" a="1"/>
  <c r="H713" i="25" s="1"/>
  <c r="H745" i="25" a="1"/>
  <c r="H745" i="25" s="1"/>
  <c r="H777" i="25" a="1"/>
  <c r="H777" i="25" s="1"/>
  <c r="H809" i="25" a="1"/>
  <c r="H809" i="25" s="1"/>
  <c r="H82" i="25" a="1"/>
  <c r="H82" i="25" s="1"/>
  <c r="H114" i="25" a="1"/>
  <c r="H114" i="25" s="1"/>
  <c r="H214" i="25" a="1"/>
  <c r="H214" i="25" s="1"/>
  <c r="H246" i="25" a="1"/>
  <c r="H246" i="25" s="1"/>
  <c r="H278" i="25" a="1"/>
  <c r="H278" i="25" s="1"/>
  <c r="H310" i="25" a="1"/>
  <c r="H310" i="25" s="1"/>
  <c r="H342" i="25" a="1"/>
  <c r="H342" i="25" s="1"/>
  <c r="H374" i="25" a="1"/>
  <c r="H374" i="25" s="1"/>
  <c r="H406" i="25" a="1"/>
  <c r="H406" i="25" s="1"/>
  <c r="H485" i="25" a="1"/>
  <c r="H485" i="25" s="1"/>
  <c r="H903" i="25" a="1"/>
  <c r="H903" i="25" s="1"/>
  <c r="H935" i="25" a="1"/>
  <c r="H935" i="25" s="1"/>
  <c r="H967" i="25" a="1"/>
  <c r="H967" i="25" s="1"/>
  <c r="H999" i="25" a="1"/>
  <c r="H999" i="25" s="1"/>
  <c r="H131" i="25" a="1"/>
  <c r="H131" i="25" s="1"/>
  <c r="H502" i="25" a="1"/>
  <c r="H502" i="25" s="1"/>
  <c r="H630" i="25" a="1"/>
  <c r="H630" i="25" s="1"/>
  <c r="H758" i="25" a="1"/>
  <c r="H758" i="25" s="1"/>
  <c r="H232" i="25" a="1"/>
  <c r="H232" i="25" s="1"/>
  <c r="H264" i="25" a="1"/>
  <c r="H264" i="25" s="1"/>
  <c r="H296" i="25" a="1"/>
  <c r="H296" i="25" s="1"/>
  <c r="H336" i="25" a="1"/>
  <c r="H336" i="25" s="1"/>
  <c r="H368" i="25" a="1"/>
  <c r="H368" i="25" s="1"/>
  <c r="H400" i="25" a="1"/>
  <c r="H400" i="25" s="1"/>
  <c r="H479" i="25" a="1"/>
  <c r="H479" i="25" s="1"/>
  <c r="H905" i="25" a="1"/>
  <c r="H905" i="25" s="1"/>
  <c r="H937" i="25" a="1"/>
  <c r="H937" i="25" s="1"/>
  <c r="H969" i="25" a="1"/>
  <c r="H969" i="25" s="1"/>
  <c r="H1001" i="25" a="1"/>
  <c r="H1001" i="25" s="1"/>
  <c r="H510" i="25" a="1"/>
  <c r="H510" i="25" s="1"/>
  <c r="H638" i="25" a="1"/>
  <c r="H638" i="25" s="1"/>
  <c r="H766" i="25" a="1"/>
  <c r="H766" i="25" s="1"/>
  <c r="H1086" i="25" a="1"/>
  <c r="H1086" i="25" s="1"/>
  <c r="H1128" i="25" a="1"/>
  <c r="H1128" i="25" s="1"/>
  <c r="H1170" i="25" a="1"/>
  <c r="H1170" i="25" s="1"/>
  <c r="H1364" i="25" a="1"/>
  <c r="H1364" i="25" s="1"/>
  <c r="H1406" i="25" a="1"/>
  <c r="H1406" i="25" s="1"/>
  <c r="H1448" i="25" a="1"/>
  <c r="H1448" i="25" s="1"/>
  <c r="H1599" i="25" a="1"/>
  <c r="H1599" i="25" s="1"/>
  <c r="H1706" i="25" a="1"/>
  <c r="H1706" i="25" s="1"/>
  <c r="H87" i="25" a="1"/>
  <c r="H87" i="25" s="1"/>
  <c r="H211" i="25" a="1"/>
  <c r="H211" i="25" s="1"/>
  <c r="H267" i="25" a="1"/>
  <c r="H267" i="25" s="1"/>
  <c r="H325" i="25" a="1"/>
  <c r="H325" i="25" s="1"/>
  <c r="H383" i="25" a="1"/>
  <c r="H383" i="25" s="1"/>
  <c r="H813" i="25" a="1"/>
  <c r="H813" i="25" s="1"/>
  <c r="H930" i="25" a="1"/>
  <c r="H930" i="25" s="1"/>
  <c r="H986" i="25" a="1"/>
  <c r="H986" i="25" s="1"/>
  <c r="H1046" i="25" a="1"/>
  <c r="H1046" i="25" s="1"/>
  <c r="H1224" i="25" a="1"/>
  <c r="H1224" i="25" s="1"/>
  <c r="H1266" i="25" a="1"/>
  <c r="H1266" i="25" s="1"/>
  <c r="H1310" i="25" a="1"/>
  <c r="H1310" i="25" s="1"/>
  <c r="H1352" i="25" a="1"/>
  <c r="H1352" i="25" s="1"/>
  <c r="H1513" i="25" a="1"/>
  <c r="H1513" i="25" s="1"/>
  <c r="H1656" i="25" a="1"/>
  <c r="H1656" i="25" s="1"/>
  <c r="H1793" i="25" a="1"/>
  <c r="H1793" i="25" s="1"/>
  <c r="H1675" i="25" a="1"/>
  <c r="H1675" i="25" s="1"/>
  <c r="H1760" i="25" a="1"/>
  <c r="H1760" i="25" s="1"/>
  <c r="H448" i="25" a="1"/>
  <c r="H448" i="25" s="1"/>
  <c r="H563" i="25" a="1"/>
  <c r="H563" i="25" s="1"/>
  <c r="H583" i="25" a="1"/>
  <c r="H583" i="25" s="1"/>
  <c r="H731" i="25" a="1"/>
  <c r="H731" i="25" s="1"/>
  <c r="H838" i="25" a="1"/>
  <c r="H838" i="25" s="1"/>
  <c r="H1099" i="25" a="1"/>
  <c r="H1099" i="25" s="1"/>
  <c r="H1155" i="25" a="1"/>
  <c r="H1155" i="25" s="1"/>
  <c r="H1361" i="25" a="1"/>
  <c r="H1361" i="25" s="1"/>
  <c r="H1419" i="25" a="1"/>
  <c r="H1419" i="25" s="1"/>
  <c r="H1471" i="25" a="1"/>
  <c r="H1471" i="25" s="1"/>
  <c r="H1618" i="25" a="1"/>
  <c r="H1618" i="25" s="1"/>
  <c r="H1727" i="25" a="1"/>
  <c r="H1727" i="25" s="1"/>
  <c r="H252" i="25" a="1"/>
  <c r="H252" i="25" s="1"/>
  <c r="H412" i="25" a="1"/>
  <c r="H412" i="25" s="1"/>
  <c r="H995" i="25" a="1"/>
  <c r="H995" i="25" s="1"/>
  <c r="H1059" i="25" a="1"/>
  <c r="H1059" i="25" s="1"/>
  <c r="H1247" i="25" a="1"/>
  <c r="H1247" i="25" s="1"/>
  <c r="H1303" i="25" a="1"/>
  <c r="H1303" i="25" s="1"/>
  <c r="H1480" i="25" a="1"/>
  <c r="H1480" i="25" s="1"/>
  <c r="H1536" i="25" a="1"/>
  <c r="H1536" i="25" s="1"/>
  <c r="H1774" i="25" a="1"/>
  <c r="H1774" i="25" s="1"/>
  <c r="H1579" i="25" a="1"/>
  <c r="H1579" i="25" s="1"/>
  <c r="H1647" i="25" a="1"/>
  <c r="H1647" i="25" s="1"/>
  <c r="H15" i="25" a="1"/>
  <c r="H15" i="25" s="1"/>
  <c r="H130" i="25" a="1"/>
  <c r="H130" i="25" s="1"/>
  <c r="H162" i="25" a="1"/>
  <c r="H162" i="25" s="1"/>
  <c r="H426" i="25" a="1"/>
  <c r="H426" i="25" s="1"/>
  <c r="H458" i="25" a="1"/>
  <c r="H458" i="25" s="1"/>
  <c r="H517" i="25" a="1"/>
  <c r="H517" i="25" s="1"/>
  <c r="H549" i="25" a="1"/>
  <c r="H549" i="25" s="1"/>
  <c r="H581" i="25" a="1"/>
  <c r="H581" i="25" s="1"/>
  <c r="H613" i="25" a="1"/>
  <c r="H613" i="25" s="1"/>
  <c r="H645" i="25" a="1"/>
  <c r="H645" i="25" s="1"/>
  <c r="H677" i="25" a="1"/>
  <c r="H677" i="25" s="1"/>
  <c r="H709" i="25" a="1"/>
  <c r="H709" i="25" s="1"/>
  <c r="H741" i="25" a="1"/>
  <c r="H741" i="25" s="1"/>
  <c r="H773" i="25" a="1"/>
  <c r="H773" i="25" s="1"/>
  <c r="H805" i="25" a="1"/>
  <c r="H805" i="25" s="1"/>
  <c r="H78" i="25" a="1"/>
  <c r="H78" i="25" s="1"/>
  <c r="H110" i="25" a="1"/>
  <c r="H110" i="25" s="1"/>
  <c r="H242" i="25" a="1"/>
  <c r="H242" i="25" s="1"/>
  <c r="H306" i="25" a="1"/>
  <c r="H306" i="25" s="1"/>
  <c r="H346" i="25" a="1"/>
  <c r="H346" i="25" s="1"/>
  <c r="H378" i="25" a="1"/>
  <c r="H378" i="25" s="1"/>
  <c r="H410" i="25" a="1"/>
  <c r="H410" i="25" s="1"/>
  <c r="H814" i="25" a="1"/>
  <c r="H814" i="25" s="1"/>
  <c r="H923" i="25" a="1"/>
  <c r="H923" i="25" s="1"/>
  <c r="H987" i="25" a="1"/>
  <c r="H987" i="25" s="1"/>
  <c r="H26" i="25" a="1"/>
  <c r="H26" i="25" s="1"/>
  <c r="H163" i="25" a="1"/>
  <c r="H163" i="25" s="1"/>
  <c r="H550" i="25" a="1"/>
  <c r="H550" i="25" s="1"/>
  <c r="H678" i="25" a="1"/>
  <c r="H678" i="25" s="1"/>
  <c r="H853" i="25" a="1"/>
  <c r="H853" i="25" s="1"/>
  <c r="H1098" i="25" a="1"/>
  <c r="H1098" i="25" s="1"/>
  <c r="H1142" i="25" a="1"/>
  <c r="H1142" i="25" s="1"/>
  <c r="H1184" i="25" a="1"/>
  <c r="H1184" i="25" s="1"/>
  <c r="H1376" i="25" a="1"/>
  <c r="H1376" i="25" s="1"/>
  <c r="H1420" i="25" a="1"/>
  <c r="H1420" i="25" s="1"/>
  <c r="H1462" i="25" a="1"/>
  <c r="H1462" i="25" s="1"/>
  <c r="H1629" i="25" a="1"/>
  <c r="H1629" i="25" s="1"/>
  <c r="H1730" i="25" a="1"/>
  <c r="H1730" i="25" s="1"/>
  <c r="H103" i="25" a="1"/>
  <c r="H103" i="25" s="1"/>
  <c r="H229" i="25" a="1"/>
  <c r="H229" i="25" s="1"/>
  <c r="H287" i="25" a="1"/>
  <c r="H287" i="25" s="1"/>
  <c r="H343" i="25" a="1"/>
  <c r="H343" i="25" s="1"/>
  <c r="H399" i="25" a="1"/>
  <c r="H399" i="25" s="1"/>
  <c r="H890" i="25" a="1"/>
  <c r="H890" i="25" s="1"/>
  <c r="H950" i="25" a="1"/>
  <c r="H950" i="25" s="1"/>
  <c r="H1006" i="25" a="1"/>
  <c r="H1006" i="25" s="1"/>
  <c r="H1062" i="25" a="1"/>
  <c r="H1062" i="25" s="1"/>
  <c r="H1238" i="25" a="1"/>
  <c r="H1238" i="25" s="1"/>
  <c r="H1280" i="25" a="1"/>
  <c r="H1280" i="25" s="1"/>
  <c r="H1322" i="25" a="1"/>
  <c r="H1322" i="25" s="1"/>
  <c r="H1485" i="25" a="1"/>
  <c r="H1485" i="25" s="1"/>
  <c r="H1527" i="25" a="1"/>
  <c r="H1527" i="25" s="1"/>
  <c r="H1668" i="25" a="1"/>
  <c r="H1668" i="25" s="1"/>
  <c r="H1584" i="25" a="1"/>
  <c r="H1584" i="25" s="1"/>
  <c r="H1707" i="25" a="1"/>
  <c r="H1707" i="25" s="1"/>
  <c r="H7" i="25" a="1"/>
  <c r="H7" i="25" s="1"/>
  <c r="H160" i="25" a="1"/>
  <c r="H160" i="25" s="1"/>
  <c r="H185" i="25" a="1"/>
  <c r="H185" i="25" s="1"/>
  <c r="H587" i="25" a="1"/>
  <c r="H587" i="25" s="1"/>
  <c r="H675" i="25" a="1"/>
  <c r="H675" i="25" s="1"/>
  <c r="H695" i="25" a="1"/>
  <c r="H695" i="25" s="1"/>
  <c r="H854" i="25" a="1"/>
  <c r="H854" i="25" s="1"/>
  <c r="H1115" i="25" a="1"/>
  <c r="H1115" i="25" s="1"/>
  <c r="H1173" i="25" a="1"/>
  <c r="H1173" i="25" s="1"/>
  <c r="H1381" i="25" a="1"/>
  <c r="H1381" i="25" s="1"/>
  <c r="H1437" i="25" a="1"/>
  <c r="H1437" i="25" s="1"/>
  <c r="H1566" i="25" a="1"/>
  <c r="H1566" i="25" s="1"/>
  <c r="H1638" i="25" a="1"/>
  <c r="H1638" i="25" s="1"/>
  <c r="H1759" i="25" a="1"/>
  <c r="H1759" i="25" s="1"/>
  <c r="H92" i="25" a="1"/>
  <c r="H92" i="25" s="1"/>
  <c r="H112" i="25" a="1"/>
  <c r="H112" i="25" s="1"/>
  <c r="H1019" i="25" a="1"/>
  <c r="H1019" i="25" s="1"/>
  <c r="H1075" i="25" a="1"/>
  <c r="H1075" i="25" s="1"/>
  <c r="H1263" i="25" a="1"/>
  <c r="H1263" i="25" s="1"/>
  <c r="H1321" i="25" a="1"/>
  <c r="H1321" i="25" s="1"/>
  <c r="H1500" i="25" a="1"/>
  <c r="H1500" i="25" s="1"/>
  <c r="H1548" i="25" a="1"/>
  <c r="H1548" i="25" s="1"/>
  <c r="H1788" i="25" a="1"/>
  <c r="H1788" i="25" s="1"/>
  <c r="H1597" i="25" a="1"/>
  <c r="H1597" i="25" s="1"/>
  <c r="H1696" i="25" a="1"/>
  <c r="H1696" i="25" s="1"/>
  <c r="H25" i="25" a="1"/>
  <c r="H25" i="25" s="1"/>
  <c r="H140" i="25" a="1"/>
  <c r="H140" i="25" s="1"/>
  <c r="H436" i="25" a="1"/>
  <c r="H436" i="25" s="1"/>
  <c r="H527" i="25" a="1"/>
  <c r="H527" i="25" s="1"/>
  <c r="H591" i="25" a="1"/>
  <c r="H591" i="25" s="1"/>
  <c r="H655" i="25" a="1"/>
  <c r="H655" i="25" s="1"/>
  <c r="H719" i="25" a="1"/>
  <c r="H719" i="25" s="1"/>
  <c r="H783" i="25" a="1"/>
  <c r="H783" i="25" s="1"/>
  <c r="H88" i="25" a="1"/>
  <c r="H88" i="25" s="1"/>
  <c r="H220" i="25" a="1"/>
  <c r="H220" i="25" s="1"/>
  <c r="H284" i="25" a="1"/>
  <c r="H284" i="25" s="1"/>
  <c r="H356" i="25" a="1"/>
  <c r="H356" i="25" s="1"/>
  <c r="H467" i="25" a="1"/>
  <c r="H467" i="25" s="1"/>
  <c r="H909" i="25" a="1"/>
  <c r="H909" i="25" s="1"/>
  <c r="H973" i="25" a="1"/>
  <c r="H973" i="25" s="1"/>
  <c r="H494" i="25" a="1"/>
  <c r="H494" i="25" s="1"/>
  <c r="H622" i="25" a="1"/>
  <c r="H622" i="25" s="1"/>
  <c r="H750" i="25" a="1"/>
  <c r="H750" i="25" s="1"/>
  <c r="H46" i="25" a="1"/>
  <c r="H46" i="25" s="1"/>
  <c r="H151" i="25" a="1"/>
  <c r="H151" i="25" s="1"/>
  <c r="H421" i="25" a="1"/>
  <c r="H421" i="25" s="1"/>
  <c r="H498" i="25" a="1"/>
  <c r="H498" i="25" s="1"/>
  <c r="H538" i="25" a="1"/>
  <c r="H538" i="25" s="1"/>
  <c r="H578" i="25" a="1"/>
  <c r="H578" i="25" s="1"/>
  <c r="H626" i="25" a="1"/>
  <c r="H626" i="25" s="1"/>
  <c r="H666" i="25" a="1"/>
  <c r="H666" i="25" s="1"/>
  <c r="H706" i="25" a="1"/>
  <c r="H706" i="25" s="1"/>
  <c r="H754" i="25" a="1"/>
  <c r="H754" i="25" s="1"/>
  <c r="H794" i="25" a="1"/>
  <c r="H794" i="25" s="1"/>
  <c r="H89" i="25" a="1"/>
  <c r="H89" i="25" s="1"/>
  <c r="H205" i="25" a="1"/>
  <c r="H205" i="25" s="1"/>
  <c r="H245" i="25" a="1"/>
  <c r="H245" i="25" s="1"/>
  <c r="H285" i="25" a="1"/>
  <c r="H285" i="25" s="1"/>
  <c r="H333" i="25" a="1"/>
  <c r="H333" i="25" s="1"/>
  <c r="H373" i="25" a="1"/>
  <c r="H373" i="25" s="1"/>
  <c r="H460" i="25" a="1"/>
  <c r="H460" i="25" s="1"/>
  <c r="H896" i="25" a="1"/>
  <c r="H896" i="25" s="1"/>
  <c r="H936" i="25" a="1"/>
  <c r="H936" i="25" s="1"/>
  <c r="H976" i="25" a="1"/>
  <c r="H976" i="25" s="1"/>
  <c r="H1024" i="25" a="1"/>
  <c r="H1024" i="25" s="1"/>
  <c r="H1064" i="25" a="1"/>
  <c r="H1064" i="25" s="1"/>
  <c r="H856" i="25" a="1"/>
  <c r="H856" i="25" s="1"/>
  <c r="H1101" i="25" a="1"/>
  <c r="H1101" i="25" s="1"/>
  <c r="H1149" i="25" a="1"/>
  <c r="H1149" i="25" s="1"/>
  <c r="H1189" i="25" a="1"/>
  <c r="H1189" i="25" s="1"/>
  <c r="H1379" i="25" a="1"/>
  <c r="H1379" i="25" s="1"/>
  <c r="H1427" i="25" a="1"/>
  <c r="H1427" i="25" s="1"/>
  <c r="H1620" i="25" a="1"/>
  <c r="H1620" i="25" s="1"/>
  <c r="H1754" i="25" a="1"/>
  <c r="H1754" i="25" s="1"/>
  <c r="H61" i="25" a="1"/>
  <c r="H61" i="25" s="1"/>
  <c r="H93" i="25" a="1"/>
  <c r="H93" i="25" s="1"/>
  <c r="H193" i="25" a="1"/>
  <c r="H193" i="25" s="1"/>
  <c r="H225" i="25" a="1"/>
  <c r="H225" i="25" s="1"/>
  <c r="H257" i="25" a="1"/>
  <c r="H257" i="25" s="1"/>
  <c r="H289" i="25" a="1"/>
  <c r="H289" i="25" s="1"/>
  <c r="H321" i="25" a="1"/>
  <c r="H321" i="25" s="1"/>
  <c r="H353" i="25" a="1"/>
  <c r="H353" i="25" s="1"/>
  <c r="H385" i="25" a="1"/>
  <c r="H385" i="25" s="1"/>
  <c r="H464" i="25" a="1"/>
  <c r="H464" i="25" s="1"/>
  <c r="H884" i="25" a="1"/>
  <c r="H884" i="25" s="1"/>
  <c r="H916" i="25" a="1"/>
  <c r="H916" i="25" s="1"/>
  <c r="H948" i="25" a="1"/>
  <c r="H948" i="25" s="1"/>
  <c r="H980" i="25" a="1"/>
  <c r="H980" i="25" s="1"/>
  <c r="H1012" i="25" a="1"/>
  <c r="H1012" i="25" s="1"/>
  <c r="H1044" i="25" a="1"/>
  <c r="H1044" i="25" s="1"/>
  <c r="H828" i="25" a="1"/>
  <c r="H828" i="25" s="1"/>
  <c r="H860" i="25" a="1"/>
  <c r="H860" i="25" s="1"/>
  <c r="H1097" i="25" a="1"/>
  <c r="H1097" i="25" s="1"/>
  <c r="H1129" i="25" a="1"/>
  <c r="H1129" i="25" s="1"/>
  <c r="H1161" i="25" a="1"/>
  <c r="H1161" i="25" s="1"/>
  <c r="H1193" i="25" a="1"/>
  <c r="H1193" i="25" s="1"/>
  <c r="H1375" i="25" a="1"/>
  <c r="H1375" i="25" s="1"/>
  <c r="H1407" i="25" a="1"/>
  <c r="H1407" i="25" s="1"/>
  <c r="H1445" i="25" a="1"/>
  <c r="H1445" i="25" s="1"/>
  <c r="H1604" i="25" a="1"/>
  <c r="H1604" i="25" s="1"/>
  <c r="H1720" i="25" a="1"/>
  <c r="H1720" i="25" s="1"/>
  <c r="H1041" i="25" a="1"/>
  <c r="H1041" i="25" s="1"/>
  <c r="H1073" i="25" a="1"/>
  <c r="H1073" i="25" s="1"/>
  <c r="H1237" i="25" a="1"/>
  <c r="H1237" i="25" s="1"/>
  <c r="H1269" i="25" a="1"/>
  <c r="H1269" i="25" s="1"/>
  <c r="H1301" i="25" a="1"/>
  <c r="H1301" i="25" s="1"/>
  <c r="H1333" i="25" a="1"/>
  <c r="H1333" i="25" s="1"/>
  <c r="H1486" i="25" a="1"/>
  <c r="H1486" i="25" s="1"/>
  <c r="H1518" i="25" a="1"/>
  <c r="H1518" i="25" s="1"/>
  <c r="H1550" i="25" a="1"/>
  <c r="H1550" i="25" s="1"/>
  <c r="H1802" i="25" a="1"/>
  <c r="H1802" i="25" s="1"/>
  <c r="H1621" i="25" a="1"/>
  <c r="H1621" i="25" s="1"/>
  <c r="H1704" i="25" a="1"/>
  <c r="H1704" i="25" s="1"/>
  <c r="H817" i="25" a="1"/>
  <c r="H817" i="25" s="1"/>
  <c r="H849" i="25" a="1"/>
  <c r="H849" i="25" s="1"/>
  <c r="H1084" i="25" a="1"/>
  <c r="H1084" i="25" s="1"/>
  <c r="H1140" i="25" a="1"/>
  <c r="H1140" i="25" s="1"/>
  <c r="H1172" i="25" a="1"/>
  <c r="H1172" i="25" s="1"/>
  <c r="H1217" i="25" a="1"/>
  <c r="H1217" i="25" s="1"/>
  <c r="H1386" i="25" a="1"/>
  <c r="H1386" i="25" s="1"/>
  <c r="H1418" i="25" a="1"/>
  <c r="H1418" i="25" s="1"/>
  <c r="H1450" i="25" a="1"/>
  <c r="H1450" i="25" s="1"/>
  <c r="H1563" i="25" a="1"/>
  <c r="H1563" i="25" s="1"/>
  <c r="H1627" i="25" a="1"/>
  <c r="H1627" i="25" s="1"/>
  <c r="H1710" i="25" a="1"/>
  <c r="H1710" i="25" s="1"/>
  <c r="H1072" i="25" a="1"/>
  <c r="H1072" i="25" s="1"/>
  <c r="H1236" i="25" a="1"/>
  <c r="H1236" i="25" s="1"/>
  <c r="H1268" i="25" a="1"/>
  <c r="H1268" i="25" s="1"/>
  <c r="H1300" i="25" a="1"/>
  <c r="H1300" i="25" s="1"/>
  <c r="H1332" i="25" a="1"/>
  <c r="H1332" i="25" s="1"/>
  <c r="H1483" i="25" a="1"/>
  <c r="H1483" i="25" s="1"/>
  <c r="H1515" i="25" a="1"/>
  <c r="H1515" i="25" s="1"/>
  <c r="H1547" i="25" a="1"/>
  <c r="H1547" i="25" s="1"/>
  <c r="H1773" i="25" a="1"/>
  <c r="H1773" i="25" s="1"/>
  <c r="H1439" i="25" a="1"/>
  <c r="H1439" i="25" s="1"/>
  <c r="H1580" i="25" a="1"/>
  <c r="H1580" i="25" s="1"/>
  <c r="H1642" i="25" a="1"/>
  <c r="H1642" i="25" s="1"/>
  <c r="H1729" i="25" a="1"/>
  <c r="H1729" i="25" s="1"/>
  <c r="H1738" i="25" a="1"/>
  <c r="H1738" i="25" s="1"/>
  <c r="H1685" i="25" a="1"/>
  <c r="H1685" i="25" s="1"/>
  <c r="H1757" i="25" a="1"/>
  <c r="H1757" i="25" s="1"/>
  <c r="H1021" i="25" a="1"/>
  <c r="H1021" i="25" s="1"/>
  <c r="H1069" i="25" a="1"/>
  <c r="H1069" i="25" s="1"/>
  <c r="H1241" i="25" a="1"/>
  <c r="H1241" i="25" s="1"/>
  <c r="H1281" i="25" a="1"/>
  <c r="H1281" i="25" s="1"/>
  <c r="H1329" i="25" a="1"/>
  <c r="H1329" i="25" s="1"/>
  <c r="H1490" i="25" a="1"/>
  <c r="H1490" i="25" s="1"/>
  <c r="H1132" i="25" a="1"/>
  <c r="H1132" i="25" s="1"/>
  <c r="H1164" i="25" a="1"/>
  <c r="H1164" i="25" s="1"/>
  <c r="H1196" i="25" a="1"/>
  <c r="H1196" i="25" s="1"/>
  <c r="H1378" i="25" a="1"/>
  <c r="H1378" i="25" s="1"/>
  <c r="H1410" i="25" a="1"/>
  <c r="H1410" i="25" s="1"/>
  <c r="H1442" i="25" a="1"/>
  <c r="H1442" i="25" s="1"/>
  <c r="H1474" i="25" a="1"/>
  <c r="H1474" i="25" s="1"/>
  <c r="H1607" i="25" a="1"/>
  <c r="H1607" i="25" s="1"/>
  <c r="H1692" i="25" a="1"/>
  <c r="H1692" i="25" s="1"/>
  <c r="H1228" i="25" a="1"/>
  <c r="H1228" i="25" s="1"/>
  <c r="H1260" i="25" a="1"/>
  <c r="H1260" i="25" s="1"/>
  <c r="H1292" i="25" a="1"/>
  <c r="H1292" i="25" s="1"/>
  <c r="H1324" i="25" a="1"/>
  <c r="H1324" i="25" s="1"/>
  <c r="H1356" i="25" a="1"/>
  <c r="H1356" i="25" s="1"/>
  <c r="H1507" i="25" a="1"/>
  <c r="H1507" i="25" s="1"/>
  <c r="H1539" i="25" a="1"/>
  <c r="H1539" i="25" s="1"/>
  <c r="H1670" i="25" a="1"/>
  <c r="H1670" i="25" s="1"/>
  <c r="H1797" i="25" a="1"/>
  <c r="H1797" i="25" s="1"/>
  <c r="H1564" i="25" a="1"/>
  <c r="H1564" i="25" s="1"/>
  <c r="H1628" i="25" a="1"/>
  <c r="H1628" i="25" s="1"/>
  <c r="H1715" i="25" a="1"/>
  <c r="H1715" i="25" s="1"/>
  <c r="H1763" i="25" a="1"/>
  <c r="H1763" i="25" s="1"/>
  <c r="H1612" i="25" a="1"/>
  <c r="H1612" i="25" s="1"/>
  <c r="H1739" i="25" a="1"/>
  <c r="H1739" i="25" s="1"/>
  <c r="H1013" i="25" a="1"/>
  <c r="H1013" i="25" s="1"/>
  <c r="H1053" i="25" a="1"/>
  <c r="H1053" i="25" s="1"/>
  <c r="H1233" i="25" a="1"/>
  <c r="H1233" i="25" s="1"/>
  <c r="H1273" i="25" a="1"/>
  <c r="H1273" i="25" s="1"/>
  <c r="H1313" i="25" a="1"/>
  <c r="H1313" i="25" s="1"/>
  <c r="H1482" i="25" a="1"/>
  <c r="H1482" i="25" s="1"/>
  <c r="H1522" i="25" a="1"/>
  <c r="H1522" i="25" s="1"/>
  <c r="B15" i="24"/>
  <c r="H593" i="25" a="1"/>
  <c r="H593" i="25" s="1"/>
  <c r="H1124" i="25" a="1"/>
  <c r="H1124" i="25" s="1"/>
  <c r="H1156" i="25" a="1"/>
  <c r="H1156" i="25" s="1"/>
  <c r="H1188" i="25" a="1"/>
  <c r="H1188" i="25" s="1"/>
  <c r="H1370" i="25" a="1"/>
  <c r="H1370" i="25" s="1"/>
  <c r="H1402" i="25" a="1"/>
  <c r="H1402" i="25" s="1"/>
  <c r="H1434" i="25" a="1"/>
  <c r="H1434" i="25" s="1"/>
  <c r="H1466" i="25" a="1"/>
  <c r="H1466" i="25" s="1"/>
  <c r="H1589" i="25" a="1"/>
  <c r="H1589" i="25" s="1"/>
  <c r="H1676" i="25" a="1"/>
  <c r="H1676" i="25" s="1"/>
  <c r="H1213" i="25" a="1"/>
  <c r="H1213" i="25" s="1"/>
  <c r="H1252" i="25" a="1"/>
  <c r="H1252" i="25" s="1"/>
  <c r="H1284" i="25" a="1"/>
  <c r="H1284" i="25" s="1"/>
  <c r="H1316" i="25" a="1"/>
  <c r="H1316" i="25" s="1"/>
  <c r="H1348" i="25" a="1"/>
  <c r="H1348" i="25" s="1"/>
  <c r="H1499" i="25" a="1"/>
  <c r="H1499" i="25" s="1"/>
  <c r="H1531" i="25" a="1"/>
  <c r="H1531" i="25" s="1"/>
  <c r="H1662" i="25" a="1"/>
  <c r="H1662" i="25" s="1"/>
  <c r="H1789" i="25" a="1"/>
  <c r="H1789" i="25" s="1"/>
  <c r="H1467" i="25" a="1"/>
  <c r="H1467" i="25" s="1"/>
  <c r="H1614" i="25" a="1"/>
  <c r="H1614" i="25" s="1"/>
  <c r="H1699" i="25" a="1"/>
  <c r="H1699" i="25" s="1"/>
  <c r="H1749" i="25" a="1"/>
  <c r="H1749" i="25" s="1"/>
  <c r="H1598" i="25" a="1"/>
  <c r="H1598" i="25" s="1"/>
  <c r="H1713" i="25" a="1"/>
  <c r="H1713" i="25" s="1"/>
  <c r="H1005" i="25" a="1"/>
  <c r="H1005" i="25" s="1"/>
  <c r="H1045" i="25" a="1"/>
  <c r="H1045" i="25" s="1"/>
  <c r="H1212" i="25" a="1"/>
  <c r="H1212" i="25" s="1"/>
  <c r="H1265" i="25" a="1"/>
  <c r="H1265" i="25" s="1"/>
  <c r="H1305" i="25" a="1"/>
  <c r="H1305" i="25" s="1"/>
  <c r="H1345" i="25" a="1"/>
  <c r="H1345" i="25" s="1"/>
  <c r="H1514" i="25" a="1"/>
  <c r="H1514" i="25" s="1"/>
  <c r="H14" i="25" a="1"/>
  <c r="H14" i="25" s="1"/>
  <c r="A3" i="26"/>
  <c r="H1116" i="25" a="1"/>
  <c r="H1116" i="25" s="1"/>
  <c r="H1148" i="25" a="1"/>
  <c r="H1148" i="25" s="1"/>
  <c r="H1180" i="25" a="1"/>
  <c r="H1180" i="25" s="1"/>
  <c r="H1362" i="25" a="1"/>
  <c r="H1362" i="25" s="1"/>
  <c r="H1394" i="25" a="1"/>
  <c r="H1394" i="25" s="1"/>
  <c r="H1426" i="25" a="1"/>
  <c r="H1426" i="25" s="1"/>
  <c r="H1458" i="25" a="1"/>
  <c r="H1458" i="25" s="1"/>
  <c r="H1571" i="25" a="1"/>
  <c r="H1571" i="25" s="1"/>
  <c r="H1641" i="25" a="1"/>
  <c r="H1641" i="25" s="1"/>
  <c r="H1734" i="25" a="1"/>
  <c r="H1734" i="25" s="1"/>
  <c r="H1205" i="25" a="1"/>
  <c r="H1205" i="25" s="1"/>
  <c r="H1244" i="25" a="1"/>
  <c r="H1244" i="25" s="1"/>
  <c r="H1276" i="25" a="1"/>
  <c r="H1276" i="25" s="1"/>
  <c r="H1308" i="25" a="1"/>
  <c r="H1308" i="25" s="1"/>
  <c r="H1340" i="25" a="1"/>
  <c r="H1340" i="25" s="1"/>
  <c r="H1491" i="25" a="1"/>
  <c r="H1491" i="25" s="1"/>
  <c r="H1523" i="25" a="1"/>
  <c r="H1523" i="25" s="1"/>
  <c r="H1555" i="25" a="1"/>
  <c r="H1555" i="25" s="1"/>
  <c r="H1781" i="25" a="1"/>
  <c r="H1781" i="25" s="1"/>
  <c r="H1451" i="25" a="1"/>
  <c r="H1451" i="25" s="1"/>
  <c r="H1596" i="25" a="1"/>
  <c r="H1596" i="25" s="1"/>
  <c r="H1679" i="25" a="1"/>
  <c r="H1679" i="25" s="1"/>
  <c r="H1737" i="25" a="1"/>
  <c r="H1737" i="25" s="1"/>
  <c r="H1582" i="25" a="1"/>
  <c r="H1582" i="25" s="1"/>
  <c r="H1697" i="25" a="1"/>
  <c r="H1697" i="25" s="1"/>
  <c r="H1736" i="25" a="1"/>
  <c r="H1736" i="25" s="1"/>
  <c r="H1037" i="25" a="1"/>
  <c r="H1037" i="25" s="1"/>
  <c r="H1077" i="25" a="1"/>
  <c r="H1077" i="25" s="1"/>
  <c r="H1249" i="25" a="1"/>
  <c r="H1249" i="25" s="1"/>
  <c r="H1297" i="25" a="1"/>
  <c r="H1297" i="25" s="1"/>
  <c r="H1337" i="25" a="1"/>
  <c r="H1337" i="25" s="1"/>
  <c r="H1498" i="25" a="1"/>
  <c r="H1498" i="25" s="1"/>
  <c r="H10" i="25" a="1"/>
  <c r="H10" i="25" s="1"/>
  <c r="H1770" i="25" a="1"/>
  <c r="H1770" i="25" s="1"/>
  <c r="H1764" i="25" a="1"/>
  <c r="H1764" i="25" s="1"/>
  <c r="H4" i="25" a="1"/>
  <c r="H4" i="25" s="1"/>
  <c r="H5" i="25" a="1"/>
  <c r="H5" i="25" s="1"/>
  <c r="K14" i="32" l="1"/>
  <c r="N13" i="32"/>
  <c r="O13" i="32" s="1"/>
  <c r="K16" i="31"/>
  <c r="N16" i="31" s="1"/>
  <c r="O16" i="31" s="1"/>
  <c r="N15" i="31"/>
  <c r="O15" i="31" s="1"/>
  <c r="I4" i="25"/>
  <c r="AB4" i="25"/>
  <c r="AA4" i="25"/>
  <c r="D3" i="26" a="1"/>
  <c r="D3" i="26" s="1"/>
  <c r="I5" i="25"/>
  <c r="AB5" i="25"/>
  <c r="AC5" i="25" s="1"/>
  <c r="I1297" i="25"/>
  <c r="AB1297" i="25"/>
  <c r="AC1297" i="25" s="1"/>
  <c r="I1736" i="25"/>
  <c r="AB1736" i="25"/>
  <c r="AC1736" i="25" s="1"/>
  <c r="I1679" i="25"/>
  <c r="AB1679" i="25"/>
  <c r="AC1679" i="25" s="1"/>
  <c r="I1555" i="25"/>
  <c r="AB1555" i="25"/>
  <c r="AC1555" i="25" s="1"/>
  <c r="I1308" i="25"/>
  <c r="AB1308" i="25"/>
  <c r="AC1308" i="25" s="1"/>
  <c r="I1734" i="25"/>
  <c r="AB1734" i="25"/>
  <c r="AC1734" i="25" s="1"/>
  <c r="I1426" i="25"/>
  <c r="AB1426" i="25"/>
  <c r="AC1426" i="25" s="1"/>
  <c r="I1148" i="25"/>
  <c r="AB1148" i="25"/>
  <c r="AC1148" i="25" s="1"/>
  <c r="I1514" i="25"/>
  <c r="AB1514" i="25"/>
  <c r="AC1514" i="25" s="1"/>
  <c r="I1212" i="25"/>
  <c r="AB1212" i="25"/>
  <c r="AC1212" i="25" s="1"/>
  <c r="I1598" i="25"/>
  <c r="AB1598" i="25"/>
  <c r="AC1598" i="25" s="1"/>
  <c r="I1467" i="25"/>
  <c r="AB1467" i="25"/>
  <c r="AC1467" i="25" s="1"/>
  <c r="I1499" i="25"/>
  <c r="AB1499" i="25"/>
  <c r="AC1499" i="25" s="1"/>
  <c r="I1252" i="25"/>
  <c r="AB1252" i="25"/>
  <c r="AC1252" i="25" s="1"/>
  <c r="I1466" i="25"/>
  <c r="AB1466" i="25"/>
  <c r="AC1466" i="25" s="1"/>
  <c r="I1188" i="25"/>
  <c r="AB1188" i="25"/>
  <c r="AC1188" i="25" s="1"/>
  <c r="I1273" i="25"/>
  <c r="AB1273" i="25"/>
  <c r="AC1273" i="25" s="1"/>
  <c r="I1739" i="25"/>
  <c r="AB1739" i="25"/>
  <c r="AC1739" i="25" s="1"/>
  <c r="I1628" i="25"/>
  <c r="AB1628" i="25"/>
  <c r="AC1628" i="25" s="1"/>
  <c r="I1539" i="25"/>
  <c r="AB1539" i="25"/>
  <c r="AC1539" i="25" s="1"/>
  <c r="I1292" i="25"/>
  <c r="AB1292" i="25"/>
  <c r="AC1292" i="25" s="1"/>
  <c r="I1607" i="25"/>
  <c r="AB1607" i="25"/>
  <c r="AC1607" i="25" s="1"/>
  <c r="I1378" i="25"/>
  <c r="AB1378" i="25"/>
  <c r="AC1378" i="25" s="1"/>
  <c r="I1490" i="25"/>
  <c r="AB1490" i="25"/>
  <c r="AC1490" i="25" s="1"/>
  <c r="I1069" i="25"/>
  <c r="AB1069" i="25"/>
  <c r="AC1069" i="25" s="1"/>
  <c r="I1738" i="25"/>
  <c r="AB1738" i="25"/>
  <c r="AC1738" i="25" s="1"/>
  <c r="I1439" i="25"/>
  <c r="AB1439" i="25"/>
  <c r="AC1439" i="25" s="1"/>
  <c r="I1483" i="25"/>
  <c r="AB1483" i="25"/>
  <c r="AC1483" i="25" s="1"/>
  <c r="I1236" i="25"/>
  <c r="AB1236" i="25"/>
  <c r="AC1236" i="25" s="1"/>
  <c r="I1563" i="25"/>
  <c r="AB1563" i="25"/>
  <c r="AC1563" i="25" s="1"/>
  <c r="I1217" i="25"/>
  <c r="AB1217" i="25"/>
  <c r="AC1217" i="25" s="1"/>
  <c r="I849" i="25"/>
  <c r="AB849" i="25"/>
  <c r="AC849" i="25" s="1"/>
  <c r="I1802" i="25"/>
  <c r="AB1802" i="25"/>
  <c r="AC1802" i="25" s="1"/>
  <c r="I1333" i="25"/>
  <c r="AB1333" i="25"/>
  <c r="AC1333" i="25" s="1"/>
  <c r="I1073" i="25"/>
  <c r="AB1073" i="25"/>
  <c r="AC1073" i="25" s="1"/>
  <c r="I1445" i="25"/>
  <c r="AB1445" i="25"/>
  <c r="AC1445" i="25" s="1"/>
  <c r="I1161" i="25"/>
  <c r="AB1161" i="25"/>
  <c r="AC1161" i="25" s="1"/>
  <c r="I828" i="25"/>
  <c r="AB828" i="25"/>
  <c r="AC828" i="25" s="1"/>
  <c r="I948" i="25"/>
  <c r="AB948" i="25"/>
  <c r="AC948" i="25" s="1"/>
  <c r="I385" i="25"/>
  <c r="AB385" i="25"/>
  <c r="AC385" i="25" s="1"/>
  <c r="I257" i="25"/>
  <c r="AB257" i="25"/>
  <c r="AC257" i="25" s="1"/>
  <c r="I61" i="25"/>
  <c r="AB61" i="25"/>
  <c r="AC61" i="25" s="1"/>
  <c r="I1379" i="25"/>
  <c r="AB1379" i="25"/>
  <c r="AC1379" i="25" s="1"/>
  <c r="I856" i="25"/>
  <c r="AB856" i="25"/>
  <c r="AC856" i="25" s="1"/>
  <c r="I936" i="25"/>
  <c r="AB936" i="25"/>
  <c r="AC936" i="25" s="1"/>
  <c r="I333" i="25"/>
  <c r="AB333" i="25"/>
  <c r="AC333" i="25" s="1"/>
  <c r="I89" i="25"/>
  <c r="AB89" i="25"/>
  <c r="AC89" i="25" s="1"/>
  <c r="I666" i="25"/>
  <c r="AB666" i="25"/>
  <c r="AC666" i="25" s="1"/>
  <c r="I498" i="25"/>
  <c r="AB498" i="25"/>
  <c r="AC498" i="25" s="1"/>
  <c r="I750" i="25"/>
  <c r="AB750" i="25"/>
  <c r="AC750" i="25" s="1"/>
  <c r="I909" i="25"/>
  <c r="AB909" i="25"/>
  <c r="AC909" i="25" s="1"/>
  <c r="I220" i="25"/>
  <c r="AB220" i="25"/>
  <c r="AC220" i="25" s="1"/>
  <c r="I655" i="25"/>
  <c r="AB655" i="25"/>
  <c r="AC655" i="25" s="1"/>
  <c r="I140" i="25"/>
  <c r="AB140" i="25"/>
  <c r="AC140" i="25" s="1"/>
  <c r="I1788" i="25"/>
  <c r="AB1788" i="25"/>
  <c r="AC1788" i="25" s="1"/>
  <c r="I1263" i="25"/>
  <c r="AB1263" i="25"/>
  <c r="AC1263" i="25" s="1"/>
  <c r="I92" i="25"/>
  <c r="AB92" i="25"/>
  <c r="AC92" i="25" s="1"/>
  <c r="I1437" i="25"/>
  <c r="AB1437" i="25"/>
  <c r="AC1437" i="25" s="1"/>
  <c r="I854" i="25"/>
  <c r="AB854" i="25"/>
  <c r="AC854" i="25" s="1"/>
  <c r="I185" i="25"/>
  <c r="AB185" i="25"/>
  <c r="AC185" i="25" s="1"/>
  <c r="I1584" i="25"/>
  <c r="AB1584" i="25"/>
  <c r="AC1584" i="25" s="1"/>
  <c r="I1322" i="25"/>
  <c r="AB1322" i="25"/>
  <c r="AC1322" i="25" s="1"/>
  <c r="I1006" i="25"/>
  <c r="AB1006" i="25"/>
  <c r="AC1006" i="25" s="1"/>
  <c r="I343" i="25"/>
  <c r="AB343" i="25"/>
  <c r="AC343" i="25" s="1"/>
  <c r="I1730" i="25"/>
  <c r="AB1730" i="25"/>
  <c r="AC1730" i="25" s="1"/>
  <c r="I1376" i="25"/>
  <c r="AB1376" i="25"/>
  <c r="AC1376" i="25" s="1"/>
  <c r="I853" i="25"/>
  <c r="AB853" i="25"/>
  <c r="AC853" i="25" s="1"/>
  <c r="I26" i="25"/>
  <c r="AB26" i="25"/>
  <c r="AC26" i="25" s="1"/>
  <c r="I410" i="25"/>
  <c r="AB410" i="25"/>
  <c r="AC410" i="25" s="1"/>
  <c r="I242" i="25"/>
  <c r="AB242" i="25"/>
  <c r="AC242" i="25" s="1"/>
  <c r="I773" i="25"/>
  <c r="AB773" i="25"/>
  <c r="AC773" i="25" s="1"/>
  <c r="I645" i="25"/>
  <c r="AB645" i="25"/>
  <c r="AC645" i="25" s="1"/>
  <c r="I517" i="25"/>
  <c r="AB517" i="25"/>
  <c r="AC517" i="25" s="1"/>
  <c r="I130" i="25"/>
  <c r="AB130" i="25"/>
  <c r="AC130" i="25" s="1"/>
  <c r="I1774" i="25"/>
  <c r="AB1774" i="25"/>
  <c r="AC1774" i="25" s="1"/>
  <c r="I1247" i="25"/>
  <c r="AB1247" i="25"/>
  <c r="AC1247" i="25" s="1"/>
  <c r="I252" i="25"/>
  <c r="AB252" i="25"/>
  <c r="AC252" i="25" s="1"/>
  <c r="I1419" i="25"/>
  <c r="AB1419" i="25"/>
  <c r="AC1419" i="25" s="1"/>
  <c r="I838" i="25"/>
  <c r="AB838" i="25"/>
  <c r="AC838" i="25" s="1"/>
  <c r="I448" i="25"/>
  <c r="AB448" i="25"/>
  <c r="AC448" i="25" s="1"/>
  <c r="I1656" i="25"/>
  <c r="AB1656" i="25"/>
  <c r="AC1656" i="25" s="1"/>
  <c r="I1266" i="25"/>
  <c r="AB1266" i="25"/>
  <c r="AC1266" i="25" s="1"/>
  <c r="I930" i="25"/>
  <c r="AB930" i="25"/>
  <c r="AC930" i="25" s="1"/>
  <c r="I267" i="25"/>
  <c r="AB267" i="25"/>
  <c r="AC267" i="25" s="1"/>
  <c r="I1599" i="25"/>
  <c r="AB1599" i="25"/>
  <c r="AC1599" i="25" s="1"/>
  <c r="I1170" i="25"/>
  <c r="AB1170" i="25"/>
  <c r="AC1170" i="25" s="1"/>
  <c r="I638" i="25"/>
  <c r="AB638" i="25"/>
  <c r="AC638" i="25" s="1"/>
  <c r="I937" i="25"/>
  <c r="AB937" i="25"/>
  <c r="AC937" i="25" s="1"/>
  <c r="I368" i="25"/>
  <c r="AB368" i="25"/>
  <c r="AC368" i="25" s="1"/>
  <c r="I232" i="25"/>
  <c r="AB232" i="25"/>
  <c r="AC232" i="25" s="1"/>
  <c r="I131" i="25"/>
  <c r="AB131" i="25"/>
  <c r="AC131" i="25" s="1"/>
  <c r="I903" i="25"/>
  <c r="AB903" i="25"/>
  <c r="AC903" i="25" s="1"/>
  <c r="I342" i="25"/>
  <c r="AB342" i="25"/>
  <c r="AC342" i="25" s="1"/>
  <c r="I214" i="25"/>
  <c r="AB214" i="25"/>
  <c r="AC214" i="25" s="1"/>
  <c r="I777" i="25"/>
  <c r="AB777" i="25"/>
  <c r="AC777" i="25" s="1"/>
  <c r="I649" i="25"/>
  <c r="AB649" i="25"/>
  <c r="AC649" i="25" s="1"/>
  <c r="I497" i="25"/>
  <c r="AB497" i="25"/>
  <c r="AC497" i="25" s="1"/>
  <c r="I43" i="25"/>
  <c r="AB43" i="25"/>
  <c r="AC43" i="25" s="1"/>
  <c r="I1780" i="25"/>
  <c r="AB1780" i="25"/>
  <c r="AC1780" i="25" s="1"/>
  <c r="I1255" i="25"/>
  <c r="AB1255" i="25"/>
  <c r="AC1255" i="25" s="1"/>
  <c r="I266" i="25"/>
  <c r="AB266" i="25"/>
  <c r="AC266" i="25" s="1"/>
  <c r="I1475" i="25"/>
  <c r="AB1475" i="25"/>
  <c r="AC1475" i="25" s="1"/>
  <c r="I1107" i="25"/>
  <c r="AB1107" i="25"/>
  <c r="AC1107" i="25" s="1"/>
  <c r="I571" i="25"/>
  <c r="AB571" i="25"/>
  <c r="AC571" i="25" s="1"/>
  <c r="I1799" i="25"/>
  <c r="AB1799" i="25"/>
  <c r="AC1799" i="25" s="1"/>
  <c r="I1314" i="25"/>
  <c r="AB1314" i="25"/>
  <c r="AC1314" i="25" s="1"/>
  <c r="I994" i="25"/>
  <c r="AB994" i="25"/>
  <c r="AC994" i="25" s="1"/>
  <c r="I331" i="25"/>
  <c r="AB331" i="25"/>
  <c r="AC331" i="25" s="1"/>
  <c r="I1718" i="25"/>
  <c r="AB1718" i="25"/>
  <c r="AC1718" i="25" s="1"/>
  <c r="I1368" i="25"/>
  <c r="AB1368" i="25"/>
  <c r="AC1368" i="25" s="1"/>
  <c r="I1429" i="25"/>
  <c r="AB1429" i="25"/>
  <c r="AC1429" i="25" s="1"/>
  <c r="I1801" i="25"/>
  <c r="AB1801" i="25"/>
  <c r="AC1801" i="25" s="1"/>
  <c r="I1722" i="25"/>
  <c r="AB1722" i="25"/>
  <c r="AC1722" i="25" s="1"/>
  <c r="I796" i="25"/>
  <c r="AB796" i="25"/>
  <c r="AC796" i="25" s="1"/>
  <c r="I568" i="25"/>
  <c r="AB568" i="25"/>
  <c r="AC568" i="25" s="1"/>
  <c r="I16" i="25"/>
  <c r="AB16" i="25"/>
  <c r="AC16" i="25" s="1"/>
  <c r="I1719" i="25"/>
  <c r="AB1719" i="25"/>
  <c r="AC1719" i="25" s="1"/>
  <c r="I1553" i="25"/>
  <c r="AB1553" i="25"/>
  <c r="AC1553" i="25" s="1"/>
  <c r="I1585" i="25"/>
  <c r="AB1585" i="25"/>
  <c r="AC1585" i="25" s="1"/>
  <c r="I778" i="25"/>
  <c r="AB778" i="25"/>
  <c r="AC778" i="25" s="1"/>
  <c r="I552" i="25"/>
  <c r="AB552" i="25"/>
  <c r="AC552" i="25" s="1"/>
  <c r="I1747" i="25"/>
  <c r="AB1747" i="25"/>
  <c r="AC1747" i="25" s="1"/>
  <c r="I1455" i="25"/>
  <c r="AB1455" i="25"/>
  <c r="AC1455" i="25" s="1"/>
  <c r="I1338" i="25"/>
  <c r="AB1338" i="25"/>
  <c r="AC1338" i="25" s="1"/>
  <c r="I1392" i="25"/>
  <c r="AB1392" i="25"/>
  <c r="AC1392" i="25" s="1"/>
  <c r="I688" i="25"/>
  <c r="AB688" i="25"/>
  <c r="AC688" i="25" s="1"/>
  <c r="I1605" i="25"/>
  <c r="AB1605" i="25"/>
  <c r="AC1605" i="25" s="1"/>
  <c r="I1242" i="25"/>
  <c r="AB1242" i="25"/>
  <c r="AC1242" i="25" s="1"/>
  <c r="I714" i="25"/>
  <c r="AB714" i="25"/>
  <c r="AC714" i="25" s="1"/>
  <c r="I1092" i="25"/>
  <c r="AB1092" i="25"/>
  <c r="AC1092" i="25" s="1"/>
  <c r="I1637" i="25"/>
  <c r="AB1637" i="25"/>
  <c r="AC1637" i="25" s="1"/>
  <c r="I1526" i="25"/>
  <c r="AB1526" i="25"/>
  <c r="AC1526" i="25" s="1"/>
  <c r="I1277" i="25"/>
  <c r="AB1277" i="25"/>
  <c r="AC1277" i="25" s="1"/>
  <c r="I1009" i="25"/>
  <c r="AB1009" i="25"/>
  <c r="AC1009" i="25" s="1"/>
  <c r="I1383" i="25"/>
  <c r="AB1383" i="25"/>
  <c r="AC1383" i="25" s="1"/>
  <c r="I1105" i="25"/>
  <c r="AB1105" i="25"/>
  <c r="AC1105" i="25" s="1"/>
  <c r="I1020" i="25"/>
  <c r="AB1020" i="25"/>
  <c r="AC1020" i="25" s="1"/>
  <c r="I892" i="25"/>
  <c r="AB892" i="25"/>
  <c r="AC892" i="25" s="1"/>
  <c r="I329" i="25"/>
  <c r="AB329" i="25"/>
  <c r="AC329" i="25" s="1"/>
  <c r="I201" i="25"/>
  <c r="AB201" i="25"/>
  <c r="AC201" i="25" s="1"/>
  <c r="I1677" i="25"/>
  <c r="AB1677" i="25"/>
  <c r="AC1677" i="25" s="1"/>
  <c r="I1157" i="25"/>
  <c r="AB1157" i="25"/>
  <c r="AC1157" i="25" s="1"/>
  <c r="I1032" i="25"/>
  <c r="AB1032" i="25"/>
  <c r="AC1032" i="25" s="1"/>
  <c r="I476" i="25"/>
  <c r="AB476" i="25"/>
  <c r="AC476" i="25" s="1"/>
  <c r="I253" i="25"/>
  <c r="AB253" i="25"/>
  <c r="AC253" i="25" s="1"/>
  <c r="I762" i="25"/>
  <c r="AB762" i="25"/>
  <c r="AC762" i="25" s="1"/>
  <c r="I594" i="25"/>
  <c r="AB594" i="25"/>
  <c r="AC594" i="25" s="1"/>
  <c r="I159" i="25"/>
  <c r="AB159" i="25"/>
  <c r="AC159" i="25" s="1"/>
  <c r="I526" i="25"/>
  <c r="AB526" i="25"/>
  <c r="AC526" i="25" s="1"/>
  <c r="I364" i="25"/>
  <c r="AB364" i="25"/>
  <c r="AC364" i="25" s="1"/>
  <c r="I799" i="25"/>
  <c r="AB799" i="25"/>
  <c r="AC799" i="25" s="1"/>
  <c r="I543" i="25"/>
  <c r="AB543" i="25"/>
  <c r="AC543" i="25" s="1"/>
  <c r="I1716" i="25"/>
  <c r="AB1716" i="25"/>
  <c r="AC1716" i="25" s="1"/>
  <c r="I1512" i="25"/>
  <c r="AB1512" i="25"/>
  <c r="AC1512" i="25" s="1"/>
  <c r="I1031" i="25"/>
  <c r="AB1031" i="25"/>
  <c r="AC1031" i="25" s="1"/>
  <c r="I298" i="25"/>
  <c r="AB298" i="25"/>
  <c r="AC298" i="25" s="1"/>
  <c r="I1449" i="25"/>
  <c r="AB1449" i="25"/>
  <c r="AC1449" i="25" s="1"/>
  <c r="I870" i="25"/>
  <c r="AB870" i="25"/>
  <c r="AC870" i="25" s="1"/>
  <c r="I523" i="25"/>
  <c r="AB523" i="25"/>
  <c r="AC523" i="25" s="1"/>
  <c r="I1608" i="25"/>
  <c r="AB1608" i="25"/>
  <c r="AC1608" i="25" s="1"/>
  <c r="I1334" i="25"/>
  <c r="AB1334" i="25"/>
  <c r="AC1334" i="25" s="1"/>
  <c r="I1018" i="25"/>
  <c r="AB1018" i="25"/>
  <c r="AC1018" i="25" s="1"/>
  <c r="I357" i="25"/>
  <c r="AB357" i="25"/>
  <c r="AC357" i="25" s="1"/>
  <c r="I63" i="25"/>
  <c r="AB63" i="25"/>
  <c r="AC63" i="25" s="1"/>
  <c r="I1388" i="25"/>
  <c r="AB1388" i="25"/>
  <c r="AC1388" i="25" s="1"/>
  <c r="I863" i="25"/>
  <c r="AB863" i="25"/>
  <c r="AC863" i="25" s="1"/>
  <c r="I42" i="25"/>
  <c r="AB42" i="25"/>
  <c r="AC42" i="25" s="1"/>
  <c r="I465" i="25"/>
  <c r="AB465" i="25"/>
  <c r="AC465" i="25" s="1"/>
  <c r="I258" i="25"/>
  <c r="AB258" i="25"/>
  <c r="AC258" i="25" s="1"/>
  <c r="I781" i="25"/>
  <c r="AB781" i="25"/>
  <c r="AC781" i="25" s="1"/>
  <c r="I653" i="25"/>
  <c r="AB653" i="25"/>
  <c r="AC653" i="25" s="1"/>
  <c r="I525" i="25"/>
  <c r="AB525" i="25"/>
  <c r="AC525" i="25" s="1"/>
  <c r="I138" i="25"/>
  <c r="AB138" i="25"/>
  <c r="AC138" i="25" s="1"/>
  <c r="I1784" i="25"/>
  <c r="AB1784" i="25"/>
  <c r="AC1784" i="25" s="1"/>
  <c r="I1259" i="25"/>
  <c r="AB1259" i="25"/>
  <c r="AC1259" i="25" s="1"/>
  <c r="I282" i="25"/>
  <c r="AB282" i="25"/>
  <c r="AC282" i="25" s="1"/>
  <c r="I1562" i="25"/>
  <c r="AB1562" i="25"/>
  <c r="AC1562" i="25" s="1"/>
  <c r="I1111" i="25"/>
  <c r="AB1111" i="25"/>
  <c r="AC1111" i="25" s="1"/>
  <c r="I667" i="25"/>
  <c r="AB667" i="25"/>
  <c r="AC667" i="25" s="1"/>
  <c r="I23" i="25"/>
  <c r="AB23" i="25"/>
  <c r="AC23" i="25" s="1"/>
  <c r="I1525" i="25"/>
  <c r="AB1525" i="25"/>
  <c r="AC1525" i="25" s="1"/>
  <c r="I1234" i="25"/>
  <c r="AB1234" i="25"/>
  <c r="AC1234" i="25" s="1"/>
  <c r="I888" i="25"/>
  <c r="AB888" i="25"/>
  <c r="AC888" i="25" s="1"/>
  <c r="I227" i="25"/>
  <c r="AB227" i="25"/>
  <c r="AC227" i="25" s="1"/>
  <c r="I1460" i="25"/>
  <c r="AB1460" i="25"/>
  <c r="AC1460" i="25" s="1"/>
  <c r="I1138" i="25"/>
  <c r="AB1138" i="25"/>
  <c r="AC1138" i="25" s="1"/>
  <c r="I542" i="25"/>
  <c r="AB542" i="25"/>
  <c r="AC542" i="25" s="1"/>
  <c r="I913" i="25"/>
  <c r="AB913" i="25"/>
  <c r="AC913" i="25" s="1"/>
  <c r="I344" i="25"/>
  <c r="AB344" i="25"/>
  <c r="AC344" i="25" s="1"/>
  <c r="I208" i="25"/>
  <c r="AB208" i="25"/>
  <c r="AC208" i="25" s="1"/>
  <c r="I18" i="25"/>
  <c r="AB18" i="25"/>
  <c r="AC18" i="25" s="1"/>
  <c r="I879" i="25"/>
  <c r="AB879" i="25"/>
  <c r="AC879" i="25" s="1"/>
  <c r="I318" i="25"/>
  <c r="AB318" i="25"/>
  <c r="AC318" i="25" s="1"/>
  <c r="I190" i="25"/>
  <c r="AB190" i="25"/>
  <c r="AC190" i="25" s="1"/>
  <c r="I753" i="25"/>
  <c r="AB753" i="25"/>
  <c r="AC753" i="25" s="1"/>
  <c r="I625" i="25"/>
  <c r="AB625" i="25"/>
  <c r="AC625" i="25" s="1"/>
  <c r="I446" i="25"/>
  <c r="AB446" i="25"/>
  <c r="AC446" i="25" s="1"/>
  <c r="I19" i="25"/>
  <c r="AB19" i="25"/>
  <c r="AC19" i="25" s="1"/>
  <c r="I1552" i="25"/>
  <c r="AB1552" i="25"/>
  <c r="AC1552" i="25" s="1"/>
  <c r="I1206" i="25"/>
  <c r="AB1206" i="25"/>
  <c r="AC1206" i="25" s="1"/>
  <c r="I116" i="25"/>
  <c r="AB116" i="25"/>
  <c r="AC116" i="25" s="1"/>
  <c r="I1441" i="25"/>
  <c r="AB1441" i="25"/>
  <c r="AC1441" i="25" s="1"/>
  <c r="I858" i="25"/>
  <c r="AB858" i="25"/>
  <c r="AC858" i="25" s="1"/>
  <c r="I507" i="25"/>
  <c r="AB507" i="25"/>
  <c r="AC507" i="25" s="1"/>
  <c r="I1672" i="25"/>
  <c r="AB1672" i="25"/>
  <c r="AC1672" i="25" s="1"/>
  <c r="I1282" i="25"/>
  <c r="AB1282" i="25"/>
  <c r="AC1282" i="25" s="1"/>
  <c r="I952" i="25"/>
  <c r="AB952" i="25"/>
  <c r="AC952" i="25" s="1"/>
  <c r="I291" i="25"/>
  <c r="AB291" i="25"/>
  <c r="AC291" i="25" s="1"/>
  <c r="I1633" i="25"/>
  <c r="AB1633" i="25"/>
  <c r="AC1633" i="25" s="1"/>
  <c r="I1782" i="25"/>
  <c r="AB1782" i="25"/>
  <c r="AC1782" i="25" s="1"/>
  <c r="I1109" i="25"/>
  <c r="AB1109" i="25"/>
  <c r="AC1109" i="25" s="1"/>
  <c r="I1479" i="25"/>
  <c r="AB1479" i="25"/>
  <c r="AC1479" i="25" s="1"/>
  <c r="I1414" i="25"/>
  <c r="AB1414" i="25"/>
  <c r="AC1414" i="25" s="1"/>
  <c r="I752" i="25"/>
  <c r="AB752" i="25"/>
  <c r="AC752" i="25" s="1"/>
  <c r="I524" i="25"/>
  <c r="AB524" i="25"/>
  <c r="AC524" i="25" s="1"/>
  <c r="I1766" i="25"/>
  <c r="AB1766" i="25"/>
  <c r="AC1766" i="25" s="1"/>
  <c r="I1417" i="25"/>
  <c r="AB1417" i="25"/>
  <c r="AC1417" i="25" s="1"/>
  <c r="I1306" i="25"/>
  <c r="AB1306" i="25"/>
  <c r="AC1306" i="25" s="1"/>
  <c r="I1360" i="25"/>
  <c r="AB1360" i="25"/>
  <c r="AC1360" i="25" s="1"/>
  <c r="I736" i="25"/>
  <c r="AB736" i="25"/>
  <c r="AC736" i="25" s="1"/>
  <c r="I508" i="25"/>
  <c r="AB508" i="25"/>
  <c r="AC508" i="25" s="1"/>
  <c r="I1804" i="25"/>
  <c r="AB1804" i="25"/>
  <c r="AC1804" i="25" s="1"/>
  <c r="I1139" i="25"/>
  <c r="AB1139" i="25"/>
  <c r="AC1139" i="25" s="1"/>
  <c r="I1078" i="25"/>
  <c r="AB1078" i="25"/>
  <c r="AC1078" i="25" s="1"/>
  <c r="I1166" i="25"/>
  <c r="AB1166" i="25"/>
  <c r="AC1166" i="25" s="1"/>
  <c r="I632" i="25"/>
  <c r="AB632" i="25"/>
  <c r="AC632" i="25" s="1"/>
  <c r="I24" i="25"/>
  <c r="AB24" i="25"/>
  <c r="AC24" i="25" s="1"/>
  <c r="I1328" i="25"/>
  <c r="AB1328" i="25"/>
  <c r="AC1328" i="25" s="1"/>
  <c r="I744" i="25"/>
  <c r="AB744" i="25"/>
  <c r="AC744" i="25" s="1"/>
  <c r="I1100" i="25"/>
  <c r="AB1100" i="25"/>
  <c r="AC1100" i="25" s="1"/>
  <c r="I1674" i="25"/>
  <c r="AB1674" i="25"/>
  <c r="AC1674" i="25" s="1"/>
  <c r="I1534" i="25"/>
  <c r="AB1534" i="25"/>
  <c r="AC1534" i="25" s="1"/>
  <c r="I1285" i="25"/>
  <c r="AB1285" i="25"/>
  <c r="AC1285" i="25" s="1"/>
  <c r="I1025" i="25"/>
  <c r="AB1025" i="25"/>
  <c r="AC1025" i="25" s="1"/>
  <c r="I1391" i="25"/>
  <c r="AB1391" i="25"/>
  <c r="AC1391" i="25" s="1"/>
  <c r="I1113" i="25"/>
  <c r="AB1113" i="25"/>
  <c r="AC1113" i="25" s="1"/>
  <c r="I1028" i="25"/>
  <c r="AB1028" i="25"/>
  <c r="AC1028" i="25" s="1"/>
  <c r="I900" i="25"/>
  <c r="AB900" i="25"/>
  <c r="AC900" i="25" s="1"/>
  <c r="I337" i="25"/>
  <c r="AB337" i="25"/>
  <c r="AC337" i="25" s="1"/>
  <c r="I209" i="25"/>
  <c r="AB209" i="25"/>
  <c r="AC209" i="25" s="1"/>
  <c r="I1705" i="25"/>
  <c r="AB1705" i="25"/>
  <c r="AC1705" i="25" s="1"/>
  <c r="I1165" i="25"/>
  <c r="AB1165" i="25"/>
  <c r="AC1165" i="25" s="1"/>
  <c r="I1040" i="25"/>
  <c r="AB1040" i="25"/>
  <c r="AC1040" i="25" s="1"/>
  <c r="I484" i="25"/>
  <c r="AB484" i="25"/>
  <c r="AC484" i="25" s="1"/>
  <c r="I269" i="25"/>
  <c r="AB269" i="25"/>
  <c r="AC269" i="25" s="1"/>
  <c r="I770" i="25"/>
  <c r="AB770" i="25"/>
  <c r="AC770" i="25" s="1"/>
  <c r="I602" i="25"/>
  <c r="AB602" i="25"/>
  <c r="AC602" i="25" s="1"/>
  <c r="I178" i="25"/>
  <c r="AB178" i="25"/>
  <c r="AC178" i="25" s="1"/>
  <c r="I558" i="25"/>
  <c r="AB558" i="25"/>
  <c r="AC558" i="25" s="1"/>
  <c r="I388" i="25"/>
  <c r="AB388" i="25"/>
  <c r="AC388" i="25" s="1"/>
  <c r="I56" i="25"/>
  <c r="AB56" i="25"/>
  <c r="AC56" i="25" s="1"/>
  <c r="I559" i="25"/>
  <c r="AB559" i="25"/>
  <c r="AC559" i="25" s="1"/>
  <c r="I1752" i="25"/>
  <c r="AB1752" i="25"/>
  <c r="AC1752" i="25" s="1"/>
  <c r="I1528" i="25"/>
  <c r="AB1528" i="25"/>
  <c r="AC1528" i="25" s="1"/>
  <c r="I1047" i="25"/>
  <c r="AB1047" i="25"/>
  <c r="AC1047" i="25" s="1"/>
  <c r="I1602" i="25"/>
  <c r="AB1602" i="25"/>
  <c r="AC1602" i="25" s="1"/>
  <c r="I1143" i="25"/>
  <c r="AB1143" i="25"/>
  <c r="AC1143" i="25" s="1"/>
  <c r="I715" i="25"/>
  <c r="AB715" i="25"/>
  <c r="AC715" i="25" s="1"/>
  <c r="I1767" i="25"/>
  <c r="AB1767" i="25"/>
  <c r="AC1767" i="25" s="1"/>
  <c r="I1505" i="25"/>
  <c r="AB1505" i="25"/>
  <c r="AC1505" i="25" s="1"/>
  <c r="I1209" i="25"/>
  <c r="AB1209" i="25"/>
  <c r="AC1209" i="25" s="1"/>
  <c r="I474" i="25"/>
  <c r="AB474" i="25"/>
  <c r="AC474" i="25" s="1"/>
  <c r="I199" i="25"/>
  <c r="AB199" i="25"/>
  <c r="AC199" i="25" s="1"/>
  <c r="I1440" i="25"/>
  <c r="AB1440" i="25"/>
  <c r="AC1440" i="25" s="1"/>
  <c r="I1120" i="25"/>
  <c r="AB1120" i="25"/>
  <c r="AC1120" i="25" s="1"/>
  <c r="I457" i="25"/>
  <c r="AB457" i="25"/>
  <c r="AC457" i="25" s="1"/>
  <c r="I473" i="25"/>
  <c r="AB473" i="25"/>
  <c r="AC473" i="25" s="1"/>
  <c r="I274" i="25"/>
  <c r="AB274" i="25"/>
  <c r="AC274" i="25" s="1"/>
  <c r="I789" i="25"/>
  <c r="AB789" i="25"/>
  <c r="AC789" i="25" s="1"/>
  <c r="I661" i="25"/>
  <c r="AB661" i="25"/>
  <c r="AC661" i="25" s="1"/>
  <c r="I533" i="25"/>
  <c r="AB533" i="25"/>
  <c r="AC533" i="25" s="1"/>
  <c r="I146" i="25"/>
  <c r="AB146" i="25"/>
  <c r="AC146" i="25" s="1"/>
  <c r="I1796" i="25"/>
  <c r="AB1796" i="25"/>
  <c r="AC1796" i="25" s="1"/>
  <c r="I1275" i="25"/>
  <c r="AB1275" i="25"/>
  <c r="AC1275" i="25" s="1"/>
  <c r="I316" i="25"/>
  <c r="AB316" i="25"/>
  <c r="AC316" i="25" s="1"/>
  <c r="I1652" i="25"/>
  <c r="AB1652" i="25"/>
  <c r="AC1652" i="25" s="1"/>
  <c r="I1183" i="25"/>
  <c r="AB1183" i="25"/>
  <c r="AC1183" i="25" s="1"/>
  <c r="I691" i="25"/>
  <c r="AB691" i="25"/>
  <c r="AC691" i="25" s="1"/>
  <c r="I1725" i="25"/>
  <c r="AB1725" i="25"/>
  <c r="AC1725" i="25" s="1"/>
  <c r="I1493" i="25"/>
  <c r="AB1493" i="25"/>
  <c r="AC1493" i="25" s="1"/>
  <c r="I1070" i="25"/>
  <c r="AB1070" i="25"/>
  <c r="AC1070" i="25" s="1"/>
  <c r="I411" i="25"/>
  <c r="AB411" i="25"/>
  <c r="AC411" i="25" s="1"/>
  <c r="I115" i="25"/>
  <c r="AB115" i="25"/>
  <c r="AC115" i="25" s="1"/>
  <c r="I1428" i="25"/>
  <c r="AB1428" i="25"/>
  <c r="AC1428" i="25" s="1"/>
  <c r="I1106" i="25"/>
  <c r="AB1106" i="25"/>
  <c r="AC1106" i="25" s="1"/>
  <c r="I417" i="25"/>
  <c r="AB417" i="25"/>
  <c r="AC417" i="25" s="1"/>
  <c r="I881" i="25"/>
  <c r="AB881" i="25"/>
  <c r="AC881" i="25" s="1"/>
  <c r="I312" i="25"/>
  <c r="AB312" i="25"/>
  <c r="AC312" i="25" s="1"/>
  <c r="I694" i="25"/>
  <c r="AB694" i="25"/>
  <c r="AC694" i="25" s="1"/>
  <c r="I983" i="25"/>
  <c r="AB983" i="25"/>
  <c r="AC983" i="25" s="1"/>
  <c r="I469" i="25"/>
  <c r="AB469" i="25"/>
  <c r="AC469" i="25" s="1"/>
  <c r="I294" i="25"/>
  <c r="AB294" i="25"/>
  <c r="AC294" i="25" s="1"/>
  <c r="I98" i="25"/>
  <c r="AB98" i="25"/>
  <c r="AC98" i="25" s="1"/>
  <c r="I729" i="25"/>
  <c r="AB729" i="25"/>
  <c r="AC729" i="25" s="1"/>
  <c r="I601" i="25"/>
  <c r="AB601" i="25"/>
  <c r="AC601" i="25" s="1"/>
  <c r="I454" i="25"/>
  <c r="AB454" i="25"/>
  <c r="AC454" i="25" s="1"/>
  <c r="I27" i="25"/>
  <c r="AB27" i="25"/>
  <c r="AC27" i="25" s="1"/>
  <c r="I1661" i="25"/>
  <c r="AB1661" i="25"/>
  <c r="AC1661" i="25" s="1"/>
  <c r="I1225" i="25"/>
  <c r="AB1225" i="25"/>
  <c r="AC1225" i="25" s="1"/>
  <c r="I202" i="25"/>
  <c r="AB202" i="25"/>
  <c r="AC202" i="25" s="1"/>
  <c r="I1453" i="25"/>
  <c r="AB1453" i="25"/>
  <c r="AC1453" i="25" s="1"/>
  <c r="I872" i="25"/>
  <c r="AB872" i="25"/>
  <c r="AC872" i="25" s="1"/>
  <c r="I551" i="25"/>
  <c r="AB551" i="25"/>
  <c r="AC551" i="25" s="1"/>
  <c r="I1741" i="25"/>
  <c r="AB1741" i="25"/>
  <c r="AC1741" i="25" s="1"/>
  <c r="I1497" i="25"/>
  <c r="AB1497" i="25"/>
  <c r="AC1497" i="25" s="1"/>
  <c r="I1076" i="25"/>
  <c r="AB1076" i="25"/>
  <c r="AC1076" i="25" s="1"/>
  <c r="I466" i="25"/>
  <c r="AB466" i="25"/>
  <c r="AC466" i="25" s="1"/>
  <c r="I191" i="25"/>
  <c r="AB191" i="25"/>
  <c r="AC191" i="25" s="1"/>
  <c r="I1432" i="25"/>
  <c r="AB1432" i="25"/>
  <c r="AC1432" i="25" s="1"/>
  <c r="I889" i="25"/>
  <c r="AB889" i="25"/>
  <c r="AC889" i="25" s="1"/>
  <c r="I1232" i="25"/>
  <c r="AB1232" i="25"/>
  <c r="AC1232" i="25" s="1"/>
  <c r="I1176" i="25"/>
  <c r="AB1176" i="25"/>
  <c r="AC1176" i="25" s="1"/>
  <c r="I712" i="25"/>
  <c r="AB712" i="25"/>
  <c r="AC712" i="25" s="1"/>
  <c r="I455" i="25"/>
  <c r="AB455" i="25"/>
  <c r="AC455" i="25" s="1"/>
  <c r="I1243" i="25"/>
  <c r="AB1243" i="25"/>
  <c r="AC1243" i="25" s="1"/>
  <c r="I1650" i="25"/>
  <c r="AB1650" i="25"/>
  <c r="AC1650" i="25" s="1"/>
  <c r="I83" i="25"/>
  <c r="AB83" i="25"/>
  <c r="AC83" i="25" s="1"/>
  <c r="I806" i="25"/>
  <c r="AB806" i="25"/>
  <c r="AC806" i="25" s="1"/>
  <c r="I580" i="25"/>
  <c r="AB580" i="25"/>
  <c r="AC580" i="25" s="1"/>
  <c r="I28" i="25"/>
  <c r="AB28" i="25"/>
  <c r="AC28" i="25" s="1"/>
  <c r="I1693" i="25"/>
  <c r="AB1693" i="25"/>
  <c r="AC1693" i="25" s="1"/>
  <c r="I1543" i="25"/>
  <c r="AB1543" i="25"/>
  <c r="AC1543" i="25" s="1"/>
  <c r="I1565" i="25"/>
  <c r="AB1565" i="25"/>
  <c r="AC1565" i="25" s="1"/>
  <c r="I776" i="25"/>
  <c r="AB776" i="25"/>
  <c r="AC776" i="25" s="1"/>
  <c r="I1327" i="25"/>
  <c r="AB1327" i="25"/>
  <c r="AC1327" i="25" s="1"/>
  <c r="I898" i="25"/>
  <c r="AB898" i="25"/>
  <c r="AC898" i="25" s="1"/>
  <c r="I656" i="25"/>
  <c r="AB656" i="25"/>
  <c r="AC656" i="25" s="1"/>
  <c r="I873" i="25"/>
  <c r="AB873" i="25"/>
  <c r="AC873" i="25" s="1"/>
  <c r="I1609" i="25"/>
  <c r="AB1609" i="25"/>
  <c r="AC1609" i="25" s="1"/>
  <c r="I1478" i="25"/>
  <c r="AB1478" i="25"/>
  <c r="AC1478" i="25" s="1"/>
  <c r="I1229" i="25"/>
  <c r="AB1229" i="25"/>
  <c r="AC1229" i="25" s="1"/>
  <c r="I1574" i="25"/>
  <c r="AB1574" i="25"/>
  <c r="AC1574" i="25" s="1"/>
  <c r="I1185" i="25"/>
  <c r="AB1185" i="25"/>
  <c r="AC1185" i="25" s="1"/>
  <c r="I852" i="25"/>
  <c r="AB852" i="25"/>
  <c r="AC852" i="25" s="1"/>
  <c r="I972" i="25"/>
  <c r="AB972" i="25"/>
  <c r="AC972" i="25" s="1"/>
  <c r="I409" i="25"/>
  <c r="AB409" i="25"/>
  <c r="AC409" i="25" s="1"/>
  <c r="I281" i="25"/>
  <c r="AB281" i="25"/>
  <c r="AC281" i="25" s="1"/>
  <c r="I85" i="25"/>
  <c r="AB85" i="25"/>
  <c r="AC85" i="25" s="1"/>
  <c r="I1411" i="25"/>
  <c r="AB1411" i="25"/>
  <c r="AC1411" i="25" s="1"/>
  <c r="I1093" i="25"/>
  <c r="AB1093" i="25"/>
  <c r="AC1093" i="25" s="1"/>
  <c r="I968" i="25"/>
  <c r="AB968" i="25"/>
  <c r="AC968" i="25" s="1"/>
  <c r="I365" i="25"/>
  <c r="AB365" i="25"/>
  <c r="AC365" i="25" s="1"/>
  <c r="I189" i="25"/>
  <c r="AB189" i="25"/>
  <c r="AC189" i="25" s="1"/>
  <c r="I698" i="25"/>
  <c r="AB698" i="25"/>
  <c r="AC698" i="25" s="1"/>
  <c r="I530" i="25"/>
  <c r="AB530" i="25"/>
  <c r="AC530" i="25" s="1"/>
  <c r="I30" i="25"/>
  <c r="AB30" i="25"/>
  <c r="AC30" i="25" s="1"/>
  <c r="I965" i="25"/>
  <c r="AB965" i="25"/>
  <c r="AC965" i="25" s="1"/>
  <c r="I268" i="25"/>
  <c r="AB268" i="25"/>
  <c r="AC268" i="25" s="1"/>
  <c r="I703" i="25"/>
  <c r="AB703" i="25"/>
  <c r="AC703" i="25" s="1"/>
  <c r="I420" i="25"/>
  <c r="AB420" i="25"/>
  <c r="AC420" i="25" s="1"/>
  <c r="I1583" i="25"/>
  <c r="AB1583" i="25"/>
  <c r="AC1583" i="25" s="1"/>
  <c r="I1307" i="25"/>
  <c r="AB1307" i="25"/>
  <c r="AC1307" i="25" s="1"/>
  <c r="I963" i="25"/>
  <c r="AB963" i="25"/>
  <c r="AC963" i="25" s="1"/>
  <c r="I68" i="25"/>
  <c r="AB68" i="25"/>
  <c r="AC68" i="25" s="1"/>
  <c r="I1421" i="25"/>
  <c r="AB1421" i="25"/>
  <c r="AC1421" i="25" s="1"/>
  <c r="I840" i="25"/>
  <c r="AB840" i="25"/>
  <c r="AC840" i="25" s="1"/>
  <c r="I503" i="25"/>
  <c r="AB503" i="25"/>
  <c r="AC503" i="25" s="1"/>
  <c r="I1795" i="25"/>
  <c r="AB1795" i="25"/>
  <c r="AC1795" i="25" s="1"/>
  <c r="I1312" i="25"/>
  <c r="AB1312" i="25"/>
  <c r="AC1312" i="25" s="1"/>
  <c r="I990" i="25"/>
  <c r="AB990" i="25"/>
  <c r="AC990" i="25" s="1"/>
  <c r="I327" i="25"/>
  <c r="AB327" i="25"/>
  <c r="AC327" i="25" s="1"/>
  <c r="I1714" i="25"/>
  <c r="AB1714" i="25"/>
  <c r="AC1714" i="25" s="1"/>
  <c r="I1366" i="25"/>
  <c r="AB1366" i="25"/>
  <c r="AC1366" i="25" s="1"/>
  <c r="I774" i="25"/>
  <c r="AB774" i="25"/>
  <c r="AC774" i="25" s="1"/>
  <c r="I971" i="25"/>
  <c r="AB971" i="25"/>
  <c r="AC971" i="25" s="1"/>
  <c r="I370" i="25"/>
  <c r="AB370" i="25"/>
  <c r="AC370" i="25" s="1"/>
  <c r="I102" i="25"/>
  <c r="AB102" i="25"/>
  <c r="AC102" i="25" s="1"/>
  <c r="I733" i="25"/>
  <c r="AB733" i="25"/>
  <c r="AC733" i="25" s="1"/>
  <c r="I605" i="25"/>
  <c r="AB605" i="25"/>
  <c r="AC605" i="25" s="1"/>
  <c r="I450" i="25"/>
  <c r="AB450" i="25"/>
  <c r="AC450" i="25" s="1"/>
  <c r="I1744" i="25"/>
  <c r="AB1744" i="25"/>
  <c r="AC1744" i="25" s="1"/>
  <c r="I1524" i="25"/>
  <c r="AB1524" i="25"/>
  <c r="AC1524" i="25" s="1"/>
  <c r="I1043" i="25"/>
  <c r="AB1043" i="25"/>
  <c r="AC1043" i="25" s="1"/>
  <c r="I64" i="25"/>
  <c r="AB64" i="25"/>
  <c r="AC64" i="25" s="1"/>
  <c r="I1405" i="25"/>
  <c r="AB1405" i="25"/>
  <c r="AC1405" i="25" s="1"/>
  <c r="I822" i="25"/>
  <c r="AB822" i="25"/>
  <c r="AC822" i="25" s="1"/>
  <c r="I539" i="25"/>
  <c r="AB539" i="25"/>
  <c r="AC539" i="25" s="1"/>
  <c r="I1632" i="25"/>
  <c r="AB1632" i="25"/>
  <c r="AC1632" i="25" s="1"/>
  <c r="I1342" i="25"/>
  <c r="AB1342" i="25"/>
  <c r="AC1342" i="25" s="1"/>
  <c r="I1030" i="25"/>
  <c r="AB1030" i="25"/>
  <c r="AC1030" i="25" s="1"/>
  <c r="I367" i="25"/>
  <c r="AB367" i="25"/>
  <c r="AC367" i="25" s="1"/>
  <c r="I71" i="25"/>
  <c r="AB71" i="25"/>
  <c r="AC71" i="25" s="1"/>
  <c r="I1396" i="25"/>
  <c r="AB1396" i="25"/>
  <c r="AC1396" i="25" s="1"/>
  <c r="I871" i="25"/>
  <c r="AB871" i="25"/>
  <c r="AC871" i="25" s="1"/>
  <c r="I993" i="25"/>
  <c r="AB993" i="25"/>
  <c r="AC993" i="25" s="1"/>
  <c r="I471" i="25"/>
  <c r="AB471" i="25"/>
  <c r="AC471" i="25" s="1"/>
  <c r="I288" i="25"/>
  <c r="AB288" i="25"/>
  <c r="AC288" i="25" s="1"/>
  <c r="I598" i="25"/>
  <c r="AB598" i="25"/>
  <c r="AC598" i="25" s="1"/>
  <c r="I959" i="25"/>
  <c r="AB959" i="25"/>
  <c r="AC959" i="25" s="1"/>
  <c r="I398" i="25"/>
  <c r="AB398" i="25"/>
  <c r="AC398" i="25" s="1"/>
  <c r="I270" i="25"/>
  <c r="AB270" i="25"/>
  <c r="AC270" i="25" s="1"/>
  <c r="I74" i="25"/>
  <c r="AB74" i="25"/>
  <c r="AC74" i="25" s="1"/>
  <c r="I705" i="25"/>
  <c r="AB705" i="25"/>
  <c r="AC705" i="25" s="1"/>
  <c r="I585" i="25"/>
  <c r="AB585" i="25"/>
  <c r="AC585" i="25" s="1"/>
  <c r="I430" i="25"/>
  <c r="AB430" i="25"/>
  <c r="AC430" i="25" s="1"/>
  <c r="I1758" i="25"/>
  <c r="AB1758" i="25"/>
  <c r="AC1758" i="25" s="1"/>
  <c r="I1530" i="25"/>
  <c r="AB1530" i="25"/>
  <c r="AC1530" i="25" s="1"/>
  <c r="I1051" i="25"/>
  <c r="AB1051" i="25"/>
  <c r="AC1051" i="25" s="1"/>
  <c r="I76" i="25"/>
  <c r="AB76" i="25"/>
  <c r="AC76" i="25" s="1"/>
  <c r="I1413" i="25"/>
  <c r="AB1413" i="25"/>
  <c r="AC1413" i="25" s="1"/>
  <c r="I830" i="25"/>
  <c r="AB830" i="25"/>
  <c r="AC830" i="25" s="1"/>
  <c r="I487" i="25"/>
  <c r="AB487" i="25"/>
  <c r="AC487" i="25" s="1"/>
  <c r="I1646" i="25"/>
  <c r="AB1646" i="25"/>
  <c r="AC1646" i="25" s="1"/>
  <c r="I1346" i="25"/>
  <c r="AB1346" i="25"/>
  <c r="AC1346" i="25" s="1"/>
  <c r="I1038" i="25"/>
  <c r="AB1038" i="25"/>
  <c r="AC1038" i="25" s="1"/>
  <c r="I375" i="25"/>
  <c r="AB375" i="25"/>
  <c r="AC375" i="25" s="1"/>
  <c r="I79" i="25"/>
  <c r="AB79" i="25"/>
  <c r="AC79" i="25" s="1"/>
  <c r="I1400" i="25"/>
  <c r="AB1400" i="25"/>
  <c r="AC1400" i="25" s="1"/>
  <c r="I1743" i="25"/>
  <c r="AB1743" i="25"/>
  <c r="AC1743" i="25" s="1"/>
  <c r="I1664" i="25"/>
  <c r="AB1664" i="25"/>
  <c r="AC1664" i="25" s="1"/>
  <c r="I1615" i="25"/>
  <c r="AB1615" i="25"/>
  <c r="AC1615" i="25" s="1"/>
  <c r="I780" i="25"/>
  <c r="AB780" i="25"/>
  <c r="AC780" i="25" s="1"/>
  <c r="I554" i="25"/>
  <c r="AB554" i="25"/>
  <c r="AC554" i="25" s="1"/>
  <c r="I1575" i="25"/>
  <c r="AB1575" i="25"/>
  <c r="AC1575" i="25" s="1"/>
  <c r="I1151" i="25"/>
  <c r="AB1151" i="25"/>
  <c r="AC1151" i="25" s="1"/>
  <c r="I1511" i="25"/>
  <c r="AB1511" i="25"/>
  <c r="AC1511" i="25" s="1"/>
  <c r="I1446" i="25"/>
  <c r="AB1446" i="25"/>
  <c r="AC1446" i="25" s="1"/>
  <c r="I764" i="25"/>
  <c r="AB764" i="25"/>
  <c r="AC764" i="25" s="1"/>
  <c r="I536" i="25"/>
  <c r="AB536" i="25"/>
  <c r="AC536" i="25" s="1"/>
  <c r="I1732" i="25"/>
  <c r="AB1732" i="25"/>
  <c r="AC1732" i="25" s="1"/>
  <c r="I1401" i="25"/>
  <c r="AB1401" i="25"/>
  <c r="AC1401" i="25" s="1"/>
  <c r="I1296" i="25"/>
  <c r="AB1296" i="25"/>
  <c r="AC1296" i="25" s="1"/>
  <c r="I1358" i="25"/>
  <c r="AB1358" i="25"/>
  <c r="AC1358" i="25" s="1"/>
  <c r="I746" i="25"/>
  <c r="AB746" i="25"/>
  <c r="AC746" i="25" s="1"/>
  <c r="I145" i="25"/>
  <c r="AB145" i="25"/>
  <c r="AC145" i="25" s="1"/>
  <c r="I1592" i="25"/>
  <c r="AB1592" i="25"/>
  <c r="AC1592" i="25" s="1"/>
  <c r="I800" i="25"/>
  <c r="AB800" i="25"/>
  <c r="AC800" i="25" s="1"/>
  <c r="I20" i="25"/>
  <c r="AB20" i="25"/>
  <c r="AC20" i="25" s="1"/>
  <c r="I133" i="25"/>
  <c r="AB133" i="25"/>
  <c r="AC133" i="25" s="1"/>
  <c r="I1765" i="25"/>
  <c r="AB1765" i="25"/>
  <c r="AC1765" i="25" s="1"/>
  <c r="I1769" i="25"/>
  <c r="AB1769" i="25"/>
  <c r="AC1769" i="25" s="1"/>
  <c r="I1645" i="25"/>
  <c r="AB1645" i="25"/>
  <c r="AC1645" i="25" s="1"/>
  <c r="I784" i="25"/>
  <c r="AB784" i="25"/>
  <c r="AC784" i="25" s="1"/>
  <c r="I556" i="25"/>
  <c r="AB556" i="25"/>
  <c r="AC556" i="25" s="1"/>
  <c r="I194" i="25"/>
  <c r="AB194" i="25"/>
  <c r="AC194" i="25" s="1"/>
  <c r="I588" i="25"/>
  <c r="AB588" i="25"/>
  <c r="AC588" i="25" s="1"/>
  <c r="I38" i="25"/>
  <c r="AB38" i="25"/>
  <c r="AC38" i="25" s="1"/>
  <c r="I1570" i="25"/>
  <c r="AB1570" i="25"/>
  <c r="AC1570" i="25" s="1"/>
  <c r="I1489" i="25"/>
  <c r="AB1489" i="25"/>
  <c r="AC1489" i="25" s="1"/>
  <c r="I1424" i="25"/>
  <c r="AB1424" i="25"/>
  <c r="AC1424" i="25" s="1"/>
  <c r="I756" i="25"/>
  <c r="AB756" i="25"/>
  <c r="AC756" i="25" s="1"/>
  <c r="I528" i="25"/>
  <c r="AB528" i="25"/>
  <c r="AC528" i="25" s="1"/>
  <c r="AB9" i="25"/>
  <c r="AC9" i="25" s="1"/>
  <c r="I9" i="25"/>
  <c r="I175" i="25"/>
  <c r="AB175" i="25"/>
  <c r="AC175" i="25" s="1"/>
  <c r="I1476" i="25"/>
  <c r="AB1476" i="25"/>
  <c r="AC1476" i="25" s="1"/>
  <c r="I8" i="25"/>
  <c r="AB8" i="25"/>
  <c r="AC8" i="25" s="1"/>
  <c r="I1768" i="25"/>
  <c r="AB1768" i="25"/>
  <c r="AC1768" i="25" s="1"/>
  <c r="AB1215" i="25"/>
  <c r="AC1215" i="25" s="1"/>
  <c r="I1215" i="25"/>
  <c r="I1249" i="25"/>
  <c r="AB1249" i="25"/>
  <c r="AC1249" i="25" s="1"/>
  <c r="I1697" i="25"/>
  <c r="AB1697" i="25"/>
  <c r="AC1697" i="25" s="1"/>
  <c r="I1596" i="25"/>
  <c r="AB1596" i="25"/>
  <c r="AC1596" i="25" s="1"/>
  <c r="I1523" i="25"/>
  <c r="AB1523" i="25"/>
  <c r="AC1523" i="25" s="1"/>
  <c r="I1276" i="25"/>
  <c r="AB1276" i="25"/>
  <c r="AC1276" i="25" s="1"/>
  <c r="I1641" i="25"/>
  <c r="AB1641" i="25"/>
  <c r="AC1641" i="25" s="1"/>
  <c r="I1394" i="25"/>
  <c r="AB1394" i="25"/>
  <c r="AC1394" i="25" s="1"/>
  <c r="I1116" i="25"/>
  <c r="AB1116" i="25"/>
  <c r="AC1116" i="25" s="1"/>
  <c r="I1345" i="25"/>
  <c r="AB1345" i="25"/>
  <c r="AC1345" i="25" s="1"/>
  <c r="I1045" i="25"/>
  <c r="AB1045" i="25"/>
  <c r="AC1045" i="25" s="1"/>
  <c r="I1749" i="25"/>
  <c r="AB1749" i="25"/>
  <c r="AC1749" i="25" s="1"/>
  <c r="I1789" i="25"/>
  <c r="AB1789" i="25"/>
  <c r="AC1789" i="25" s="1"/>
  <c r="I1348" i="25"/>
  <c r="AB1348" i="25"/>
  <c r="AC1348" i="25" s="1"/>
  <c r="I1213" i="25"/>
  <c r="AB1213" i="25"/>
  <c r="AC1213" i="25" s="1"/>
  <c r="I1434" i="25"/>
  <c r="AB1434" i="25"/>
  <c r="AC1434" i="25" s="1"/>
  <c r="I1156" i="25"/>
  <c r="AB1156" i="25"/>
  <c r="AC1156" i="25" s="1"/>
  <c r="I1522" i="25"/>
  <c r="AB1522" i="25"/>
  <c r="AC1522" i="25" s="1"/>
  <c r="I1233" i="25"/>
  <c r="AB1233" i="25"/>
  <c r="AC1233" i="25" s="1"/>
  <c r="I1612" i="25"/>
  <c r="AB1612" i="25"/>
  <c r="AC1612" i="25" s="1"/>
  <c r="I1564" i="25"/>
  <c r="AB1564" i="25"/>
  <c r="AC1564" i="25" s="1"/>
  <c r="I1507" i="25"/>
  <c r="AB1507" i="25"/>
  <c r="AC1507" i="25" s="1"/>
  <c r="I1260" i="25"/>
  <c r="AB1260" i="25"/>
  <c r="AC1260" i="25" s="1"/>
  <c r="I1474" i="25"/>
  <c r="AB1474" i="25"/>
  <c r="AC1474" i="25" s="1"/>
  <c r="I1196" i="25"/>
  <c r="AB1196" i="25"/>
  <c r="AC1196" i="25" s="1"/>
  <c r="I1329" i="25"/>
  <c r="AB1329" i="25"/>
  <c r="AC1329" i="25" s="1"/>
  <c r="I1021" i="25"/>
  <c r="AB1021" i="25"/>
  <c r="AC1021" i="25" s="1"/>
  <c r="I1729" i="25"/>
  <c r="AB1729" i="25"/>
  <c r="AC1729" i="25" s="1"/>
  <c r="I1773" i="25"/>
  <c r="AB1773" i="25"/>
  <c r="AC1773" i="25" s="1"/>
  <c r="I1332" i="25"/>
  <c r="AB1332" i="25"/>
  <c r="AC1332" i="25" s="1"/>
  <c r="I1072" i="25"/>
  <c r="AB1072" i="25"/>
  <c r="AC1072" i="25" s="1"/>
  <c r="I1450" i="25"/>
  <c r="AB1450" i="25"/>
  <c r="AC1450" i="25" s="1"/>
  <c r="I1172" i="25"/>
  <c r="AB1172" i="25"/>
  <c r="AC1172" i="25" s="1"/>
  <c r="I817" i="25"/>
  <c r="AB817" i="25"/>
  <c r="AC817" i="25" s="1"/>
  <c r="I1550" i="25"/>
  <c r="AB1550" i="25"/>
  <c r="AC1550" i="25" s="1"/>
  <c r="I1301" i="25"/>
  <c r="AB1301" i="25"/>
  <c r="AC1301" i="25" s="1"/>
  <c r="I1041" i="25"/>
  <c r="AB1041" i="25"/>
  <c r="AC1041" i="25" s="1"/>
  <c r="I1407" i="25"/>
  <c r="AB1407" i="25"/>
  <c r="AC1407" i="25" s="1"/>
  <c r="I1129" i="25"/>
  <c r="AB1129" i="25"/>
  <c r="AC1129" i="25" s="1"/>
  <c r="I1044" i="25"/>
  <c r="AB1044" i="25"/>
  <c r="AC1044" i="25" s="1"/>
  <c r="I916" i="25"/>
  <c r="AB916" i="25"/>
  <c r="AC916" i="25" s="1"/>
  <c r="I353" i="25"/>
  <c r="AB353" i="25"/>
  <c r="AC353" i="25" s="1"/>
  <c r="I225" i="25"/>
  <c r="AB225" i="25"/>
  <c r="AC225" i="25" s="1"/>
  <c r="I1754" i="25"/>
  <c r="AB1754" i="25"/>
  <c r="AC1754" i="25" s="1"/>
  <c r="I1189" i="25"/>
  <c r="AB1189" i="25"/>
  <c r="AC1189" i="25" s="1"/>
  <c r="I1064" i="25"/>
  <c r="AB1064" i="25"/>
  <c r="AC1064" i="25" s="1"/>
  <c r="I896" i="25"/>
  <c r="AB896" i="25"/>
  <c r="AC896" i="25" s="1"/>
  <c r="I285" i="25"/>
  <c r="AB285" i="25"/>
  <c r="AC285" i="25" s="1"/>
  <c r="I794" i="25"/>
  <c r="AB794" i="25"/>
  <c r="AC794" i="25" s="1"/>
  <c r="I626" i="25"/>
  <c r="AB626" i="25"/>
  <c r="AC626" i="25" s="1"/>
  <c r="I421" i="25"/>
  <c r="AB421" i="25"/>
  <c r="AC421" i="25" s="1"/>
  <c r="I622" i="25"/>
  <c r="AB622" i="25"/>
  <c r="AC622" i="25" s="1"/>
  <c r="I467" i="25"/>
  <c r="AB467" i="25"/>
  <c r="AC467" i="25" s="1"/>
  <c r="I88" i="25"/>
  <c r="AB88" i="25"/>
  <c r="AC88" i="25" s="1"/>
  <c r="I591" i="25"/>
  <c r="AB591" i="25"/>
  <c r="AC591" i="25" s="1"/>
  <c r="I25" i="25"/>
  <c r="AB25" i="25"/>
  <c r="AC25" i="25" s="1"/>
  <c r="I1548" i="25"/>
  <c r="AB1548" i="25"/>
  <c r="AC1548" i="25" s="1"/>
  <c r="I1075" i="25"/>
  <c r="AB1075" i="25"/>
  <c r="AC1075" i="25" s="1"/>
  <c r="I1759" i="25"/>
  <c r="AB1759" i="25"/>
  <c r="AC1759" i="25" s="1"/>
  <c r="I1381" i="25"/>
  <c r="AB1381" i="25"/>
  <c r="AC1381" i="25" s="1"/>
  <c r="I695" i="25"/>
  <c r="AB695" i="25"/>
  <c r="AC695" i="25" s="1"/>
  <c r="I160" i="25"/>
  <c r="AB160" i="25"/>
  <c r="AC160" i="25" s="1"/>
  <c r="I1668" i="25"/>
  <c r="AB1668" i="25"/>
  <c r="AC1668" i="25" s="1"/>
  <c r="I1280" i="25"/>
  <c r="AB1280" i="25"/>
  <c r="AC1280" i="25" s="1"/>
  <c r="I950" i="25"/>
  <c r="AB950" i="25"/>
  <c r="AC950" i="25" s="1"/>
  <c r="I287" i="25"/>
  <c r="AB287" i="25"/>
  <c r="AC287" i="25" s="1"/>
  <c r="I1629" i="25"/>
  <c r="AB1629" i="25"/>
  <c r="AC1629" i="25" s="1"/>
  <c r="I1184" i="25"/>
  <c r="AB1184" i="25"/>
  <c r="AC1184" i="25" s="1"/>
  <c r="I678" i="25"/>
  <c r="AB678" i="25"/>
  <c r="AC678" i="25" s="1"/>
  <c r="I987" i="25"/>
  <c r="AB987" i="25"/>
  <c r="AC987" i="25" s="1"/>
  <c r="I378" i="25"/>
  <c r="AB378" i="25"/>
  <c r="AC378" i="25" s="1"/>
  <c r="I110" i="25"/>
  <c r="AB110" i="25"/>
  <c r="AC110" i="25" s="1"/>
  <c r="I741" i="25"/>
  <c r="AB741" i="25"/>
  <c r="AC741" i="25" s="1"/>
  <c r="I613" i="25"/>
  <c r="AB613" i="25"/>
  <c r="AC613" i="25" s="1"/>
  <c r="I458" i="25"/>
  <c r="AB458" i="25"/>
  <c r="AC458" i="25" s="1"/>
  <c r="I15" i="25"/>
  <c r="AB15" i="25"/>
  <c r="AC15" i="25" s="1"/>
  <c r="I1536" i="25"/>
  <c r="AB1536" i="25"/>
  <c r="AC1536" i="25" s="1"/>
  <c r="I1059" i="25"/>
  <c r="AB1059" i="25"/>
  <c r="AC1059" i="25" s="1"/>
  <c r="I1727" i="25"/>
  <c r="AB1727" i="25"/>
  <c r="AC1727" i="25" s="1"/>
  <c r="I1361" i="25"/>
  <c r="AB1361" i="25"/>
  <c r="AC1361" i="25" s="1"/>
  <c r="I731" i="25"/>
  <c r="AB731" i="25"/>
  <c r="AC731" i="25" s="1"/>
  <c r="I1760" i="25"/>
  <c r="AB1760" i="25"/>
  <c r="AC1760" i="25" s="1"/>
  <c r="I1513" i="25"/>
  <c r="AB1513" i="25"/>
  <c r="AC1513" i="25" s="1"/>
  <c r="I1224" i="25"/>
  <c r="AB1224" i="25"/>
  <c r="AC1224" i="25" s="1"/>
  <c r="I813" i="25"/>
  <c r="AB813" i="25"/>
  <c r="AC813" i="25" s="1"/>
  <c r="I211" i="25"/>
  <c r="AB211" i="25"/>
  <c r="AC211" i="25" s="1"/>
  <c r="I1448" i="25"/>
  <c r="AB1448" i="25"/>
  <c r="AC1448" i="25" s="1"/>
  <c r="I1128" i="25"/>
  <c r="AB1128" i="25"/>
  <c r="AC1128" i="25" s="1"/>
  <c r="I510" i="25"/>
  <c r="AB510" i="25"/>
  <c r="AC510" i="25" s="1"/>
  <c r="I905" i="25"/>
  <c r="AB905" i="25"/>
  <c r="AC905" i="25" s="1"/>
  <c r="I336" i="25"/>
  <c r="AB336" i="25"/>
  <c r="AC336" i="25" s="1"/>
  <c r="I758" i="25"/>
  <c r="AB758" i="25"/>
  <c r="AC758" i="25" s="1"/>
  <c r="I999" i="25"/>
  <c r="AB999" i="25"/>
  <c r="AC999" i="25" s="1"/>
  <c r="I485" i="25"/>
  <c r="AB485" i="25"/>
  <c r="AC485" i="25" s="1"/>
  <c r="I310" i="25"/>
  <c r="AB310" i="25"/>
  <c r="AC310" i="25" s="1"/>
  <c r="I114" i="25"/>
  <c r="AB114" i="25"/>
  <c r="AC114" i="25" s="1"/>
  <c r="I745" i="25"/>
  <c r="AB745" i="25"/>
  <c r="AC745" i="25" s="1"/>
  <c r="I617" i="25"/>
  <c r="AB617" i="25"/>
  <c r="AC617" i="25" s="1"/>
  <c r="I438" i="25"/>
  <c r="AB438" i="25"/>
  <c r="AC438" i="25" s="1"/>
  <c r="I11" i="25"/>
  <c r="AB11" i="25"/>
  <c r="AC11" i="25" s="1"/>
  <c r="I1540" i="25"/>
  <c r="AB1540" i="25"/>
  <c r="AC1540" i="25" s="1"/>
  <c r="I1063" i="25"/>
  <c r="AB1063" i="25"/>
  <c r="AC1063" i="25" s="1"/>
  <c r="I96" i="25"/>
  <c r="AB96" i="25"/>
  <c r="AC96" i="25" s="1"/>
  <c r="I1425" i="25"/>
  <c r="AB1425" i="25"/>
  <c r="AC1425" i="25" s="1"/>
  <c r="I842" i="25"/>
  <c r="AB842" i="25"/>
  <c r="AC842" i="25" s="1"/>
  <c r="I164" i="25"/>
  <c r="AB164" i="25"/>
  <c r="AC164" i="25" s="1"/>
  <c r="I1660" i="25"/>
  <c r="AB1660" i="25"/>
  <c r="AC1660" i="25" s="1"/>
  <c r="I1272" i="25"/>
  <c r="AB1272" i="25"/>
  <c r="AC1272" i="25" s="1"/>
  <c r="I938" i="25"/>
  <c r="AB938" i="25"/>
  <c r="AC938" i="25" s="1"/>
  <c r="I275" i="25"/>
  <c r="AB275" i="25"/>
  <c r="AC275" i="25" s="1"/>
  <c r="I1611" i="25"/>
  <c r="AB1611" i="25"/>
  <c r="AC1611" i="25" s="1"/>
  <c r="I1544" i="25"/>
  <c r="AB1544" i="25"/>
  <c r="AC1544" i="25" s="1"/>
  <c r="I846" i="25"/>
  <c r="AB846" i="25"/>
  <c r="AC846" i="25" s="1"/>
  <c r="I1318" i="25"/>
  <c r="AB1318" i="25"/>
  <c r="AC1318" i="25" s="1"/>
  <c r="I1372" i="25"/>
  <c r="AB1372" i="25"/>
  <c r="AC1372" i="25" s="1"/>
  <c r="I740" i="25"/>
  <c r="AB740" i="25"/>
  <c r="AC740" i="25" s="1"/>
  <c r="I512" i="25"/>
  <c r="AB512" i="25"/>
  <c r="AC512" i="25" s="1"/>
  <c r="I1643" i="25"/>
  <c r="AB1643" i="25"/>
  <c r="AC1643" i="25" s="1"/>
  <c r="I1218" i="25"/>
  <c r="AB1218" i="25"/>
  <c r="AC1218" i="25" s="1"/>
  <c r="I1264" i="25"/>
  <c r="AB1264" i="25"/>
  <c r="AC1264" i="25" s="1"/>
  <c r="I1190" i="25"/>
  <c r="AB1190" i="25"/>
  <c r="AC1190" i="25" s="1"/>
  <c r="I720" i="25"/>
  <c r="AB720" i="25"/>
  <c r="AC720" i="25" s="1"/>
  <c r="I492" i="25"/>
  <c r="AB492" i="25"/>
  <c r="AC492" i="25" s="1"/>
  <c r="I1663" i="25"/>
  <c r="AB1663" i="25"/>
  <c r="AC1663" i="25" s="1"/>
  <c r="I874" i="25"/>
  <c r="AB874" i="25"/>
  <c r="AC874" i="25" s="1"/>
  <c r="I1026" i="25"/>
  <c r="AB1026" i="25"/>
  <c r="AC1026" i="25" s="1"/>
  <c r="I1144" i="25"/>
  <c r="AB1144" i="25"/>
  <c r="AC1144" i="25" s="1"/>
  <c r="AB660" i="25"/>
  <c r="AC660" i="25" s="1"/>
  <c r="I660" i="25"/>
  <c r="AB917" i="25"/>
  <c r="AC917" i="25" s="1"/>
  <c r="I917" i="25"/>
  <c r="I235" i="25"/>
  <c r="AB235" i="25"/>
  <c r="AC235" i="25" s="1"/>
  <c r="I600" i="25"/>
  <c r="AB600" i="25"/>
  <c r="AC600" i="25" s="1"/>
  <c r="I857" i="25"/>
  <c r="AB857" i="25"/>
  <c r="AC857" i="25" s="1"/>
  <c r="I1581" i="25"/>
  <c r="AB1581" i="25"/>
  <c r="AC1581" i="25" s="1"/>
  <c r="I1494" i="25"/>
  <c r="AB1494" i="25"/>
  <c r="AC1494" i="25" s="1"/>
  <c r="I1245" i="25"/>
  <c r="AB1245" i="25"/>
  <c r="AC1245" i="25" s="1"/>
  <c r="I1640" i="25"/>
  <c r="AB1640" i="25"/>
  <c r="AC1640" i="25" s="1"/>
  <c r="I1201" i="25"/>
  <c r="AB1201" i="25"/>
  <c r="AC1201" i="25" s="1"/>
  <c r="I868" i="25"/>
  <c r="AB868" i="25"/>
  <c r="AC868" i="25" s="1"/>
  <c r="I988" i="25"/>
  <c r="AB988" i="25"/>
  <c r="AC988" i="25" s="1"/>
  <c r="I472" i="25"/>
  <c r="AB472" i="25"/>
  <c r="AC472" i="25" s="1"/>
  <c r="I297" i="25"/>
  <c r="AB297" i="25"/>
  <c r="AC297" i="25" s="1"/>
  <c r="I101" i="25"/>
  <c r="AB101" i="25"/>
  <c r="AC101" i="25" s="1"/>
  <c r="I1435" i="25"/>
  <c r="AB1435" i="25"/>
  <c r="AC1435" i="25" s="1"/>
  <c r="I1117" i="25"/>
  <c r="AB1117" i="25"/>
  <c r="AC1117" i="25" s="1"/>
  <c r="I992" i="25"/>
  <c r="AB992" i="25"/>
  <c r="AC992" i="25" s="1"/>
  <c r="I381" i="25"/>
  <c r="AB381" i="25"/>
  <c r="AC381" i="25" s="1"/>
  <c r="I213" i="25"/>
  <c r="AB213" i="25"/>
  <c r="AC213" i="25" s="1"/>
  <c r="I722" i="25"/>
  <c r="AB722" i="25"/>
  <c r="AC722" i="25" s="1"/>
  <c r="I546" i="25"/>
  <c r="AB546" i="25"/>
  <c r="AC546" i="25" s="1"/>
  <c r="I119" i="25"/>
  <c r="AB119" i="25"/>
  <c r="AC119" i="25" s="1"/>
  <c r="I989" i="25"/>
  <c r="AB989" i="25"/>
  <c r="AC989" i="25" s="1"/>
  <c r="I292" i="25"/>
  <c r="AB292" i="25"/>
  <c r="AC292" i="25" s="1"/>
  <c r="I735" i="25"/>
  <c r="AB735" i="25"/>
  <c r="AC735" i="25" s="1"/>
  <c r="I452" i="25"/>
  <c r="AB452" i="25"/>
  <c r="AC452" i="25" s="1"/>
  <c r="I1617" i="25"/>
  <c r="AB1617" i="25"/>
  <c r="AC1617" i="25" s="1"/>
  <c r="I1335" i="25"/>
  <c r="AB1335" i="25"/>
  <c r="AC1335" i="25" s="1"/>
  <c r="I933" i="25"/>
  <c r="AB933" i="25"/>
  <c r="AC933" i="25" s="1"/>
  <c r="I1746" i="25"/>
  <c r="AB1746" i="25"/>
  <c r="AC1746" i="25" s="1"/>
  <c r="I1393" i="25"/>
  <c r="AB1393" i="25"/>
  <c r="AC1393" i="25" s="1"/>
  <c r="I779" i="25"/>
  <c r="AB779" i="25"/>
  <c r="AC779" i="25" s="1"/>
  <c r="I49" i="25"/>
  <c r="AB49" i="25"/>
  <c r="AC49" i="25" s="1"/>
  <c r="I1775" i="25"/>
  <c r="AB1775" i="25"/>
  <c r="AC1775" i="25" s="1"/>
  <c r="I1290" i="25"/>
  <c r="AB1290" i="25"/>
  <c r="AC1290" i="25" s="1"/>
  <c r="I962" i="25"/>
  <c r="AB962" i="25"/>
  <c r="AC962" i="25" s="1"/>
  <c r="I299" i="25"/>
  <c r="AB299" i="25"/>
  <c r="AC299" i="25" s="1"/>
  <c r="I1653" i="25"/>
  <c r="AB1653" i="25"/>
  <c r="AC1653" i="25" s="1"/>
  <c r="I1194" i="25"/>
  <c r="AB1194" i="25"/>
  <c r="AC1194" i="25" s="1"/>
  <c r="I710" i="25"/>
  <c r="AB710" i="25"/>
  <c r="AC710" i="25" s="1"/>
  <c r="I1003" i="25"/>
  <c r="AB1003" i="25"/>
  <c r="AC1003" i="25" s="1"/>
  <c r="I386" i="25"/>
  <c r="AB386" i="25"/>
  <c r="AC386" i="25" s="1"/>
  <c r="I173" i="25"/>
  <c r="AB173" i="25"/>
  <c r="AC173" i="25" s="1"/>
  <c r="I749" i="25"/>
  <c r="AB749" i="25"/>
  <c r="AC749" i="25" s="1"/>
  <c r="I621" i="25"/>
  <c r="AB621" i="25"/>
  <c r="AC621" i="25" s="1"/>
  <c r="I493" i="25"/>
  <c r="AB493" i="25"/>
  <c r="AC493" i="25" s="1"/>
  <c r="I31" i="25"/>
  <c r="AB31" i="25"/>
  <c r="AC31" i="25" s="1"/>
  <c r="I1546" i="25"/>
  <c r="AB1546" i="25"/>
  <c r="AC1546" i="25" s="1"/>
  <c r="I1071" i="25"/>
  <c r="AB1071" i="25"/>
  <c r="AC1071" i="25" s="1"/>
  <c r="I84" i="25"/>
  <c r="AB84" i="25"/>
  <c r="AC84" i="25" s="1"/>
  <c r="I1433" i="25"/>
  <c r="AB1433" i="25"/>
  <c r="AC1433" i="25" s="1"/>
  <c r="I850" i="25"/>
  <c r="AB850" i="25"/>
  <c r="AC850" i="25" s="1"/>
  <c r="I519" i="25"/>
  <c r="AB519" i="25"/>
  <c r="AC519" i="25" s="1"/>
  <c r="I1703" i="25"/>
  <c r="AB1703" i="25"/>
  <c r="AC1703" i="25" s="1"/>
  <c r="I1481" i="25"/>
  <c r="AB1481" i="25"/>
  <c r="AC1481" i="25" s="1"/>
  <c r="I1058" i="25"/>
  <c r="AB1058" i="25"/>
  <c r="AC1058" i="25" s="1"/>
  <c r="I395" i="25"/>
  <c r="AB395" i="25"/>
  <c r="AC395" i="25" s="1"/>
  <c r="I99" i="25"/>
  <c r="AB99" i="25"/>
  <c r="AC99" i="25" s="1"/>
  <c r="I1416" i="25"/>
  <c r="AB1416" i="25"/>
  <c r="AC1416" i="25" s="1"/>
  <c r="I1096" i="25"/>
  <c r="AB1096" i="25"/>
  <c r="AC1096" i="25" s="1"/>
  <c r="I155" i="25"/>
  <c r="AB155" i="25"/>
  <c r="AC155" i="25" s="1"/>
  <c r="I812" i="25"/>
  <c r="AB812" i="25"/>
  <c r="AC812" i="25" s="1"/>
  <c r="I304" i="25"/>
  <c r="AB304" i="25"/>
  <c r="AC304" i="25" s="1"/>
  <c r="I662" i="25"/>
  <c r="AB662" i="25"/>
  <c r="AC662" i="25" s="1"/>
  <c r="I975" i="25"/>
  <c r="AB975" i="25"/>
  <c r="AC975" i="25" s="1"/>
  <c r="I461" i="25"/>
  <c r="AB461" i="25"/>
  <c r="AC461" i="25" s="1"/>
  <c r="I286" i="25"/>
  <c r="AB286" i="25"/>
  <c r="AC286" i="25" s="1"/>
  <c r="I90" i="25"/>
  <c r="AB90" i="25"/>
  <c r="AC90" i="25" s="1"/>
  <c r="I721" i="25"/>
  <c r="AB721" i="25"/>
  <c r="AC721" i="25" s="1"/>
  <c r="I569" i="25"/>
  <c r="AB569" i="25"/>
  <c r="AC569" i="25" s="1"/>
  <c r="I414" i="25"/>
  <c r="AB414" i="25"/>
  <c r="AC414" i="25" s="1"/>
  <c r="I1700" i="25"/>
  <c r="AB1700" i="25"/>
  <c r="AC1700" i="25" s="1"/>
  <c r="I1504" i="25"/>
  <c r="AB1504" i="25"/>
  <c r="AC1504" i="25" s="1"/>
  <c r="I1023" i="25"/>
  <c r="AB1023" i="25"/>
  <c r="AC1023" i="25" s="1"/>
  <c r="I1761" i="25"/>
  <c r="AB1761" i="25"/>
  <c r="AC1761" i="25" s="1"/>
  <c r="I1385" i="25"/>
  <c r="AB1385" i="25"/>
  <c r="AC1385" i="25" s="1"/>
  <c r="I763" i="25"/>
  <c r="AB763" i="25"/>
  <c r="AC763" i="25" s="1"/>
  <c r="I13" i="25"/>
  <c r="AB13" i="25"/>
  <c r="AC13" i="25" s="1"/>
  <c r="I1529" i="25"/>
  <c r="AB1529" i="25"/>
  <c r="AC1529" i="25" s="1"/>
  <c r="I1240" i="25"/>
  <c r="AB1240" i="25"/>
  <c r="AC1240" i="25" s="1"/>
  <c r="I894" i="25"/>
  <c r="AB894" i="25"/>
  <c r="AC894" i="25" s="1"/>
  <c r="I231" i="25"/>
  <c r="AB231" i="25"/>
  <c r="AC231" i="25" s="1"/>
  <c r="I1464" i="25"/>
  <c r="AB1464" i="25"/>
  <c r="AC1464" i="25" s="1"/>
  <c r="I1257" i="25"/>
  <c r="AB1257" i="25"/>
  <c r="AC1257" i="25" s="1"/>
  <c r="I599" i="25"/>
  <c r="AB599" i="25"/>
  <c r="AC599" i="25" s="1"/>
  <c r="I1054" i="25"/>
  <c r="AB1054" i="25"/>
  <c r="AC1054" i="25" s="1"/>
  <c r="I1154" i="25"/>
  <c r="AB1154" i="25"/>
  <c r="AC1154" i="25" s="1"/>
  <c r="I696" i="25"/>
  <c r="AB696" i="25"/>
  <c r="AC696" i="25" s="1"/>
  <c r="I439" i="25"/>
  <c r="AB439" i="25"/>
  <c r="AC439" i="25" s="1"/>
  <c r="I1532" i="25"/>
  <c r="AB1532" i="25"/>
  <c r="AC1532" i="25" s="1"/>
  <c r="I834" i="25"/>
  <c r="AB834" i="25"/>
  <c r="AC834" i="25" s="1"/>
  <c r="I984" i="25"/>
  <c r="AB984" i="25"/>
  <c r="AC984" i="25" s="1"/>
  <c r="I1126" i="25"/>
  <c r="AB1126" i="25"/>
  <c r="AC1126" i="25" s="1"/>
  <c r="I680" i="25"/>
  <c r="AB680" i="25"/>
  <c r="AC680" i="25" s="1"/>
  <c r="I423" i="25"/>
  <c r="AB423" i="25"/>
  <c r="AC423" i="25" s="1"/>
  <c r="I1287" i="25"/>
  <c r="AB1287" i="25"/>
  <c r="AC1287" i="25" s="1"/>
  <c r="I643" i="25"/>
  <c r="AB643" i="25"/>
  <c r="AC643" i="25" s="1"/>
  <c r="I468" i="25"/>
  <c r="AB468" i="25"/>
  <c r="AC468" i="25" s="1"/>
  <c r="I1080" i="25"/>
  <c r="AB1080" i="25"/>
  <c r="AC1080" i="25" s="1"/>
  <c r="I604" i="25"/>
  <c r="AB604" i="25"/>
  <c r="AC604" i="25" s="1"/>
  <c r="I1210" i="25"/>
  <c r="AB1210" i="25"/>
  <c r="AC1210" i="25" s="1"/>
  <c r="I351" i="25"/>
  <c r="AB351" i="25"/>
  <c r="AC351" i="25" s="1"/>
  <c r="I628" i="25"/>
  <c r="AB628" i="25"/>
  <c r="AC628" i="25" s="1"/>
  <c r="I865" i="25"/>
  <c r="AB865" i="25"/>
  <c r="AC865" i="25" s="1"/>
  <c r="I1595" i="25"/>
  <c r="AB1595" i="25"/>
  <c r="AC1595" i="25" s="1"/>
  <c r="I1502" i="25"/>
  <c r="AB1502" i="25"/>
  <c r="AC1502" i="25" s="1"/>
  <c r="I1253" i="25"/>
  <c r="AB1253" i="25"/>
  <c r="AC1253" i="25" s="1"/>
  <c r="I1691" i="25"/>
  <c r="AB1691" i="25"/>
  <c r="AC1691" i="25" s="1"/>
  <c r="I1359" i="25"/>
  <c r="AB1359" i="25"/>
  <c r="AC1359" i="25" s="1"/>
  <c r="I1081" i="25"/>
  <c r="AB1081" i="25"/>
  <c r="AC1081" i="25" s="1"/>
  <c r="I996" i="25"/>
  <c r="AB996" i="25"/>
  <c r="AC996" i="25" s="1"/>
  <c r="I480" i="25"/>
  <c r="AB480" i="25"/>
  <c r="AC480" i="25" s="1"/>
  <c r="I305" i="25"/>
  <c r="AB305" i="25"/>
  <c r="AC305" i="25" s="1"/>
  <c r="I109" i="25"/>
  <c r="AB109" i="25"/>
  <c r="AC109" i="25" s="1"/>
  <c r="I1469" i="25"/>
  <c r="AB1469" i="25"/>
  <c r="AC1469" i="25" s="1"/>
  <c r="I1125" i="25"/>
  <c r="AB1125" i="25"/>
  <c r="AC1125" i="25" s="1"/>
  <c r="I1000" i="25"/>
  <c r="AB1000" i="25"/>
  <c r="AC1000" i="25" s="1"/>
  <c r="I397" i="25"/>
  <c r="AB397" i="25"/>
  <c r="AC397" i="25" s="1"/>
  <c r="I221" i="25"/>
  <c r="AB221" i="25"/>
  <c r="AC221" i="25" s="1"/>
  <c r="I730" i="25"/>
  <c r="AB730" i="25"/>
  <c r="AC730" i="25" s="1"/>
  <c r="I562" i="25"/>
  <c r="AB562" i="25"/>
  <c r="AC562" i="25" s="1"/>
  <c r="I127" i="25"/>
  <c r="AB127" i="25"/>
  <c r="AC127" i="25" s="1"/>
  <c r="I171" i="25"/>
  <c r="AB171" i="25"/>
  <c r="AC171" i="25" s="1"/>
  <c r="I308" i="25"/>
  <c r="AB308" i="25"/>
  <c r="AC308" i="25" s="1"/>
  <c r="I751" i="25"/>
  <c r="AB751" i="25"/>
  <c r="AC751" i="25" s="1"/>
  <c r="I495" i="25"/>
  <c r="AB495" i="25"/>
  <c r="AC495" i="25" s="1"/>
  <c r="I1635" i="25"/>
  <c r="AB1635" i="25"/>
  <c r="AC1635" i="25" s="1"/>
  <c r="I1351" i="25"/>
  <c r="AB1351" i="25"/>
  <c r="AC1351" i="25" s="1"/>
  <c r="I372" i="25"/>
  <c r="AB372" i="25"/>
  <c r="AC372" i="25" s="1"/>
  <c r="I1459" i="25"/>
  <c r="AB1459" i="25"/>
  <c r="AC1459" i="25" s="1"/>
  <c r="I1087" i="25"/>
  <c r="AB1087" i="25"/>
  <c r="AC1087" i="25" s="1"/>
  <c r="I567" i="25"/>
  <c r="AB567" i="25"/>
  <c r="AC567" i="25" s="1"/>
  <c r="I1636" i="25"/>
  <c r="AB1636" i="25"/>
  <c r="AC1636" i="25" s="1"/>
  <c r="I1344" i="25"/>
  <c r="AB1344" i="25"/>
  <c r="AC1344" i="25" s="1"/>
  <c r="I1034" i="25"/>
  <c r="AB1034" i="25"/>
  <c r="AC1034" i="25" s="1"/>
  <c r="I371" i="25"/>
  <c r="AB371" i="25"/>
  <c r="AC371" i="25" s="1"/>
  <c r="I75" i="25"/>
  <c r="AB75" i="25"/>
  <c r="AC75" i="25" s="1"/>
  <c r="I1398" i="25"/>
  <c r="AB1398" i="25"/>
  <c r="AC1398" i="25" s="1"/>
  <c r="I875" i="25"/>
  <c r="AB875" i="25"/>
  <c r="AC875" i="25" s="1"/>
  <c r="I123" i="25"/>
  <c r="AB123" i="25"/>
  <c r="AC123" i="25" s="1"/>
  <c r="I394" i="25"/>
  <c r="AB394" i="25"/>
  <c r="AC394" i="25" s="1"/>
  <c r="I210" i="25"/>
  <c r="AB210" i="25"/>
  <c r="AC210" i="25" s="1"/>
  <c r="I757" i="25"/>
  <c r="AB757" i="25"/>
  <c r="AC757" i="25" s="1"/>
  <c r="I629" i="25"/>
  <c r="AB629" i="25"/>
  <c r="AC629" i="25" s="1"/>
  <c r="I501" i="25"/>
  <c r="AB501" i="25"/>
  <c r="AC501" i="25" s="1"/>
  <c r="I47" i="25"/>
  <c r="AB47" i="25"/>
  <c r="AC47" i="25" s="1"/>
  <c r="I1655" i="25"/>
  <c r="AB1655" i="25"/>
  <c r="AC1655" i="25" s="1"/>
  <c r="I1214" i="25"/>
  <c r="AB1214" i="25"/>
  <c r="AC1214" i="25" s="1"/>
  <c r="I196" i="25"/>
  <c r="AB196" i="25"/>
  <c r="AC196" i="25" s="1"/>
  <c r="I1572" i="25"/>
  <c r="AB1572" i="25"/>
  <c r="AC1572" i="25" s="1"/>
  <c r="I1127" i="25"/>
  <c r="AB1127" i="25"/>
  <c r="AC1127" i="25" s="1"/>
  <c r="I603" i="25"/>
  <c r="AB603" i="25"/>
  <c r="AC603" i="25" s="1"/>
  <c r="I1600" i="25"/>
  <c r="AB1600" i="25"/>
  <c r="AC1600" i="25" s="1"/>
  <c r="I1330" i="25"/>
  <c r="AB1330" i="25"/>
  <c r="AC1330" i="25" s="1"/>
  <c r="I1016" i="25"/>
  <c r="AB1016" i="25"/>
  <c r="AC1016" i="25" s="1"/>
  <c r="I355" i="25"/>
  <c r="AB355" i="25"/>
  <c r="AC355" i="25" s="1"/>
  <c r="I59" i="25"/>
  <c r="AB59" i="25"/>
  <c r="AC59" i="25" s="1"/>
  <c r="I1384" i="25"/>
  <c r="AB1384" i="25"/>
  <c r="AC1384" i="25" s="1"/>
  <c r="I861" i="25"/>
  <c r="AB861" i="25"/>
  <c r="AC861" i="25" s="1"/>
  <c r="I985" i="25"/>
  <c r="AB985" i="25"/>
  <c r="AC985" i="25" s="1"/>
  <c r="I463" i="25"/>
  <c r="AB463" i="25"/>
  <c r="AC463" i="25" s="1"/>
  <c r="I280" i="25"/>
  <c r="AB280" i="25"/>
  <c r="AC280" i="25" s="1"/>
  <c r="I566" i="25"/>
  <c r="AB566" i="25"/>
  <c r="AC566" i="25" s="1"/>
  <c r="I951" i="25"/>
  <c r="AB951" i="25"/>
  <c r="AC951" i="25" s="1"/>
  <c r="I390" i="25"/>
  <c r="AB390" i="25"/>
  <c r="AC390" i="25" s="1"/>
  <c r="I262" i="25"/>
  <c r="AB262" i="25"/>
  <c r="AC262" i="25" s="1"/>
  <c r="I66" i="25"/>
  <c r="AB66" i="25"/>
  <c r="AC66" i="25" s="1"/>
  <c r="I697" i="25"/>
  <c r="AB697" i="25"/>
  <c r="AC697" i="25" s="1"/>
  <c r="I577" i="25"/>
  <c r="AB577" i="25"/>
  <c r="AC577" i="25" s="1"/>
  <c r="I422" i="25"/>
  <c r="AB422" i="25"/>
  <c r="AC422" i="25" s="1"/>
  <c r="I1728" i="25"/>
  <c r="AB1728" i="25"/>
  <c r="AC1728" i="25" s="1"/>
  <c r="I1516" i="25"/>
  <c r="AB1516" i="25"/>
  <c r="AC1516" i="25" s="1"/>
  <c r="I1035" i="25"/>
  <c r="AB1035" i="25"/>
  <c r="AC1035" i="25" s="1"/>
  <c r="I1762" i="25"/>
  <c r="AB1762" i="25"/>
  <c r="AC1762" i="25" s="1"/>
  <c r="I1397" i="25"/>
  <c r="AB1397" i="25"/>
  <c r="AC1397" i="25" s="1"/>
  <c r="I807" i="25"/>
  <c r="AB807" i="25"/>
  <c r="AC807" i="25" s="1"/>
  <c r="I531" i="25"/>
  <c r="AB531" i="25"/>
  <c r="AC531" i="25" s="1"/>
  <c r="I1616" i="25"/>
  <c r="AB1616" i="25"/>
  <c r="AC1616" i="25" s="1"/>
  <c r="I1336" i="25"/>
  <c r="AB1336" i="25"/>
  <c r="AC1336" i="25" s="1"/>
  <c r="I1022" i="25"/>
  <c r="AB1022" i="25"/>
  <c r="AC1022" i="25" s="1"/>
  <c r="I359" i="25"/>
  <c r="AB359" i="25"/>
  <c r="AC359" i="25" s="1"/>
  <c r="I65" i="25"/>
  <c r="AB65" i="25"/>
  <c r="AC65" i="25" s="1"/>
  <c r="I1390" i="25"/>
  <c r="AB1390" i="25"/>
  <c r="AC1390" i="25" s="1"/>
  <c r="I1630" i="25"/>
  <c r="AB1630" i="25"/>
  <c r="AC1630" i="25" s="1"/>
  <c r="I886" i="25"/>
  <c r="AB886" i="25"/>
  <c r="AC886" i="25" s="1"/>
  <c r="I1090" i="25"/>
  <c r="AB1090" i="25"/>
  <c r="AC1090" i="25" s="1"/>
  <c r="I652" i="25"/>
  <c r="AB652" i="25"/>
  <c r="AC652" i="25" s="1"/>
  <c r="I167" i="25"/>
  <c r="AB167" i="25"/>
  <c r="AC167" i="25" s="1"/>
  <c r="I250" i="25"/>
  <c r="AB250" i="25"/>
  <c r="AC250" i="25" s="1"/>
  <c r="I1350" i="25"/>
  <c r="AB1350" i="25"/>
  <c r="AC1350" i="25" s="1"/>
  <c r="I1404" i="25"/>
  <c r="AB1404" i="25"/>
  <c r="AC1404" i="25" s="1"/>
  <c r="I748" i="25"/>
  <c r="AB748" i="25"/>
  <c r="AC748" i="25" s="1"/>
  <c r="I522" i="25"/>
  <c r="AB522" i="25"/>
  <c r="AC522" i="25" s="1"/>
  <c r="I1623" i="25"/>
  <c r="AB1623" i="25"/>
  <c r="AC1623" i="25" s="1"/>
  <c r="I1195" i="25"/>
  <c r="AB1195" i="25"/>
  <c r="AC1195" i="25" s="1"/>
  <c r="I1254" i="25"/>
  <c r="AB1254" i="25"/>
  <c r="AC1254" i="25" s="1"/>
  <c r="I1186" i="25"/>
  <c r="AB1186" i="25"/>
  <c r="AC1186" i="25" s="1"/>
  <c r="I676" i="25"/>
  <c r="AB676" i="25"/>
  <c r="AC676" i="25" s="1"/>
  <c r="I1648" i="25"/>
  <c r="AB1648" i="25"/>
  <c r="AC1648" i="25" s="1"/>
  <c r="I1468" i="25"/>
  <c r="AB1468" i="25"/>
  <c r="AC1468" i="25" s="1"/>
  <c r="I544" i="25"/>
  <c r="AB544" i="25"/>
  <c r="AC544" i="25" s="1"/>
  <c r="I841" i="25"/>
  <c r="AB841" i="25"/>
  <c r="AC841" i="25" s="1"/>
  <c r="I1794" i="25"/>
  <c r="AB1794" i="25"/>
  <c r="AC1794" i="25" s="1"/>
  <c r="I1325" i="25"/>
  <c r="AB1325" i="25"/>
  <c r="AC1325" i="25" s="1"/>
  <c r="I1065" i="25"/>
  <c r="AB1065" i="25"/>
  <c r="AC1065" i="25" s="1"/>
  <c r="I1431" i="25"/>
  <c r="AB1431" i="25"/>
  <c r="AC1431" i="25" s="1"/>
  <c r="I1153" i="25"/>
  <c r="AB1153" i="25"/>
  <c r="AC1153" i="25" s="1"/>
  <c r="I820" i="25"/>
  <c r="AB820" i="25"/>
  <c r="AC820" i="25" s="1"/>
  <c r="I940" i="25"/>
  <c r="AB940" i="25"/>
  <c r="AC940" i="25" s="1"/>
  <c r="I377" i="25"/>
  <c r="AB377" i="25"/>
  <c r="AC377" i="25" s="1"/>
  <c r="I249" i="25"/>
  <c r="AB249" i="25"/>
  <c r="AC249" i="25" s="1"/>
  <c r="I798" i="25"/>
  <c r="AB798" i="25"/>
  <c r="AC798" i="25" s="1"/>
  <c r="I1371" i="25"/>
  <c r="AB1371" i="25"/>
  <c r="AC1371" i="25" s="1"/>
  <c r="I848" i="25"/>
  <c r="AB848" i="25"/>
  <c r="AC848" i="25" s="1"/>
  <c r="I928" i="25"/>
  <c r="AB928" i="25"/>
  <c r="AC928" i="25" s="1"/>
  <c r="I317" i="25"/>
  <c r="AB317" i="25"/>
  <c r="AC317" i="25" s="1"/>
  <c r="I81" i="25"/>
  <c r="AB81" i="25"/>
  <c r="AC81" i="25" s="1"/>
  <c r="I658" i="25"/>
  <c r="AB658" i="25"/>
  <c r="AC658" i="25" s="1"/>
  <c r="I453" i="25"/>
  <c r="AB453" i="25"/>
  <c r="AC453" i="25" s="1"/>
  <c r="I718" i="25"/>
  <c r="AB718" i="25"/>
  <c r="AC718" i="25" s="1"/>
  <c r="I901" i="25"/>
  <c r="AB901" i="25"/>
  <c r="AC901" i="25" s="1"/>
  <c r="I204" i="25"/>
  <c r="AB204" i="25"/>
  <c r="AC204" i="25" s="1"/>
  <c r="I639" i="25"/>
  <c r="AB639" i="25"/>
  <c r="AC639" i="25" s="1"/>
  <c r="I124" i="25"/>
  <c r="AB124" i="25"/>
  <c r="AC124" i="25" s="1"/>
  <c r="I1776" i="25"/>
  <c r="AB1776" i="25"/>
  <c r="AC1776" i="25" s="1"/>
  <c r="I1251" i="25"/>
  <c r="AB1251" i="25"/>
  <c r="AC1251" i="25" s="1"/>
  <c r="I483" i="25"/>
  <c r="AB483" i="25"/>
  <c r="AC483" i="25" s="1"/>
  <c r="I1731" i="25"/>
  <c r="AB1731" i="25"/>
  <c r="AC1731" i="25" s="1"/>
  <c r="I1365" i="25"/>
  <c r="AB1365" i="25"/>
  <c r="AC1365" i="25" s="1"/>
  <c r="I759" i="25"/>
  <c r="AB759" i="25"/>
  <c r="AC759" i="25" s="1"/>
  <c r="I456" i="25"/>
  <c r="AB456" i="25"/>
  <c r="AC456" i="25" s="1"/>
  <c r="I1658" i="25"/>
  <c r="AB1658" i="25"/>
  <c r="AC1658" i="25" s="1"/>
  <c r="I1270" i="25"/>
  <c r="AB1270" i="25"/>
  <c r="AC1270" i="25" s="1"/>
  <c r="I934" i="25"/>
  <c r="AB934" i="25"/>
  <c r="AC934" i="25" s="1"/>
  <c r="I271" i="25"/>
  <c r="AB271" i="25"/>
  <c r="AC271" i="25" s="1"/>
  <c r="I1603" i="25"/>
  <c r="AB1603" i="25"/>
  <c r="AC1603" i="25" s="1"/>
  <c r="I1174" i="25"/>
  <c r="AB1174" i="25"/>
  <c r="AC1174" i="25" s="1"/>
  <c r="I646" i="25"/>
  <c r="AB646" i="25"/>
  <c r="AC646" i="25" s="1"/>
  <c r="I907" i="25"/>
  <c r="AB907" i="25"/>
  <c r="AC907" i="25" s="1"/>
  <c r="I338" i="25"/>
  <c r="AB338" i="25"/>
  <c r="AC338" i="25" s="1"/>
  <c r="I70" i="25"/>
  <c r="AB70" i="25"/>
  <c r="AC70" i="25" s="1"/>
  <c r="I701" i="25"/>
  <c r="AB701" i="25"/>
  <c r="AC701" i="25" s="1"/>
  <c r="I573" i="25"/>
  <c r="AB573" i="25"/>
  <c r="AC573" i="25" s="1"/>
  <c r="I418" i="25"/>
  <c r="AB418" i="25"/>
  <c r="AC418" i="25" s="1"/>
  <c r="I1631" i="25"/>
  <c r="AB1631" i="25"/>
  <c r="AC1631" i="25" s="1"/>
  <c r="I1347" i="25"/>
  <c r="AB1347" i="25"/>
  <c r="AC1347" i="25" s="1"/>
  <c r="I957" i="25"/>
  <c r="AB957" i="25"/>
  <c r="AC957" i="25" s="1"/>
  <c r="I1701" i="25"/>
  <c r="AB1701" i="25"/>
  <c r="AC1701" i="25" s="1"/>
  <c r="I1199" i="25"/>
  <c r="AB1199" i="25"/>
  <c r="AC1199" i="25" s="1"/>
  <c r="I795" i="25"/>
  <c r="AB795" i="25"/>
  <c r="AC795" i="25" s="1"/>
  <c r="I132" i="25"/>
  <c r="AB132" i="25"/>
  <c r="AC132" i="25" s="1"/>
  <c r="I1783" i="25"/>
  <c r="AB1783" i="25"/>
  <c r="AC1783" i="25" s="1"/>
  <c r="I1298" i="25"/>
  <c r="AB1298" i="25"/>
  <c r="AC1298" i="25" s="1"/>
  <c r="I974" i="25"/>
  <c r="AB974" i="25"/>
  <c r="AC974" i="25" s="1"/>
  <c r="I311" i="25"/>
  <c r="AB311" i="25"/>
  <c r="AC311" i="25" s="1"/>
  <c r="I1686" i="25"/>
  <c r="AB1686" i="25"/>
  <c r="AC1686" i="25" s="1"/>
  <c r="I1202" i="25"/>
  <c r="AB1202" i="25"/>
  <c r="AC1202" i="25" s="1"/>
  <c r="I734" i="25"/>
  <c r="AB734" i="25"/>
  <c r="AC734" i="25" s="1"/>
  <c r="I961" i="25"/>
  <c r="AB961" i="25"/>
  <c r="AC961" i="25" s="1"/>
  <c r="I392" i="25"/>
  <c r="AB392" i="25"/>
  <c r="AC392" i="25" s="1"/>
  <c r="I256" i="25"/>
  <c r="AB256" i="25"/>
  <c r="AC256" i="25" s="1"/>
  <c r="I441" i="25"/>
  <c r="AB441" i="25"/>
  <c r="AC441" i="25" s="1"/>
  <c r="I927" i="25"/>
  <c r="AB927" i="25"/>
  <c r="AC927" i="25" s="1"/>
  <c r="I366" i="25"/>
  <c r="AB366" i="25"/>
  <c r="AC366" i="25" s="1"/>
  <c r="I238" i="25"/>
  <c r="AB238" i="25"/>
  <c r="AC238" i="25" s="1"/>
  <c r="I801" i="25"/>
  <c r="AB801" i="25"/>
  <c r="AC801" i="25" s="1"/>
  <c r="I673" i="25"/>
  <c r="AB673" i="25"/>
  <c r="AC673" i="25" s="1"/>
  <c r="I553" i="25"/>
  <c r="AB553" i="25"/>
  <c r="AC553" i="25" s="1"/>
  <c r="I166" i="25"/>
  <c r="AB166" i="25"/>
  <c r="AC166" i="25" s="1"/>
  <c r="I1639" i="25"/>
  <c r="AB1639" i="25"/>
  <c r="AC1639" i="25" s="1"/>
  <c r="I1353" i="25"/>
  <c r="AB1353" i="25"/>
  <c r="AC1353" i="25" s="1"/>
  <c r="I979" i="25"/>
  <c r="AB979" i="25"/>
  <c r="AC979" i="25" s="1"/>
  <c r="I1717" i="25"/>
  <c r="AB1717" i="25"/>
  <c r="AC1717" i="25" s="1"/>
  <c r="I1216" i="25"/>
  <c r="AB1216" i="25"/>
  <c r="AC1216" i="25" s="1"/>
  <c r="I743" i="25"/>
  <c r="AB743" i="25"/>
  <c r="AC743" i="25" s="1"/>
  <c r="I440" i="25"/>
  <c r="AB440" i="25"/>
  <c r="AC440" i="25" s="1"/>
  <c r="I1787" i="25"/>
  <c r="AB1787" i="25"/>
  <c r="AC1787" i="25" s="1"/>
  <c r="I1304" i="25"/>
  <c r="AB1304" i="25"/>
  <c r="AC1304" i="25" s="1"/>
  <c r="I982" i="25"/>
  <c r="AB982" i="25"/>
  <c r="AC982" i="25" s="1"/>
  <c r="I319" i="25"/>
  <c r="AB319" i="25"/>
  <c r="AC319" i="25" s="1"/>
  <c r="I1698" i="25"/>
  <c r="AB1698" i="25"/>
  <c r="AC1698" i="25" s="1"/>
  <c r="I1684" i="25"/>
  <c r="AB1684" i="25"/>
  <c r="AC1684" i="25" s="1"/>
  <c r="I1373" i="25"/>
  <c r="AB1373" i="25"/>
  <c r="AC1373" i="25" s="1"/>
  <c r="I1274" i="25"/>
  <c r="AB1274" i="25"/>
  <c r="AC1274" i="25" s="1"/>
  <c r="I1198" i="25"/>
  <c r="AB1198" i="25"/>
  <c r="AC1198" i="25" s="1"/>
  <c r="I724" i="25"/>
  <c r="AB724" i="25"/>
  <c r="AC724" i="25" s="1"/>
  <c r="I496" i="25"/>
  <c r="AB496" i="25"/>
  <c r="AC496" i="25" s="1"/>
  <c r="I1299" i="25"/>
  <c r="AB1299" i="25"/>
  <c r="AC1299" i="25" s="1"/>
  <c r="I663" i="25"/>
  <c r="AB663" i="25"/>
  <c r="AC663" i="25" s="1"/>
  <c r="I1222" i="25"/>
  <c r="AB1222" i="25"/>
  <c r="AC1222" i="25" s="1"/>
  <c r="I1168" i="25"/>
  <c r="AB1168" i="25"/>
  <c r="AC1168" i="25" s="1"/>
  <c r="I708" i="25"/>
  <c r="AB708" i="25"/>
  <c r="AC708" i="25" s="1"/>
  <c r="I451" i="25"/>
  <c r="AB451" i="25"/>
  <c r="AC451" i="25" s="1"/>
  <c r="I1520" i="25"/>
  <c r="AB1520" i="25"/>
  <c r="AC1520" i="25" s="1"/>
  <c r="I818" i="25"/>
  <c r="AB818" i="25"/>
  <c r="AC818" i="25" s="1"/>
  <c r="I970" i="25"/>
  <c r="AB970" i="25"/>
  <c r="AC970" i="25" s="1"/>
  <c r="I1122" i="25"/>
  <c r="AB1122" i="25"/>
  <c r="AC1122" i="25" s="1"/>
  <c r="I716" i="25"/>
  <c r="AB716" i="25"/>
  <c r="AC716" i="25" s="1"/>
  <c r="I1554" i="25"/>
  <c r="AB1554" i="25"/>
  <c r="AC1554" i="25" s="1"/>
  <c r="I1014" i="25"/>
  <c r="AB1014" i="25"/>
  <c r="AC1014" i="25" s="1"/>
  <c r="I684" i="25"/>
  <c r="AB684" i="25"/>
  <c r="AC684" i="25" s="1"/>
  <c r="I560" i="25"/>
  <c r="AB560" i="25"/>
  <c r="AC560" i="25" s="1"/>
  <c r="I1708" i="25"/>
  <c r="AB1708" i="25"/>
  <c r="AC1708" i="25" s="1"/>
  <c r="I1387" i="25"/>
  <c r="AB1387" i="25"/>
  <c r="AC1387" i="25" s="1"/>
  <c r="I1286" i="25"/>
  <c r="AB1286" i="25"/>
  <c r="AC1286" i="25" s="1"/>
  <c r="I1200" i="25"/>
  <c r="AB1200" i="25"/>
  <c r="AC1200" i="25" s="1"/>
  <c r="I728" i="25"/>
  <c r="AB728" i="25"/>
  <c r="AC728" i="25" s="1"/>
  <c r="I500" i="25"/>
  <c r="AB500" i="25"/>
  <c r="AC500" i="25" s="1"/>
  <c r="I760" i="25"/>
  <c r="AB760" i="25"/>
  <c r="AC760" i="25" s="1"/>
  <c r="I532" i="25"/>
  <c r="AB532" i="25"/>
  <c r="AC532" i="25" s="1"/>
  <c r="I1792" i="25"/>
  <c r="AB1792" i="25"/>
  <c r="AC1792" i="25" s="1"/>
  <c r="I1123" i="25"/>
  <c r="AB1123" i="25"/>
  <c r="AC1123" i="25" s="1"/>
  <c r="I1068" i="25"/>
  <c r="AB1068" i="25"/>
  <c r="AC1068" i="25" s="1"/>
  <c r="I1158" i="25"/>
  <c r="AB1158" i="25"/>
  <c r="AC1158" i="25" s="1"/>
  <c r="I700" i="25"/>
  <c r="AB700" i="25"/>
  <c r="AC700" i="25" s="1"/>
  <c r="I443" i="25"/>
  <c r="AB443" i="25"/>
  <c r="AC443" i="25" s="1"/>
  <c r="I1079" i="25"/>
  <c r="AB1079" i="25"/>
  <c r="AC1079" i="25" s="1"/>
  <c r="I187" i="25"/>
  <c r="AB187" i="25"/>
  <c r="AC187" i="25" s="1"/>
  <c r="I53" i="25"/>
  <c r="AB53" i="25"/>
  <c r="AC53" i="25" s="1"/>
  <c r="I816" i="25"/>
  <c r="AB816" i="25"/>
  <c r="AC816" i="25" s="1"/>
  <c r="I459" i="25"/>
  <c r="AB459" i="25"/>
  <c r="AC459" i="25" s="1"/>
  <c r="I811" i="25"/>
  <c r="AB811" i="25"/>
  <c r="AC811" i="25" s="1"/>
  <c r="I10" i="25"/>
  <c r="AB10" i="25"/>
  <c r="AC10" i="25" s="1"/>
  <c r="I1498" i="25"/>
  <c r="AB1498" i="25"/>
  <c r="AC1498" i="25" s="1"/>
  <c r="I1582" i="25"/>
  <c r="AB1582" i="25"/>
  <c r="AC1582" i="25" s="1"/>
  <c r="I1491" i="25"/>
  <c r="AB1491" i="25"/>
  <c r="AC1491" i="25" s="1"/>
  <c r="I1244" i="25"/>
  <c r="AB1244" i="25"/>
  <c r="AC1244" i="25" s="1"/>
  <c r="I1571" i="25"/>
  <c r="AB1571" i="25"/>
  <c r="AC1571" i="25" s="1"/>
  <c r="I1362" i="25"/>
  <c r="AB1362" i="25"/>
  <c r="AC1362" i="25" s="1"/>
  <c r="I1305" i="25"/>
  <c r="AB1305" i="25"/>
  <c r="AC1305" i="25" s="1"/>
  <c r="I1005" i="25"/>
  <c r="AB1005" i="25"/>
  <c r="AC1005" i="25" s="1"/>
  <c r="I1699" i="25"/>
  <c r="AB1699" i="25"/>
  <c r="AC1699" i="25" s="1"/>
  <c r="I1662" i="25"/>
  <c r="AB1662" i="25"/>
  <c r="AC1662" i="25" s="1"/>
  <c r="I1316" i="25"/>
  <c r="AB1316" i="25"/>
  <c r="AC1316" i="25" s="1"/>
  <c r="I1676" i="25"/>
  <c r="AB1676" i="25"/>
  <c r="AC1676" i="25" s="1"/>
  <c r="I1402" i="25"/>
  <c r="AB1402" i="25"/>
  <c r="AC1402" i="25" s="1"/>
  <c r="I1124" i="25"/>
  <c r="AB1124" i="25"/>
  <c r="AC1124" i="25" s="1"/>
  <c r="I1482" i="25"/>
  <c r="AB1482" i="25"/>
  <c r="AC1482" i="25" s="1"/>
  <c r="I1053" i="25"/>
  <c r="AB1053" i="25"/>
  <c r="AC1053" i="25" s="1"/>
  <c r="I1763" i="25"/>
  <c r="AB1763" i="25"/>
  <c r="AC1763" i="25" s="1"/>
  <c r="I1797" i="25"/>
  <c r="AB1797" i="25"/>
  <c r="AC1797" i="25" s="1"/>
  <c r="I1356" i="25"/>
  <c r="AB1356" i="25"/>
  <c r="AC1356" i="25" s="1"/>
  <c r="I1228" i="25"/>
  <c r="AB1228" i="25"/>
  <c r="AC1228" i="25" s="1"/>
  <c r="I1442" i="25"/>
  <c r="AB1442" i="25"/>
  <c r="AC1442" i="25" s="1"/>
  <c r="I1164" i="25"/>
  <c r="AB1164" i="25"/>
  <c r="AC1164" i="25" s="1"/>
  <c r="I1281" i="25"/>
  <c r="AB1281" i="25"/>
  <c r="AC1281" i="25" s="1"/>
  <c r="I1757" i="25"/>
  <c r="AB1757" i="25"/>
  <c r="AC1757" i="25" s="1"/>
  <c r="I1642" i="25"/>
  <c r="AB1642" i="25"/>
  <c r="AC1642" i="25" s="1"/>
  <c r="I1547" i="25"/>
  <c r="AB1547" i="25"/>
  <c r="AC1547" i="25" s="1"/>
  <c r="I1300" i="25"/>
  <c r="AB1300" i="25"/>
  <c r="AC1300" i="25" s="1"/>
  <c r="I1710" i="25"/>
  <c r="AB1710" i="25"/>
  <c r="AC1710" i="25" s="1"/>
  <c r="I1418" i="25"/>
  <c r="AB1418" i="25"/>
  <c r="AC1418" i="25" s="1"/>
  <c r="I1140" i="25"/>
  <c r="AB1140" i="25"/>
  <c r="AC1140" i="25" s="1"/>
  <c r="I1704" i="25"/>
  <c r="AB1704" i="25"/>
  <c r="AC1704" i="25" s="1"/>
  <c r="I1518" i="25"/>
  <c r="AB1518" i="25"/>
  <c r="AC1518" i="25" s="1"/>
  <c r="I1269" i="25"/>
  <c r="AB1269" i="25"/>
  <c r="AC1269" i="25" s="1"/>
  <c r="I1720" i="25"/>
  <c r="AB1720" i="25"/>
  <c r="AC1720" i="25" s="1"/>
  <c r="I1375" i="25"/>
  <c r="AB1375" i="25"/>
  <c r="AC1375" i="25" s="1"/>
  <c r="I1097" i="25"/>
  <c r="AB1097" i="25"/>
  <c r="AC1097" i="25" s="1"/>
  <c r="I1012" i="25"/>
  <c r="AB1012" i="25"/>
  <c r="AC1012" i="25" s="1"/>
  <c r="I884" i="25"/>
  <c r="AB884" i="25"/>
  <c r="AC884" i="25" s="1"/>
  <c r="I321" i="25"/>
  <c r="AB321" i="25"/>
  <c r="AC321" i="25" s="1"/>
  <c r="I193" i="25"/>
  <c r="AB193" i="25"/>
  <c r="AC193" i="25" s="1"/>
  <c r="I1620" i="25"/>
  <c r="AB1620" i="25"/>
  <c r="AC1620" i="25" s="1"/>
  <c r="I1149" i="25"/>
  <c r="AB1149" i="25"/>
  <c r="AC1149" i="25" s="1"/>
  <c r="I1024" i="25"/>
  <c r="AB1024" i="25"/>
  <c r="AC1024" i="25" s="1"/>
  <c r="I460" i="25"/>
  <c r="AB460" i="25"/>
  <c r="AC460" i="25" s="1"/>
  <c r="I245" i="25"/>
  <c r="AB245" i="25"/>
  <c r="AC245" i="25" s="1"/>
  <c r="I754" i="25"/>
  <c r="AB754" i="25"/>
  <c r="AC754" i="25" s="1"/>
  <c r="I578" i="25"/>
  <c r="AB578" i="25"/>
  <c r="AC578" i="25" s="1"/>
  <c r="I151" i="25"/>
  <c r="AB151" i="25"/>
  <c r="AC151" i="25" s="1"/>
  <c r="I494" i="25"/>
  <c r="AB494" i="25"/>
  <c r="AC494" i="25" s="1"/>
  <c r="I356" i="25"/>
  <c r="AB356" i="25"/>
  <c r="AC356" i="25" s="1"/>
  <c r="I783" i="25"/>
  <c r="AB783" i="25"/>
  <c r="AC783" i="25" s="1"/>
  <c r="I527" i="25"/>
  <c r="AB527" i="25"/>
  <c r="AC527" i="25" s="1"/>
  <c r="I1696" i="25"/>
  <c r="AB1696" i="25"/>
  <c r="AC1696" i="25" s="1"/>
  <c r="I1500" i="25"/>
  <c r="AB1500" i="25"/>
  <c r="AC1500" i="25" s="1"/>
  <c r="I1019" i="25"/>
  <c r="AB1019" i="25"/>
  <c r="AC1019" i="25" s="1"/>
  <c r="I1638" i="25"/>
  <c r="AB1638" i="25"/>
  <c r="AC1638" i="25" s="1"/>
  <c r="I1173" i="25"/>
  <c r="AB1173" i="25"/>
  <c r="AC1173" i="25" s="1"/>
  <c r="I675" i="25"/>
  <c r="AB675" i="25"/>
  <c r="AC675" i="25" s="1"/>
  <c r="I7" i="25"/>
  <c r="AB7" i="25"/>
  <c r="AC7" i="25" s="1"/>
  <c r="I1527" i="25"/>
  <c r="AB1527" i="25"/>
  <c r="AC1527" i="25" s="1"/>
  <c r="I1238" i="25"/>
  <c r="AB1238" i="25"/>
  <c r="AC1238" i="25" s="1"/>
  <c r="I890" i="25"/>
  <c r="AB890" i="25"/>
  <c r="AC890" i="25" s="1"/>
  <c r="I229" i="25"/>
  <c r="AB229" i="25"/>
  <c r="AC229" i="25" s="1"/>
  <c r="I1462" i="25"/>
  <c r="AB1462" i="25"/>
  <c r="AC1462" i="25" s="1"/>
  <c r="I1142" i="25"/>
  <c r="AB1142" i="25"/>
  <c r="AC1142" i="25" s="1"/>
  <c r="I550" i="25"/>
  <c r="AB550" i="25"/>
  <c r="AC550" i="25" s="1"/>
  <c r="I923" i="25"/>
  <c r="AB923" i="25"/>
  <c r="AC923" i="25" s="1"/>
  <c r="I346" i="25"/>
  <c r="AB346" i="25"/>
  <c r="AC346" i="25" s="1"/>
  <c r="I78" i="25"/>
  <c r="AB78" i="25"/>
  <c r="AC78" i="25" s="1"/>
  <c r="I709" i="25"/>
  <c r="AB709" i="25"/>
  <c r="AC709" i="25" s="1"/>
  <c r="I581" i="25"/>
  <c r="AB581" i="25"/>
  <c r="AC581" i="25" s="1"/>
  <c r="I426" i="25"/>
  <c r="AB426" i="25"/>
  <c r="AC426" i="25" s="1"/>
  <c r="I1647" i="25"/>
  <c r="AB1647" i="25"/>
  <c r="AC1647" i="25" s="1"/>
  <c r="I1480" i="25"/>
  <c r="AB1480" i="25"/>
  <c r="AC1480" i="25" s="1"/>
  <c r="I995" i="25"/>
  <c r="AB995" i="25"/>
  <c r="AC995" i="25" s="1"/>
  <c r="I1618" i="25"/>
  <c r="AB1618" i="25"/>
  <c r="AC1618" i="25" s="1"/>
  <c r="I1155" i="25"/>
  <c r="AB1155" i="25"/>
  <c r="AC1155" i="25" s="1"/>
  <c r="I583" i="25"/>
  <c r="AB583" i="25"/>
  <c r="AC583" i="25" s="1"/>
  <c r="I1675" i="25"/>
  <c r="AB1675" i="25"/>
  <c r="AC1675" i="25" s="1"/>
  <c r="I1352" i="25"/>
  <c r="AB1352" i="25"/>
  <c r="AC1352" i="25" s="1"/>
  <c r="I1046" i="25"/>
  <c r="AB1046" i="25"/>
  <c r="AC1046" i="25" s="1"/>
  <c r="I383" i="25"/>
  <c r="AB383" i="25"/>
  <c r="AC383" i="25" s="1"/>
  <c r="I87" i="25"/>
  <c r="AB87" i="25"/>
  <c r="AC87" i="25" s="1"/>
  <c r="I1406" i="25"/>
  <c r="AB1406" i="25"/>
  <c r="AC1406" i="25" s="1"/>
  <c r="I1086" i="25"/>
  <c r="AB1086" i="25"/>
  <c r="AC1086" i="25" s="1"/>
  <c r="I1001" i="25"/>
  <c r="AB1001" i="25"/>
  <c r="AC1001" i="25" s="1"/>
  <c r="I479" i="25"/>
  <c r="AB479" i="25"/>
  <c r="AC479" i="25" s="1"/>
  <c r="I296" i="25"/>
  <c r="AB296" i="25"/>
  <c r="AC296" i="25" s="1"/>
  <c r="I630" i="25"/>
  <c r="AB630" i="25"/>
  <c r="AC630" i="25" s="1"/>
  <c r="I967" i="25"/>
  <c r="AB967" i="25"/>
  <c r="AC967" i="25" s="1"/>
  <c r="I406" i="25"/>
  <c r="AB406" i="25"/>
  <c r="AC406" i="25" s="1"/>
  <c r="I278" i="25"/>
  <c r="AB278" i="25"/>
  <c r="AC278" i="25" s="1"/>
  <c r="I82" i="25"/>
  <c r="AB82" i="25"/>
  <c r="AC82" i="25" s="1"/>
  <c r="I713" i="25"/>
  <c r="AB713" i="25"/>
  <c r="AC713" i="25" s="1"/>
  <c r="I561" i="25"/>
  <c r="AB561" i="25"/>
  <c r="AC561" i="25" s="1"/>
  <c r="I179" i="25"/>
  <c r="AB179" i="25"/>
  <c r="AC179" i="25" s="1"/>
  <c r="I1678" i="25"/>
  <c r="AB1678" i="25"/>
  <c r="AC1678" i="25" s="1"/>
  <c r="I1488" i="25"/>
  <c r="AB1488" i="25"/>
  <c r="AC1488" i="25" s="1"/>
  <c r="I1007" i="25"/>
  <c r="AB1007" i="25"/>
  <c r="AC1007" i="25" s="1"/>
  <c r="I1735" i="25"/>
  <c r="AB1735" i="25"/>
  <c r="AC1735" i="25" s="1"/>
  <c r="I1369" i="25"/>
  <c r="AB1369" i="25"/>
  <c r="AC1369" i="25" s="1"/>
  <c r="I679" i="25"/>
  <c r="AB679" i="25"/>
  <c r="AC679" i="25" s="1"/>
  <c r="I144" i="25"/>
  <c r="AB144" i="25"/>
  <c r="AC144" i="25" s="1"/>
  <c r="I1519" i="25"/>
  <c r="AB1519" i="25"/>
  <c r="AC1519" i="25" s="1"/>
  <c r="I1230" i="25"/>
  <c r="AB1230" i="25"/>
  <c r="AC1230" i="25" s="1"/>
  <c r="I882" i="25"/>
  <c r="AB882" i="25"/>
  <c r="AC882" i="25" s="1"/>
  <c r="I219" i="25"/>
  <c r="AB219" i="25"/>
  <c r="AC219" i="25" s="1"/>
  <c r="I1454" i="25"/>
  <c r="AB1454" i="25"/>
  <c r="AC1454" i="25" s="1"/>
  <c r="I1067" i="25"/>
  <c r="AB1067" i="25"/>
  <c r="AC1067" i="25" s="1"/>
  <c r="I771" i="25"/>
  <c r="AB771" i="25"/>
  <c r="AC771" i="25" s="1"/>
  <c r="I998" i="25"/>
  <c r="AB998" i="25"/>
  <c r="AC998" i="25" s="1"/>
  <c r="I1134" i="25"/>
  <c r="AB1134" i="25"/>
  <c r="AC1134" i="25" s="1"/>
  <c r="I682" i="25"/>
  <c r="AB682" i="25"/>
  <c r="AC682" i="25" s="1"/>
  <c r="I427" i="25"/>
  <c r="AB427" i="25"/>
  <c r="AC427" i="25" s="1"/>
  <c r="I1355" i="25"/>
  <c r="AB1355" i="25"/>
  <c r="AC1355" i="25" s="1"/>
  <c r="I747" i="25"/>
  <c r="AB747" i="25"/>
  <c r="AC747" i="25" s="1"/>
  <c r="I926" i="25"/>
  <c r="AB926" i="25"/>
  <c r="AC926" i="25" s="1"/>
  <c r="I1104" i="25"/>
  <c r="AB1104" i="25"/>
  <c r="AC1104" i="25" s="1"/>
  <c r="I664" i="25"/>
  <c r="AB664" i="25"/>
  <c r="AC664" i="25" s="1"/>
  <c r="I180" i="25"/>
  <c r="AB180" i="25"/>
  <c r="AC180" i="25" s="1"/>
  <c r="I1227" i="25"/>
  <c r="AB1227" i="25"/>
  <c r="AC1227" i="25" s="1"/>
  <c r="I555" i="25"/>
  <c r="AB555" i="25"/>
  <c r="AC555" i="25" s="1"/>
  <c r="I363" i="25"/>
  <c r="AB363" i="25"/>
  <c r="AC363" i="25" s="1"/>
  <c r="I855" i="25"/>
  <c r="AB855" i="25"/>
  <c r="AC855" i="25" s="1"/>
  <c r="AB548" i="25"/>
  <c r="AC548" i="25" s="1"/>
  <c r="I548" i="25"/>
  <c r="AB1179" i="25"/>
  <c r="AC1179" i="25" s="1"/>
  <c r="I1179" i="25"/>
  <c r="I1178" i="25"/>
  <c r="AB1178" i="25"/>
  <c r="AC1178" i="25" s="1"/>
  <c r="I488" i="25"/>
  <c r="AB488" i="25"/>
  <c r="AC488" i="25" s="1"/>
  <c r="I825" i="25"/>
  <c r="AB825" i="25"/>
  <c r="AC825" i="25" s="1"/>
  <c r="I1778" i="25"/>
  <c r="AB1778" i="25"/>
  <c r="AC1778" i="25" s="1"/>
  <c r="I1341" i="25"/>
  <c r="AB1341" i="25"/>
  <c r="AC1341" i="25" s="1"/>
  <c r="I1208" i="25"/>
  <c r="AB1208" i="25"/>
  <c r="AC1208" i="25" s="1"/>
  <c r="I1461" i="25"/>
  <c r="AB1461" i="25"/>
  <c r="AC1461" i="25" s="1"/>
  <c r="I1169" i="25"/>
  <c r="AB1169" i="25"/>
  <c r="AC1169" i="25" s="1"/>
  <c r="I836" i="25"/>
  <c r="AB836" i="25"/>
  <c r="AC836" i="25" s="1"/>
  <c r="I956" i="25"/>
  <c r="AB956" i="25"/>
  <c r="AC956" i="25" s="1"/>
  <c r="I393" i="25"/>
  <c r="AB393" i="25"/>
  <c r="AC393" i="25" s="1"/>
  <c r="I265" i="25"/>
  <c r="AB265" i="25"/>
  <c r="AC265" i="25" s="1"/>
  <c r="I69" i="25"/>
  <c r="AB69" i="25"/>
  <c r="AC69" i="25" s="1"/>
  <c r="I1395" i="25"/>
  <c r="AB1395" i="25"/>
  <c r="AC1395" i="25" s="1"/>
  <c r="I864" i="25"/>
  <c r="AB864" i="25"/>
  <c r="AC864" i="25" s="1"/>
  <c r="I944" i="25"/>
  <c r="AB944" i="25"/>
  <c r="AC944" i="25" s="1"/>
  <c r="I341" i="25"/>
  <c r="AB341" i="25"/>
  <c r="AC341" i="25" s="1"/>
  <c r="I105" i="25"/>
  <c r="AB105" i="25"/>
  <c r="AC105" i="25" s="1"/>
  <c r="I674" i="25"/>
  <c r="AB674" i="25"/>
  <c r="AC674" i="25" s="1"/>
  <c r="I506" i="25"/>
  <c r="AB506" i="25"/>
  <c r="AC506" i="25" s="1"/>
  <c r="I782" i="25"/>
  <c r="AB782" i="25"/>
  <c r="AC782" i="25" s="1"/>
  <c r="I925" i="25"/>
  <c r="AB925" i="25"/>
  <c r="AC925" i="25" s="1"/>
  <c r="I228" i="25"/>
  <c r="AB228" i="25"/>
  <c r="AC228" i="25" s="1"/>
  <c r="I671" i="25"/>
  <c r="AB671" i="25"/>
  <c r="AC671" i="25" s="1"/>
  <c r="I156" i="25"/>
  <c r="AB156" i="25"/>
  <c r="AC156" i="25" s="1"/>
  <c r="I1798" i="25"/>
  <c r="AB1798" i="25"/>
  <c r="AC1798" i="25" s="1"/>
  <c r="I1279" i="25"/>
  <c r="AB1279" i="25"/>
  <c r="AC1279" i="25" s="1"/>
  <c r="I899" i="25"/>
  <c r="AB899" i="25"/>
  <c r="AC899" i="25" s="1"/>
  <c r="I1681" i="25"/>
  <c r="AB1681" i="25"/>
  <c r="AC1681" i="25" s="1"/>
  <c r="I1187" i="25"/>
  <c r="AB1187" i="25"/>
  <c r="AC1187" i="25" s="1"/>
  <c r="I631" i="25"/>
  <c r="AB631" i="25"/>
  <c r="AC631" i="25" s="1"/>
  <c r="I29" i="25"/>
  <c r="AB29" i="25"/>
  <c r="AC29" i="25" s="1"/>
  <c r="I1537" i="25"/>
  <c r="AB1537" i="25"/>
  <c r="AC1537" i="25" s="1"/>
  <c r="I1248" i="25"/>
  <c r="AB1248" i="25"/>
  <c r="AC1248" i="25" s="1"/>
  <c r="I906" i="25"/>
  <c r="AB906" i="25"/>
  <c r="AC906" i="25" s="1"/>
  <c r="I243" i="25"/>
  <c r="AB243" i="25"/>
  <c r="AC243" i="25" s="1"/>
  <c r="I1557" i="25"/>
  <c r="AB1557" i="25"/>
  <c r="AC1557" i="25" s="1"/>
  <c r="I1152" i="25"/>
  <c r="AB1152" i="25"/>
  <c r="AC1152" i="25" s="1"/>
  <c r="I582" i="25"/>
  <c r="AB582" i="25"/>
  <c r="AC582" i="25" s="1"/>
  <c r="I939" i="25"/>
  <c r="AB939" i="25"/>
  <c r="AC939" i="25" s="1"/>
  <c r="I354" i="25"/>
  <c r="AB354" i="25"/>
  <c r="AC354" i="25" s="1"/>
  <c r="I86" i="25"/>
  <c r="AB86" i="25"/>
  <c r="AC86" i="25" s="1"/>
  <c r="I717" i="25"/>
  <c r="AB717" i="25"/>
  <c r="AC717" i="25" s="1"/>
  <c r="I589" i="25"/>
  <c r="AB589" i="25"/>
  <c r="AC589" i="25" s="1"/>
  <c r="I434" i="25"/>
  <c r="AB434" i="25"/>
  <c r="AC434" i="25" s="1"/>
  <c r="I1688" i="25"/>
  <c r="AB1688" i="25"/>
  <c r="AC1688" i="25" s="1"/>
  <c r="I1496" i="25"/>
  <c r="AB1496" i="25"/>
  <c r="AC1496" i="25" s="1"/>
  <c r="I1015" i="25"/>
  <c r="AB1015" i="25"/>
  <c r="AC1015" i="25" s="1"/>
  <c r="I1755" i="25"/>
  <c r="AB1755" i="25"/>
  <c r="AC1755" i="25" s="1"/>
  <c r="I1377" i="25"/>
  <c r="AB1377" i="25"/>
  <c r="AC1377" i="25" s="1"/>
  <c r="I775" i="25"/>
  <c r="AB775" i="25"/>
  <c r="AC775" i="25" s="1"/>
  <c r="I499" i="25"/>
  <c r="AB499" i="25"/>
  <c r="AC499" i="25" s="1"/>
  <c r="I1803" i="25"/>
  <c r="AB1803" i="25"/>
  <c r="AC1803" i="25" s="1"/>
  <c r="I1320" i="25"/>
  <c r="AB1320" i="25"/>
  <c r="AC1320" i="25" s="1"/>
  <c r="I1002" i="25"/>
  <c r="AB1002" i="25"/>
  <c r="AC1002" i="25" s="1"/>
  <c r="I339" i="25"/>
  <c r="AB339" i="25"/>
  <c r="AC339" i="25" s="1"/>
  <c r="I1726" i="25"/>
  <c r="AB1726" i="25"/>
  <c r="AC1726" i="25" s="1"/>
  <c r="I1374" i="25"/>
  <c r="AB1374" i="25"/>
  <c r="AC1374" i="25" s="1"/>
  <c r="I851" i="25"/>
  <c r="AB851" i="25"/>
  <c r="AC851" i="25" s="1"/>
  <c r="I977" i="25"/>
  <c r="AB977" i="25"/>
  <c r="AC977" i="25" s="1"/>
  <c r="I408" i="25"/>
  <c r="AB408" i="25"/>
  <c r="AC408" i="25" s="1"/>
  <c r="I272" i="25"/>
  <c r="AB272" i="25"/>
  <c r="AC272" i="25" s="1"/>
  <c r="I534" i="25"/>
  <c r="AB534" i="25"/>
  <c r="AC534" i="25" s="1"/>
  <c r="I943" i="25"/>
  <c r="AB943" i="25"/>
  <c r="AC943" i="25" s="1"/>
  <c r="I382" i="25"/>
  <c r="AB382" i="25"/>
  <c r="AC382" i="25" s="1"/>
  <c r="I254" i="25"/>
  <c r="AB254" i="25"/>
  <c r="AC254" i="25" s="1"/>
  <c r="I58" i="25"/>
  <c r="AB58" i="25"/>
  <c r="AC58" i="25" s="1"/>
  <c r="I689" i="25"/>
  <c r="AB689" i="25"/>
  <c r="AC689" i="25" s="1"/>
  <c r="I537" i="25"/>
  <c r="AB537" i="25"/>
  <c r="AC537" i="25" s="1"/>
  <c r="I150" i="25"/>
  <c r="AB150" i="25"/>
  <c r="AC150" i="25" s="1"/>
  <c r="I1601" i="25"/>
  <c r="AB1601" i="25"/>
  <c r="AC1601" i="25" s="1"/>
  <c r="I1323" i="25"/>
  <c r="AB1323" i="25"/>
  <c r="AC1323" i="25" s="1"/>
  <c r="I915" i="25"/>
  <c r="AB915" i="25"/>
  <c r="AC915" i="25" s="1"/>
  <c r="I1644" i="25"/>
  <c r="AB1644" i="25"/>
  <c r="AC1644" i="25" s="1"/>
  <c r="I1175" i="25"/>
  <c r="AB1175" i="25"/>
  <c r="AC1175" i="25" s="1"/>
  <c r="I615" i="25"/>
  <c r="AB615" i="25"/>
  <c r="AC615" i="25" s="1"/>
  <c r="I1711" i="25"/>
  <c r="AB1711" i="25"/>
  <c r="AC1711" i="25" s="1"/>
  <c r="I1487" i="25"/>
  <c r="AB1487" i="25"/>
  <c r="AC1487" i="25" s="1"/>
  <c r="I1066" i="25"/>
  <c r="AB1066" i="25"/>
  <c r="AC1066" i="25" s="1"/>
  <c r="I403" i="25"/>
  <c r="AB403" i="25"/>
  <c r="AC403" i="25" s="1"/>
  <c r="I107" i="25"/>
  <c r="AB107" i="25"/>
  <c r="AC107" i="25" s="1"/>
  <c r="I1422" i="25"/>
  <c r="AB1422" i="25"/>
  <c r="AC1422" i="25" s="1"/>
  <c r="I276" i="25"/>
  <c r="AB276" i="25"/>
  <c r="AC276" i="25" s="1"/>
  <c r="I515" i="25"/>
  <c r="AB515" i="25"/>
  <c r="AC515" i="25" s="1"/>
  <c r="I391" i="25"/>
  <c r="AB391" i="25"/>
  <c r="AC391" i="25" s="1"/>
  <c r="I867" i="25"/>
  <c r="AB867" i="25"/>
  <c r="AC867" i="25" s="1"/>
  <c r="I640" i="25"/>
  <c r="AB640" i="25"/>
  <c r="AC640" i="25" s="1"/>
  <c r="I153" i="25"/>
  <c r="AB153" i="25"/>
  <c r="AC153" i="25" s="1"/>
  <c r="I1055" i="25"/>
  <c r="AB1055" i="25"/>
  <c r="AC1055" i="25" s="1"/>
  <c r="I491" i="25"/>
  <c r="AB491" i="25"/>
  <c r="AC491" i="25" s="1"/>
  <c r="I323" i="25"/>
  <c r="AB323" i="25"/>
  <c r="AC323" i="25" s="1"/>
  <c r="I843" i="25"/>
  <c r="AB843" i="25"/>
  <c r="AC843" i="25" s="1"/>
  <c r="I620" i="25"/>
  <c r="AB620" i="25"/>
  <c r="AC620" i="25" s="1"/>
  <c r="I135" i="25"/>
  <c r="AB135" i="25"/>
  <c r="AC135" i="25" s="1"/>
  <c r="I340" i="25"/>
  <c r="AB340" i="25"/>
  <c r="AC340" i="25" s="1"/>
  <c r="I1745" i="25"/>
  <c r="AB1745" i="25"/>
  <c r="AC1745" i="25" s="1"/>
  <c r="I195" i="25"/>
  <c r="AB195" i="25"/>
  <c r="AC195" i="25" s="1"/>
  <c r="I819" i="25"/>
  <c r="AB819" i="25"/>
  <c r="AC819" i="25" s="1"/>
  <c r="I576" i="25"/>
  <c r="AB576" i="25"/>
  <c r="AC576" i="25" s="1"/>
  <c r="I1443" i="25"/>
  <c r="AB1443" i="25"/>
  <c r="AC1443" i="25" s="1"/>
  <c r="I1382" i="25"/>
  <c r="AB1382" i="25"/>
  <c r="AC1382" i="25" s="1"/>
  <c r="I516" i="25"/>
  <c r="AB516" i="25"/>
  <c r="AC516" i="25" s="1"/>
  <c r="I833" i="25"/>
  <c r="AB833" i="25"/>
  <c r="AC833" i="25" s="1"/>
  <c r="I1786" i="25"/>
  <c r="AB1786" i="25"/>
  <c r="AC1786" i="25" s="1"/>
  <c r="I1349" i="25"/>
  <c r="AB1349" i="25"/>
  <c r="AC1349" i="25" s="1"/>
  <c r="I1221" i="25"/>
  <c r="AB1221" i="25"/>
  <c r="AC1221" i="25" s="1"/>
  <c r="I1558" i="25"/>
  <c r="AB1558" i="25"/>
  <c r="AC1558" i="25" s="1"/>
  <c r="I1177" i="25"/>
  <c r="AB1177" i="25"/>
  <c r="AC1177" i="25" s="1"/>
  <c r="I844" i="25"/>
  <c r="AB844" i="25"/>
  <c r="AC844" i="25" s="1"/>
  <c r="I964" i="25"/>
  <c r="AB964" i="25"/>
  <c r="AC964" i="25" s="1"/>
  <c r="I401" i="25"/>
  <c r="AB401" i="25"/>
  <c r="AC401" i="25" s="1"/>
  <c r="I273" i="25"/>
  <c r="AB273" i="25"/>
  <c r="AC273" i="25" s="1"/>
  <c r="I77" i="25"/>
  <c r="AB77" i="25"/>
  <c r="AC77" i="25" s="1"/>
  <c r="I1403" i="25"/>
  <c r="AB1403" i="25"/>
  <c r="AC1403" i="25" s="1"/>
  <c r="I1085" i="25"/>
  <c r="AB1085" i="25"/>
  <c r="AC1085" i="25" s="1"/>
  <c r="I960" i="25"/>
  <c r="AB960" i="25"/>
  <c r="AC960" i="25" s="1"/>
  <c r="I349" i="25"/>
  <c r="AB349" i="25"/>
  <c r="AC349" i="25" s="1"/>
  <c r="I113" i="25"/>
  <c r="AB113" i="25"/>
  <c r="AC113" i="25" s="1"/>
  <c r="I690" i="25"/>
  <c r="AB690" i="25"/>
  <c r="AC690" i="25" s="1"/>
  <c r="I514" i="25"/>
  <c r="AB514" i="25"/>
  <c r="AC514" i="25" s="1"/>
  <c r="I22" i="25"/>
  <c r="AB22" i="25"/>
  <c r="AC22" i="25" s="1"/>
  <c r="I949" i="25"/>
  <c r="AB949" i="25"/>
  <c r="AC949" i="25" s="1"/>
  <c r="I244" i="25"/>
  <c r="AB244" i="25"/>
  <c r="AC244" i="25" s="1"/>
  <c r="I687" i="25"/>
  <c r="AB687" i="25"/>
  <c r="AC687" i="25" s="1"/>
  <c r="I177" i="25"/>
  <c r="AB177" i="25"/>
  <c r="AC177" i="25" s="1"/>
  <c r="I1559" i="25"/>
  <c r="AB1559" i="25"/>
  <c r="AC1559" i="25" s="1"/>
  <c r="I1291" i="25"/>
  <c r="AB1291" i="25"/>
  <c r="AC1291" i="25" s="1"/>
  <c r="I200" i="25"/>
  <c r="AB200" i="25"/>
  <c r="AC200" i="25" s="1"/>
  <c r="I1409" i="25"/>
  <c r="AB1409" i="25"/>
  <c r="AC1409" i="25" s="1"/>
  <c r="I826" i="25"/>
  <c r="AB826" i="25"/>
  <c r="AC826" i="25" s="1"/>
  <c r="I547" i="25"/>
  <c r="AB547" i="25"/>
  <c r="AC547" i="25" s="1"/>
  <c r="I1785" i="25"/>
  <c r="AB1785" i="25"/>
  <c r="AC1785" i="25" s="1"/>
  <c r="I1302" i="25"/>
  <c r="AB1302" i="25"/>
  <c r="AC1302" i="25" s="1"/>
  <c r="I978" i="25"/>
  <c r="AB978" i="25"/>
  <c r="AC978" i="25" s="1"/>
  <c r="I315" i="25"/>
  <c r="AB315" i="25"/>
  <c r="AC315" i="25" s="1"/>
  <c r="I1694" i="25"/>
  <c r="AB1694" i="25"/>
  <c r="AC1694" i="25" s="1"/>
  <c r="I1219" i="25"/>
  <c r="AB1219" i="25"/>
  <c r="AC1219" i="25" s="1"/>
  <c r="I742" i="25"/>
  <c r="AB742" i="25"/>
  <c r="AC742" i="25" s="1"/>
  <c r="I955" i="25"/>
  <c r="AB955" i="25"/>
  <c r="AC955" i="25" s="1"/>
  <c r="I362" i="25"/>
  <c r="AB362" i="25"/>
  <c r="AC362" i="25" s="1"/>
  <c r="I94" i="25"/>
  <c r="AB94" i="25"/>
  <c r="AC94" i="25" s="1"/>
  <c r="I725" i="25"/>
  <c r="AB725" i="25"/>
  <c r="AC725" i="25" s="1"/>
  <c r="I597" i="25"/>
  <c r="AB597" i="25"/>
  <c r="AC597" i="25" s="1"/>
  <c r="I442" i="25"/>
  <c r="AB442" i="25"/>
  <c r="AC442" i="25" s="1"/>
  <c r="I1712" i="25"/>
  <c r="AB1712" i="25"/>
  <c r="AC1712" i="25" s="1"/>
  <c r="I1508" i="25"/>
  <c r="AB1508" i="25"/>
  <c r="AC1508" i="25" s="1"/>
  <c r="I1029" i="25"/>
  <c r="AB1029" i="25"/>
  <c r="AC1029" i="25" s="1"/>
  <c r="I108" i="25"/>
  <c r="AB108" i="25"/>
  <c r="AC108" i="25" s="1"/>
  <c r="I1447" i="25"/>
  <c r="AB1447" i="25"/>
  <c r="AC1447" i="25" s="1"/>
  <c r="I866" i="25"/>
  <c r="AB866" i="25"/>
  <c r="AC866" i="25" s="1"/>
  <c r="I428" i="25"/>
  <c r="AB428" i="25"/>
  <c r="AC428" i="25" s="1"/>
  <c r="I1771" i="25"/>
  <c r="AB1771" i="25"/>
  <c r="AC1771" i="25" s="1"/>
  <c r="I1288" i="25"/>
  <c r="AB1288" i="25"/>
  <c r="AC1288" i="25" s="1"/>
  <c r="I958" i="25"/>
  <c r="AB958" i="25"/>
  <c r="AC958" i="25" s="1"/>
  <c r="I295" i="25"/>
  <c r="AB295" i="25"/>
  <c r="AC295" i="25" s="1"/>
  <c r="I1649" i="25"/>
  <c r="AB1649" i="25"/>
  <c r="AC1649" i="25" s="1"/>
  <c r="I1192" i="25"/>
  <c r="AB1192" i="25"/>
  <c r="AC1192" i="25" s="1"/>
  <c r="I702" i="25"/>
  <c r="AB702" i="25"/>
  <c r="AC702" i="25" s="1"/>
  <c r="I953" i="25"/>
  <c r="AB953" i="25"/>
  <c r="AC953" i="25" s="1"/>
  <c r="I384" i="25"/>
  <c r="AB384" i="25"/>
  <c r="AC384" i="25" s="1"/>
  <c r="I248" i="25"/>
  <c r="AB248" i="25"/>
  <c r="AC248" i="25" s="1"/>
  <c r="I182" i="25"/>
  <c r="AB182" i="25"/>
  <c r="AC182" i="25" s="1"/>
  <c r="I919" i="25"/>
  <c r="AB919" i="25"/>
  <c r="AC919" i="25" s="1"/>
  <c r="I358" i="25"/>
  <c r="AB358" i="25"/>
  <c r="AC358" i="25" s="1"/>
  <c r="I230" i="25"/>
  <c r="AB230" i="25"/>
  <c r="AC230" i="25" s="1"/>
  <c r="I793" i="25"/>
  <c r="AB793" i="25"/>
  <c r="AC793" i="25" s="1"/>
  <c r="I665" i="25"/>
  <c r="AB665" i="25"/>
  <c r="AC665" i="25" s="1"/>
  <c r="I545" i="25"/>
  <c r="AB545" i="25"/>
  <c r="AC545" i="25" s="1"/>
  <c r="I158" i="25"/>
  <c r="AB158" i="25"/>
  <c r="AC158" i="25" s="1"/>
  <c r="I1619" i="25"/>
  <c r="AB1619" i="25"/>
  <c r="AC1619" i="25" s="1"/>
  <c r="I1339" i="25"/>
  <c r="AB1339" i="25"/>
  <c r="AC1339" i="25" s="1"/>
  <c r="I941" i="25"/>
  <c r="AB941" i="25"/>
  <c r="AC941" i="25" s="1"/>
  <c r="I1689" i="25"/>
  <c r="AB1689" i="25"/>
  <c r="AC1689" i="25" s="1"/>
  <c r="I1191" i="25"/>
  <c r="AB1191" i="25"/>
  <c r="AC1191" i="25" s="1"/>
  <c r="I787" i="25"/>
  <c r="AB787" i="25"/>
  <c r="AC787" i="25" s="1"/>
  <c r="I416" i="25"/>
  <c r="AB416" i="25"/>
  <c r="AC416" i="25" s="1"/>
  <c r="I1777" i="25"/>
  <c r="AB1777" i="25"/>
  <c r="AC1777" i="25" s="1"/>
  <c r="I1294" i="25"/>
  <c r="AB1294" i="25"/>
  <c r="AC1294" i="25" s="1"/>
  <c r="I966" i="25"/>
  <c r="AB966" i="25"/>
  <c r="AC966" i="25" s="1"/>
  <c r="I303" i="25"/>
  <c r="AB303" i="25"/>
  <c r="AC303" i="25" s="1"/>
  <c r="I1680" i="25"/>
  <c r="AB1680" i="25"/>
  <c r="AC1680" i="25" s="1"/>
  <c r="I1591" i="25"/>
  <c r="AB1591" i="25"/>
  <c r="AC1591" i="25" s="1"/>
  <c r="I1167" i="25"/>
  <c r="AB1167" i="25"/>
  <c r="AC1167" i="25" s="1"/>
  <c r="I223" i="25"/>
  <c r="AB223" i="25"/>
  <c r="AC223" i="25" s="1"/>
  <c r="I823" i="25"/>
  <c r="AB823" i="25"/>
  <c r="AC823" i="25" s="1"/>
  <c r="I596" i="25"/>
  <c r="AB596" i="25"/>
  <c r="AC596" i="25" s="1"/>
  <c r="I44" i="25"/>
  <c r="AB44" i="25"/>
  <c r="AC44" i="25" s="1"/>
  <c r="I1465" i="25"/>
  <c r="AB1465" i="25"/>
  <c r="AC1465" i="25" s="1"/>
  <c r="I1042" i="25"/>
  <c r="AB1042" i="25"/>
  <c r="AC1042" i="25" s="1"/>
  <c r="I1146" i="25"/>
  <c r="AB1146" i="25"/>
  <c r="AC1146" i="25" s="1"/>
  <c r="I692" i="25"/>
  <c r="AB692" i="25"/>
  <c r="AC692" i="25" s="1"/>
  <c r="I435" i="25"/>
  <c r="AB435" i="25"/>
  <c r="AC435" i="25" s="1"/>
  <c r="I1343" i="25"/>
  <c r="AB1343" i="25"/>
  <c r="AC1343" i="25" s="1"/>
  <c r="I727" i="25"/>
  <c r="AB727" i="25"/>
  <c r="AC727" i="25" s="1"/>
  <c r="I914" i="25"/>
  <c r="AB914" i="25"/>
  <c r="AC914" i="25" s="1"/>
  <c r="I1102" i="25"/>
  <c r="AB1102" i="25"/>
  <c r="AC1102" i="25" s="1"/>
  <c r="AB490" i="25"/>
  <c r="AC490" i="25" s="1"/>
  <c r="I490" i="25"/>
  <c r="AB707" i="25"/>
  <c r="AC707" i="25" s="1"/>
  <c r="I707" i="25"/>
  <c r="I1094" i="25"/>
  <c r="AB1094" i="25"/>
  <c r="AC1094" i="25" s="1"/>
  <c r="I169" i="25"/>
  <c r="AB169" i="25"/>
  <c r="AC169" i="25" s="1"/>
  <c r="I804" i="25"/>
  <c r="AB804" i="25"/>
  <c r="AC804" i="25" s="1"/>
  <c r="I1542" i="25"/>
  <c r="AB1542" i="25"/>
  <c r="AC1542" i="25" s="1"/>
  <c r="I1293" i="25"/>
  <c r="AB1293" i="25"/>
  <c r="AC1293" i="25" s="1"/>
  <c r="I1033" i="25"/>
  <c r="AB1033" i="25"/>
  <c r="AC1033" i="25" s="1"/>
  <c r="I1399" i="25"/>
  <c r="AB1399" i="25"/>
  <c r="AC1399" i="25" s="1"/>
  <c r="I1121" i="25"/>
  <c r="AB1121" i="25"/>
  <c r="AC1121" i="25" s="1"/>
  <c r="I1036" i="25"/>
  <c r="AB1036" i="25"/>
  <c r="AC1036" i="25" s="1"/>
  <c r="I908" i="25"/>
  <c r="AB908" i="25"/>
  <c r="AC908" i="25" s="1"/>
  <c r="I345" i="25"/>
  <c r="AB345" i="25"/>
  <c r="AC345" i="25" s="1"/>
  <c r="I217" i="25"/>
  <c r="AB217" i="25"/>
  <c r="AC217" i="25" s="1"/>
  <c r="I1751" i="25"/>
  <c r="AB1751" i="25"/>
  <c r="AC1751" i="25" s="1"/>
  <c r="I1181" i="25"/>
  <c r="AB1181" i="25"/>
  <c r="AC1181" i="25" s="1"/>
  <c r="I1056" i="25"/>
  <c r="AB1056" i="25"/>
  <c r="AC1056" i="25" s="1"/>
  <c r="I880" i="25"/>
  <c r="AB880" i="25"/>
  <c r="AC880" i="25" s="1"/>
  <c r="I277" i="25"/>
  <c r="AB277" i="25"/>
  <c r="AC277" i="25" s="1"/>
  <c r="I786" i="25"/>
  <c r="AB786" i="25"/>
  <c r="AC786" i="25" s="1"/>
  <c r="I610" i="25"/>
  <c r="AB610" i="25"/>
  <c r="AC610" i="25" s="1"/>
  <c r="I186" i="25"/>
  <c r="AB186" i="25"/>
  <c r="AC186" i="25" s="1"/>
  <c r="I590" i="25"/>
  <c r="AB590" i="25"/>
  <c r="AC590" i="25" s="1"/>
  <c r="I396" i="25"/>
  <c r="AB396" i="25"/>
  <c r="AC396" i="25" s="1"/>
  <c r="I72" i="25"/>
  <c r="AB72" i="25"/>
  <c r="AC72" i="25" s="1"/>
  <c r="I575" i="25"/>
  <c r="AB575" i="25"/>
  <c r="AC575" i="25" s="1"/>
  <c r="I17" i="25"/>
  <c r="AB17" i="25"/>
  <c r="AC17" i="25" s="1"/>
  <c r="I1538" i="25"/>
  <c r="AB1538" i="25"/>
  <c r="AC1538" i="25" s="1"/>
  <c r="I1061" i="25"/>
  <c r="AB1061" i="25"/>
  <c r="AC1061" i="25" s="1"/>
  <c r="I260" i="25"/>
  <c r="AB260" i="25"/>
  <c r="AC260" i="25" s="1"/>
  <c r="I1622" i="25"/>
  <c r="AB1622" i="25"/>
  <c r="AC1622" i="25" s="1"/>
  <c r="I1159" i="25"/>
  <c r="AB1159" i="25"/>
  <c r="AC1159" i="25" s="1"/>
  <c r="I739" i="25"/>
  <c r="AB739" i="25"/>
  <c r="AC739" i="25" s="1"/>
  <c r="I136" i="25"/>
  <c r="AB136" i="25"/>
  <c r="AC136" i="25" s="1"/>
  <c r="I1517" i="25"/>
  <c r="AB1517" i="25"/>
  <c r="AC1517" i="25" s="1"/>
  <c r="I1226" i="25"/>
  <c r="AB1226" i="25"/>
  <c r="AC1226" i="25" s="1"/>
  <c r="I878" i="25"/>
  <c r="AB878" i="25"/>
  <c r="AC878" i="25" s="1"/>
  <c r="I215" i="25"/>
  <c r="AB215" i="25"/>
  <c r="AC215" i="25" s="1"/>
  <c r="I1452" i="25"/>
  <c r="AB1452" i="25"/>
  <c r="AC1452" i="25" s="1"/>
  <c r="I1130" i="25"/>
  <c r="AB1130" i="25"/>
  <c r="AC1130" i="25" s="1"/>
  <c r="I518" i="25"/>
  <c r="AB518" i="25"/>
  <c r="AC518" i="25" s="1"/>
  <c r="I481" i="25"/>
  <c r="AB481" i="25"/>
  <c r="AC481" i="25" s="1"/>
  <c r="I290" i="25"/>
  <c r="AB290" i="25"/>
  <c r="AC290" i="25" s="1"/>
  <c r="I797" i="25"/>
  <c r="AB797" i="25"/>
  <c r="AC797" i="25" s="1"/>
  <c r="I669" i="25"/>
  <c r="AB669" i="25"/>
  <c r="AC669" i="25" s="1"/>
  <c r="I541" i="25"/>
  <c r="AB541" i="25"/>
  <c r="AC541" i="25" s="1"/>
  <c r="I154" i="25"/>
  <c r="AB154" i="25"/>
  <c r="AC154" i="25" s="1"/>
  <c r="I1470" i="25"/>
  <c r="AB1470" i="25"/>
  <c r="AC1470" i="25" s="1"/>
  <c r="I1289" i="25"/>
  <c r="AB1289" i="25"/>
  <c r="AC1289" i="25" s="1"/>
  <c r="I348" i="25"/>
  <c r="AB348" i="25"/>
  <c r="AC348" i="25" s="1"/>
  <c r="I1594" i="25"/>
  <c r="AB1594" i="25"/>
  <c r="AC1594" i="25" s="1"/>
  <c r="I1141" i="25"/>
  <c r="AB1141" i="25"/>
  <c r="AC1141" i="25" s="1"/>
  <c r="I647" i="25"/>
  <c r="AB647" i="25"/>
  <c r="AC647" i="25" s="1"/>
  <c r="I45" i="25"/>
  <c r="AB45" i="25"/>
  <c r="AC45" i="25" s="1"/>
  <c r="I1545" i="25"/>
  <c r="AB1545" i="25"/>
  <c r="AC1545" i="25" s="1"/>
  <c r="I1256" i="25"/>
  <c r="AB1256" i="25"/>
  <c r="AC1256" i="25" s="1"/>
  <c r="I918" i="25"/>
  <c r="AB918" i="25"/>
  <c r="AC918" i="25" s="1"/>
  <c r="I255" i="25"/>
  <c r="AB255" i="25"/>
  <c r="AC255" i="25" s="1"/>
  <c r="I1569" i="25"/>
  <c r="AB1569" i="25"/>
  <c r="AC1569" i="25" s="1"/>
  <c r="I1160" i="25"/>
  <c r="AB1160" i="25"/>
  <c r="AC1160" i="25" s="1"/>
  <c r="I606" i="25"/>
  <c r="AB606" i="25"/>
  <c r="AC606" i="25" s="1"/>
  <c r="I929" i="25"/>
  <c r="AB929" i="25"/>
  <c r="AC929" i="25" s="1"/>
  <c r="I360" i="25"/>
  <c r="AB360" i="25"/>
  <c r="AC360" i="25" s="1"/>
  <c r="I224" i="25"/>
  <c r="AB224" i="25"/>
  <c r="AC224" i="25" s="1"/>
  <c r="I50" i="25"/>
  <c r="AB50" i="25"/>
  <c r="AC50" i="25" s="1"/>
  <c r="I895" i="25"/>
  <c r="AB895" i="25"/>
  <c r="AC895" i="25" s="1"/>
  <c r="I334" i="25"/>
  <c r="AB334" i="25"/>
  <c r="AC334" i="25" s="1"/>
  <c r="I206" i="25"/>
  <c r="AB206" i="25"/>
  <c r="AC206" i="25" s="1"/>
  <c r="I769" i="25"/>
  <c r="AB769" i="25"/>
  <c r="AC769" i="25" s="1"/>
  <c r="I641" i="25"/>
  <c r="AB641" i="25"/>
  <c r="AC641" i="25" s="1"/>
  <c r="I521" i="25"/>
  <c r="AB521" i="25"/>
  <c r="AC521" i="25" s="1"/>
  <c r="I134" i="25"/>
  <c r="AB134" i="25"/>
  <c r="AC134" i="25" s="1"/>
  <c r="I1567" i="25"/>
  <c r="AB1567" i="25"/>
  <c r="AC1567" i="25" s="1"/>
  <c r="I1295" i="25"/>
  <c r="AB1295" i="25"/>
  <c r="AC1295" i="25" s="1"/>
  <c r="I380" i="25"/>
  <c r="AB380" i="25"/>
  <c r="AC380" i="25" s="1"/>
  <c r="I1606" i="25"/>
  <c r="AB1606" i="25"/>
  <c r="AC1606" i="25" s="1"/>
  <c r="I1147" i="25"/>
  <c r="AB1147" i="25"/>
  <c r="AC1147" i="25" s="1"/>
  <c r="I723" i="25"/>
  <c r="AB723" i="25"/>
  <c r="AC723" i="25" s="1"/>
  <c r="I120" i="25"/>
  <c r="AB120" i="25"/>
  <c r="AC120" i="25" s="1"/>
  <c r="I1551" i="25"/>
  <c r="AB1551" i="25"/>
  <c r="AC1551" i="25" s="1"/>
  <c r="I1262" i="25"/>
  <c r="AB1262" i="25"/>
  <c r="AC1262" i="25" s="1"/>
  <c r="I922" i="25"/>
  <c r="AB922" i="25"/>
  <c r="AC922" i="25" s="1"/>
  <c r="I261" i="25"/>
  <c r="AB261" i="25"/>
  <c r="AC261" i="25" s="1"/>
  <c r="I1577" i="25"/>
  <c r="AB1577" i="25"/>
  <c r="AC1577" i="25" s="1"/>
  <c r="I1492" i="25"/>
  <c r="AB1492" i="25"/>
  <c r="AC1492" i="25" s="1"/>
  <c r="I683" i="25"/>
  <c r="AB683" i="25"/>
  <c r="AC683" i="25" s="1"/>
  <c r="I942" i="25"/>
  <c r="AB942" i="25"/>
  <c r="AC942" i="25" s="1"/>
  <c r="I1112" i="25"/>
  <c r="AB1112" i="25"/>
  <c r="AC1112" i="25" s="1"/>
  <c r="I668" i="25"/>
  <c r="AB668" i="25"/>
  <c r="AC668" i="25" s="1"/>
  <c r="I184" i="25"/>
  <c r="AB184" i="25"/>
  <c r="AC184" i="25" s="1"/>
  <c r="I404" i="25"/>
  <c r="AB404" i="25"/>
  <c r="AC404" i="25" s="1"/>
  <c r="I579" i="25"/>
  <c r="AB579" i="25"/>
  <c r="AC579" i="25" s="1"/>
  <c r="I482" i="25"/>
  <c r="AB482" i="25"/>
  <c r="AC482" i="25" s="1"/>
  <c r="I1082" i="25"/>
  <c r="AB1082" i="25"/>
  <c r="AC1082" i="25" s="1"/>
  <c r="I650" i="25"/>
  <c r="AB650" i="25"/>
  <c r="AC650" i="25" s="1"/>
  <c r="I165" i="25"/>
  <c r="AB165" i="25"/>
  <c r="AC165" i="25" s="1"/>
  <c r="I1039" i="25"/>
  <c r="AB1039" i="25"/>
  <c r="AC1039" i="25" s="1"/>
  <c r="I444" i="25"/>
  <c r="AB444" i="25"/>
  <c r="AC444" i="25" s="1"/>
  <c r="I307" i="25"/>
  <c r="AB307" i="25"/>
  <c r="AC307" i="25" s="1"/>
  <c r="I839" i="25"/>
  <c r="AB839" i="25"/>
  <c r="AC839" i="25" s="1"/>
  <c r="I618" i="25"/>
  <c r="AB618" i="25"/>
  <c r="AC618" i="25" s="1"/>
  <c r="I192" i="25"/>
  <c r="AB192" i="25"/>
  <c r="AC192" i="25" s="1"/>
  <c r="I55" i="25"/>
  <c r="AB55" i="25"/>
  <c r="AC55" i="25" s="1"/>
  <c r="I572" i="25"/>
  <c r="AB572" i="25"/>
  <c r="AC572" i="25" s="1"/>
  <c r="I504" i="25"/>
  <c r="AB504" i="25"/>
  <c r="AC504" i="25" s="1"/>
  <c r="I1506" i="25"/>
  <c r="AB1506" i="25"/>
  <c r="AC1506" i="25" s="1"/>
  <c r="I791" i="25"/>
  <c r="AB791" i="25"/>
  <c r="AC791" i="25" s="1"/>
  <c r="I954" i="25"/>
  <c r="AB954" i="25"/>
  <c r="AC954" i="25" s="1"/>
  <c r="I1114" i="25"/>
  <c r="AB1114" i="25"/>
  <c r="AC1114" i="25" s="1"/>
  <c r="I672" i="25"/>
  <c r="AB672" i="25"/>
  <c r="AC672" i="25" s="1"/>
  <c r="I415" i="25"/>
  <c r="AB415" i="25"/>
  <c r="AC415" i="25" s="1"/>
  <c r="I704" i="25"/>
  <c r="AB704" i="25"/>
  <c r="AC704" i="25" s="1"/>
  <c r="I447" i="25"/>
  <c r="AB447" i="25"/>
  <c r="AC447" i="25" s="1"/>
  <c r="I1271" i="25"/>
  <c r="AB1271" i="25"/>
  <c r="AC1271" i="25" s="1"/>
  <c r="I619" i="25"/>
  <c r="AB619" i="25"/>
  <c r="AC619" i="25" s="1"/>
  <c r="I407" i="25"/>
  <c r="AB407" i="25"/>
  <c r="AC407" i="25" s="1"/>
  <c r="I869" i="25"/>
  <c r="AB869" i="25"/>
  <c r="AC869" i="25" s="1"/>
  <c r="I644" i="25"/>
  <c r="AB644" i="25"/>
  <c r="AC644" i="25" s="1"/>
  <c r="I157" i="25"/>
  <c r="AB157" i="25"/>
  <c r="AC157" i="25" s="1"/>
  <c r="I1357" i="25"/>
  <c r="AB1357" i="25"/>
  <c r="AC1357" i="25" s="1"/>
  <c r="I1673" i="25"/>
  <c r="AB1673" i="25"/>
  <c r="AC1673" i="25" s="1"/>
  <c r="I876" i="25"/>
  <c r="AB876" i="25"/>
  <c r="AC876" i="25" s="1"/>
  <c r="I1220" i="25"/>
  <c r="AB1220" i="25"/>
  <c r="AC1220" i="25" s="1"/>
  <c r="I1556" i="25"/>
  <c r="AB1556" i="25"/>
  <c r="AC1556" i="25" s="1"/>
  <c r="I486" i="25"/>
  <c r="AB486" i="25"/>
  <c r="AC486" i="25" s="1"/>
  <c r="I1764" i="25"/>
  <c r="AB1764" i="25"/>
  <c r="AC1764" i="25" s="1"/>
  <c r="I1077" i="25"/>
  <c r="AB1077" i="25"/>
  <c r="AC1077" i="25" s="1"/>
  <c r="I1451" i="25"/>
  <c r="AB1451" i="25"/>
  <c r="AC1451" i="25" s="1"/>
  <c r="AB1770" i="25"/>
  <c r="AC1770" i="25" s="1"/>
  <c r="I1770" i="25"/>
  <c r="I1337" i="25"/>
  <c r="AB1337" i="25"/>
  <c r="AC1337" i="25" s="1"/>
  <c r="I1037" i="25"/>
  <c r="AB1037" i="25"/>
  <c r="AC1037" i="25" s="1"/>
  <c r="I1737" i="25"/>
  <c r="AB1737" i="25"/>
  <c r="AC1737" i="25" s="1"/>
  <c r="I1781" i="25"/>
  <c r="AB1781" i="25"/>
  <c r="AC1781" i="25" s="1"/>
  <c r="I1340" i="25"/>
  <c r="AB1340" i="25"/>
  <c r="AC1340" i="25" s="1"/>
  <c r="I1205" i="25"/>
  <c r="AB1205" i="25"/>
  <c r="AC1205" i="25" s="1"/>
  <c r="I1458" i="25"/>
  <c r="AB1458" i="25"/>
  <c r="AC1458" i="25" s="1"/>
  <c r="I1180" i="25"/>
  <c r="AB1180" i="25"/>
  <c r="AC1180" i="25" s="1"/>
  <c r="AB14" i="25"/>
  <c r="AC14" i="25" s="1"/>
  <c r="I14" i="25"/>
  <c r="I1265" i="25"/>
  <c r="AB1265" i="25"/>
  <c r="AC1265" i="25" s="1"/>
  <c r="I1713" i="25"/>
  <c r="AB1713" i="25"/>
  <c r="AC1713" i="25" s="1"/>
  <c r="I1614" i="25"/>
  <c r="AB1614" i="25"/>
  <c r="AC1614" i="25" s="1"/>
  <c r="I1531" i="25"/>
  <c r="AB1531" i="25"/>
  <c r="AC1531" i="25" s="1"/>
  <c r="I1284" i="25"/>
  <c r="AB1284" i="25"/>
  <c r="AC1284" i="25" s="1"/>
  <c r="I1589" i="25"/>
  <c r="AB1589" i="25"/>
  <c r="AC1589" i="25" s="1"/>
  <c r="I1370" i="25"/>
  <c r="AB1370" i="25"/>
  <c r="AC1370" i="25" s="1"/>
  <c r="I593" i="25"/>
  <c r="AB593" i="25"/>
  <c r="AC593" i="25" s="1"/>
  <c r="I1313" i="25"/>
  <c r="AB1313" i="25"/>
  <c r="AC1313" i="25" s="1"/>
  <c r="I1013" i="25"/>
  <c r="AB1013" i="25"/>
  <c r="AC1013" i="25" s="1"/>
  <c r="I1715" i="25"/>
  <c r="AB1715" i="25"/>
  <c r="AC1715" i="25" s="1"/>
  <c r="I1670" i="25"/>
  <c r="AB1670" i="25"/>
  <c r="AC1670" i="25" s="1"/>
  <c r="I1324" i="25"/>
  <c r="AB1324" i="25"/>
  <c r="AC1324" i="25" s="1"/>
  <c r="I1692" i="25"/>
  <c r="AB1692" i="25"/>
  <c r="AC1692" i="25" s="1"/>
  <c r="I1410" i="25"/>
  <c r="AB1410" i="25"/>
  <c r="AC1410" i="25" s="1"/>
  <c r="I1132" i="25"/>
  <c r="AB1132" i="25"/>
  <c r="AC1132" i="25" s="1"/>
  <c r="I1241" i="25"/>
  <c r="AB1241" i="25"/>
  <c r="AC1241" i="25" s="1"/>
  <c r="I1685" i="25"/>
  <c r="AB1685" i="25"/>
  <c r="AC1685" i="25" s="1"/>
  <c r="I1580" i="25"/>
  <c r="AB1580" i="25"/>
  <c r="AC1580" i="25" s="1"/>
  <c r="I1515" i="25"/>
  <c r="AB1515" i="25"/>
  <c r="AC1515" i="25" s="1"/>
  <c r="I1268" i="25"/>
  <c r="AB1268" i="25"/>
  <c r="AC1268" i="25" s="1"/>
  <c r="I1627" i="25"/>
  <c r="AB1627" i="25"/>
  <c r="AC1627" i="25" s="1"/>
  <c r="I1386" i="25"/>
  <c r="AB1386" i="25"/>
  <c r="AC1386" i="25" s="1"/>
  <c r="I1084" i="25"/>
  <c r="AB1084" i="25"/>
  <c r="AC1084" i="25" s="1"/>
  <c r="I1621" i="25"/>
  <c r="AB1621" i="25"/>
  <c r="AC1621" i="25" s="1"/>
  <c r="I1486" i="25"/>
  <c r="AB1486" i="25"/>
  <c r="AC1486" i="25" s="1"/>
  <c r="I1237" i="25"/>
  <c r="AB1237" i="25"/>
  <c r="AC1237" i="25" s="1"/>
  <c r="I1604" i="25"/>
  <c r="AB1604" i="25"/>
  <c r="AC1604" i="25" s="1"/>
  <c r="I1193" i="25"/>
  <c r="AB1193" i="25"/>
  <c r="AC1193" i="25" s="1"/>
  <c r="I860" i="25"/>
  <c r="AB860" i="25"/>
  <c r="AC860" i="25" s="1"/>
  <c r="I980" i="25"/>
  <c r="AB980" i="25"/>
  <c r="AC980" i="25" s="1"/>
  <c r="I464" i="25"/>
  <c r="AB464" i="25"/>
  <c r="AC464" i="25" s="1"/>
  <c r="I289" i="25"/>
  <c r="AB289" i="25"/>
  <c r="AC289" i="25" s="1"/>
  <c r="I93" i="25"/>
  <c r="AB93" i="25"/>
  <c r="AC93" i="25" s="1"/>
  <c r="I1427" i="25"/>
  <c r="AB1427" i="25"/>
  <c r="AC1427" i="25" s="1"/>
  <c r="I1101" i="25"/>
  <c r="AB1101" i="25"/>
  <c r="AC1101" i="25" s="1"/>
  <c r="I976" i="25"/>
  <c r="AB976" i="25"/>
  <c r="AC976" i="25" s="1"/>
  <c r="I373" i="25"/>
  <c r="AB373" i="25"/>
  <c r="AC373" i="25" s="1"/>
  <c r="I205" i="25"/>
  <c r="AB205" i="25"/>
  <c r="AC205" i="25" s="1"/>
  <c r="I706" i="25"/>
  <c r="AB706" i="25"/>
  <c r="AC706" i="25" s="1"/>
  <c r="I538" i="25"/>
  <c r="AB538" i="25"/>
  <c r="AC538" i="25" s="1"/>
  <c r="I46" i="25"/>
  <c r="AB46" i="25"/>
  <c r="AC46" i="25" s="1"/>
  <c r="I973" i="25"/>
  <c r="AB973" i="25"/>
  <c r="AC973" i="25" s="1"/>
  <c r="I284" i="25"/>
  <c r="AB284" i="25"/>
  <c r="AC284" i="25" s="1"/>
  <c r="I719" i="25"/>
  <c r="AB719" i="25"/>
  <c r="AC719" i="25" s="1"/>
  <c r="I436" i="25"/>
  <c r="AB436" i="25"/>
  <c r="AC436" i="25" s="1"/>
  <c r="I1597" i="25"/>
  <c r="AB1597" i="25"/>
  <c r="AC1597" i="25" s="1"/>
  <c r="I1321" i="25"/>
  <c r="AB1321" i="25"/>
  <c r="AC1321" i="25" s="1"/>
  <c r="I112" i="25"/>
  <c r="AB112" i="25"/>
  <c r="AC112" i="25" s="1"/>
  <c r="I1566" i="25"/>
  <c r="AB1566" i="25"/>
  <c r="AC1566" i="25" s="1"/>
  <c r="I1115" i="25"/>
  <c r="AB1115" i="25"/>
  <c r="AC1115" i="25" s="1"/>
  <c r="I587" i="25"/>
  <c r="AB587" i="25"/>
  <c r="AC587" i="25" s="1"/>
  <c r="I1707" i="25"/>
  <c r="AB1707" i="25"/>
  <c r="AC1707" i="25" s="1"/>
  <c r="I1485" i="25"/>
  <c r="AB1485" i="25"/>
  <c r="AC1485" i="25" s="1"/>
  <c r="I1062" i="25"/>
  <c r="AB1062" i="25"/>
  <c r="AC1062" i="25" s="1"/>
  <c r="I399" i="25"/>
  <c r="AB399" i="25"/>
  <c r="AC399" i="25" s="1"/>
  <c r="I103" i="25"/>
  <c r="AB103" i="25"/>
  <c r="AC103" i="25" s="1"/>
  <c r="I1420" i="25"/>
  <c r="AB1420" i="25"/>
  <c r="AC1420" i="25" s="1"/>
  <c r="I1098" i="25"/>
  <c r="AB1098" i="25"/>
  <c r="AC1098" i="25" s="1"/>
  <c r="I163" i="25"/>
  <c r="AB163" i="25"/>
  <c r="AC163" i="25" s="1"/>
  <c r="I814" i="25"/>
  <c r="AB814" i="25"/>
  <c r="AC814" i="25" s="1"/>
  <c r="I306" i="25"/>
  <c r="AB306" i="25"/>
  <c r="AC306" i="25" s="1"/>
  <c r="I805" i="25"/>
  <c r="AB805" i="25"/>
  <c r="AC805" i="25" s="1"/>
  <c r="I677" i="25"/>
  <c r="AB677" i="25"/>
  <c r="AC677" i="25" s="1"/>
  <c r="I549" i="25"/>
  <c r="AB549" i="25"/>
  <c r="AC549" i="25" s="1"/>
  <c r="I162" i="25"/>
  <c r="AB162" i="25"/>
  <c r="AC162" i="25" s="1"/>
  <c r="I1579" i="25"/>
  <c r="AB1579" i="25"/>
  <c r="AC1579" i="25" s="1"/>
  <c r="I1303" i="25"/>
  <c r="AB1303" i="25"/>
  <c r="AC1303" i="25" s="1"/>
  <c r="I412" i="25"/>
  <c r="AB412" i="25"/>
  <c r="AC412" i="25" s="1"/>
  <c r="I1471" i="25"/>
  <c r="AB1471" i="25"/>
  <c r="AC1471" i="25" s="1"/>
  <c r="I1099" i="25"/>
  <c r="AB1099" i="25"/>
  <c r="AC1099" i="25" s="1"/>
  <c r="I563" i="25"/>
  <c r="AB563" i="25"/>
  <c r="AC563" i="25" s="1"/>
  <c r="I1793" i="25"/>
  <c r="AB1793" i="25"/>
  <c r="AC1793" i="25" s="1"/>
  <c r="I1310" i="25"/>
  <c r="AB1310" i="25"/>
  <c r="AC1310" i="25" s="1"/>
  <c r="I986" i="25"/>
  <c r="AB986" i="25"/>
  <c r="AC986" i="25" s="1"/>
  <c r="I325" i="25"/>
  <c r="AB325" i="25"/>
  <c r="AC325" i="25" s="1"/>
  <c r="I1706" i="25"/>
  <c r="AB1706" i="25"/>
  <c r="AC1706" i="25" s="1"/>
  <c r="I1364" i="25"/>
  <c r="AB1364" i="25"/>
  <c r="AC1364" i="25" s="1"/>
  <c r="I766" i="25"/>
  <c r="AB766" i="25"/>
  <c r="AC766" i="25" s="1"/>
  <c r="I969" i="25"/>
  <c r="AB969" i="25"/>
  <c r="AC969" i="25" s="1"/>
  <c r="I400" i="25"/>
  <c r="AB400" i="25"/>
  <c r="AC400" i="25" s="1"/>
  <c r="I264" i="25"/>
  <c r="AB264" i="25"/>
  <c r="AC264" i="25" s="1"/>
  <c r="I502" i="25"/>
  <c r="AB502" i="25"/>
  <c r="AC502" i="25" s="1"/>
  <c r="I935" i="25"/>
  <c r="AB935" i="25"/>
  <c r="AC935" i="25" s="1"/>
  <c r="I374" i="25"/>
  <c r="AB374" i="25"/>
  <c r="AC374" i="25" s="1"/>
  <c r="I246" i="25"/>
  <c r="AB246" i="25"/>
  <c r="AC246" i="25" s="1"/>
  <c r="I809" i="25"/>
  <c r="AB809" i="25"/>
  <c r="AC809" i="25" s="1"/>
  <c r="I681" i="25"/>
  <c r="AB681" i="25"/>
  <c r="AC681" i="25" s="1"/>
  <c r="I529" i="25"/>
  <c r="AB529" i="25"/>
  <c r="AC529" i="25" s="1"/>
  <c r="I142" i="25"/>
  <c r="AB142" i="25"/>
  <c r="AC142" i="25" s="1"/>
  <c r="I1587" i="25"/>
  <c r="AB1587" i="25"/>
  <c r="AC1587" i="25" s="1"/>
  <c r="I1311" i="25"/>
  <c r="AB1311" i="25"/>
  <c r="AC1311" i="25" s="1"/>
  <c r="I877" i="25"/>
  <c r="AB877" i="25"/>
  <c r="AC877" i="25" s="1"/>
  <c r="I1626" i="25"/>
  <c r="AB1626" i="25"/>
  <c r="AC1626" i="25" s="1"/>
  <c r="I1163" i="25"/>
  <c r="AB1163" i="25"/>
  <c r="AC1163" i="25" s="1"/>
  <c r="I659" i="25"/>
  <c r="AB659" i="25"/>
  <c r="AC659" i="25" s="1"/>
  <c r="I1687" i="25"/>
  <c r="AB1687" i="25"/>
  <c r="AC1687" i="25" s="1"/>
  <c r="I1477" i="25"/>
  <c r="AB1477" i="25"/>
  <c r="AC1477" i="25" s="1"/>
  <c r="I1050" i="25"/>
  <c r="AB1050" i="25"/>
  <c r="AC1050" i="25" s="1"/>
  <c r="I389" i="25"/>
  <c r="AB389" i="25"/>
  <c r="AC389" i="25" s="1"/>
  <c r="I95" i="25"/>
  <c r="AB95" i="25"/>
  <c r="AC95" i="25" s="1"/>
  <c r="I1412" i="25"/>
  <c r="AB1412" i="25"/>
  <c r="AC1412" i="25" s="1"/>
  <c r="I100" i="25"/>
  <c r="AB100" i="25"/>
  <c r="AC100" i="25" s="1"/>
  <c r="I168" i="25"/>
  <c r="AB168" i="25"/>
  <c r="AC168" i="25" s="1"/>
  <c r="I335" i="25"/>
  <c r="AB335" i="25"/>
  <c r="AC335" i="25" s="1"/>
  <c r="I845" i="25"/>
  <c r="AB845" i="25"/>
  <c r="AC845" i="25" s="1"/>
  <c r="I624" i="25"/>
  <c r="AB624" i="25"/>
  <c r="AC624" i="25" s="1"/>
  <c r="I137" i="25"/>
  <c r="AB137" i="25"/>
  <c r="AC137" i="25" s="1"/>
  <c r="I981" i="25"/>
  <c r="AB981" i="25"/>
  <c r="AC981" i="25" s="1"/>
  <c r="I148" i="25"/>
  <c r="AB148" i="25"/>
  <c r="AC148" i="25" s="1"/>
  <c r="I263" i="25"/>
  <c r="AB263" i="25"/>
  <c r="AC263" i="25" s="1"/>
  <c r="I831" i="25"/>
  <c r="AB831" i="25"/>
  <c r="AC831" i="25" s="1"/>
  <c r="I608" i="25"/>
  <c r="AB608" i="25"/>
  <c r="AC608" i="25" s="1"/>
  <c r="I121" i="25"/>
  <c r="AB121" i="25"/>
  <c r="AC121" i="25" s="1"/>
  <c r="I212" i="25"/>
  <c r="AB212" i="25"/>
  <c r="AC212" i="25" s="1"/>
  <c r="I1624" i="25"/>
  <c r="AB1624" i="25"/>
  <c r="AC1624" i="25" s="1"/>
  <c r="I67" i="25"/>
  <c r="AB67" i="25"/>
  <c r="AC67" i="25" s="1"/>
  <c r="I802" i="25"/>
  <c r="AB802" i="25"/>
  <c r="AC802" i="25" s="1"/>
  <c r="I176" i="25"/>
  <c r="AB176" i="25"/>
  <c r="AC176" i="25" s="1"/>
  <c r="I39" i="25"/>
  <c r="AB39" i="25"/>
  <c r="AC39" i="25" s="1"/>
  <c r="I827" i="25"/>
  <c r="AB827" i="25"/>
  <c r="AC827" i="25" s="1"/>
  <c r="AB48" i="25"/>
  <c r="AC48" i="25" s="1"/>
  <c r="I48" i="25"/>
  <c r="I1724" i="25"/>
  <c r="AB1724" i="25"/>
  <c r="AC1724" i="25" s="1"/>
  <c r="I1657" i="25"/>
  <c r="AB1657" i="25"/>
  <c r="AC1657" i="25" s="1"/>
  <c r="I1309" i="25"/>
  <c r="AB1309" i="25"/>
  <c r="AC1309" i="25" s="1"/>
  <c r="I1049" i="25"/>
  <c r="AB1049" i="25"/>
  <c r="AC1049" i="25" s="1"/>
  <c r="I1415" i="25"/>
  <c r="AB1415" i="25"/>
  <c r="AC1415" i="25" s="1"/>
  <c r="I1137" i="25"/>
  <c r="AB1137" i="25"/>
  <c r="AC1137" i="25" s="1"/>
  <c r="I1052" i="25"/>
  <c r="AB1052" i="25"/>
  <c r="AC1052" i="25" s="1"/>
  <c r="I924" i="25"/>
  <c r="AB924" i="25"/>
  <c r="AC924" i="25" s="1"/>
  <c r="I361" i="25"/>
  <c r="AB361" i="25"/>
  <c r="AC361" i="25" s="1"/>
  <c r="I233" i="25"/>
  <c r="AB233" i="25"/>
  <c r="AC233" i="25" s="1"/>
  <c r="I1017" i="25"/>
  <c r="AB1017" i="25"/>
  <c r="AC1017" i="25" s="1"/>
  <c r="I1197" i="25"/>
  <c r="AB1197" i="25"/>
  <c r="AC1197" i="25" s="1"/>
  <c r="I824" i="25"/>
  <c r="AB824" i="25"/>
  <c r="AC824" i="25" s="1"/>
  <c r="I904" i="25"/>
  <c r="AB904" i="25"/>
  <c r="AC904" i="25" s="1"/>
  <c r="I301" i="25"/>
  <c r="AB301" i="25"/>
  <c r="AC301" i="25" s="1"/>
  <c r="I57" i="25"/>
  <c r="AB57" i="25"/>
  <c r="AC57" i="25" s="1"/>
  <c r="I634" i="25"/>
  <c r="AB634" i="25"/>
  <c r="AC634" i="25" s="1"/>
  <c r="I437" i="25"/>
  <c r="AB437" i="25"/>
  <c r="AC437" i="25" s="1"/>
  <c r="I654" i="25"/>
  <c r="AB654" i="25"/>
  <c r="AC654" i="25" s="1"/>
  <c r="I475" i="25"/>
  <c r="AB475" i="25"/>
  <c r="AC475" i="25" s="1"/>
  <c r="I104" i="25"/>
  <c r="AB104" i="25"/>
  <c r="AC104" i="25" s="1"/>
  <c r="I607" i="25"/>
  <c r="AB607" i="25"/>
  <c r="AC607" i="25" s="1"/>
  <c r="I33" i="25"/>
  <c r="AB33" i="25"/>
  <c r="AC33" i="25" s="1"/>
  <c r="I1659" i="25"/>
  <c r="AB1659" i="25"/>
  <c r="AC1659" i="25" s="1"/>
  <c r="I1223" i="25"/>
  <c r="AB1223" i="25"/>
  <c r="AC1223" i="25" s="1"/>
  <c r="I324" i="25"/>
  <c r="AB324" i="25"/>
  <c r="AC324" i="25" s="1"/>
  <c r="I1576" i="25"/>
  <c r="AB1576" i="25"/>
  <c r="AC1576" i="25" s="1"/>
  <c r="I1131" i="25"/>
  <c r="AB1131" i="25"/>
  <c r="AC1131" i="25" s="1"/>
  <c r="I611" i="25"/>
  <c r="AB611" i="25"/>
  <c r="AC611" i="25" s="1"/>
  <c r="I1733" i="25"/>
  <c r="AB1733" i="25"/>
  <c r="AC1733" i="25" s="1"/>
  <c r="I1495" i="25"/>
  <c r="AB1495" i="25"/>
  <c r="AC1495" i="25" s="1"/>
  <c r="I1074" i="25"/>
  <c r="AB1074" i="25"/>
  <c r="AC1074" i="25" s="1"/>
  <c r="I462" i="25"/>
  <c r="AB462" i="25"/>
  <c r="AC462" i="25" s="1"/>
  <c r="I174" i="25"/>
  <c r="AB174" i="25"/>
  <c r="AC174" i="25" s="1"/>
  <c r="I1430" i="25"/>
  <c r="AB1430" i="25"/>
  <c r="AC1430" i="25" s="1"/>
  <c r="I1110" i="25"/>
  <c r="AB1110" i="25"/>
  <c r="AC1110" i="25" s="1"/>
  <c r="I425" i="25"/>
  <c r="AB425" i="25"/>
  <c r="AC425" i="25" s="1"/>
  <c r="I883" i="25"/>
  <c r="AB883" i="25"/>
  <c r="AC883" i="25" s="1"/>
  <c r="I322" i="25"/>
  <c r="AB322" i="25"/>
  <c r="AC322" i="25" s="1"/>
  <c r="I54" i="25"/>
  <c r="AB54" i="25"/>
  <c r="AC54" i="25" s="1"/>
  <c r="I685" i="25"/>
  <c r="AB685" i="25"/>
  <c r="AC685" i="25" s="1"/>
  <c r="I557" i="25"/>
  <c r="AB557" i="25"/>
  <c r="AC557" i="25" s="1"/>
  <c r="I170" i="25"/>
  <c r="AB170" i="25"/>
  <c r="AC170" i="25" s="1"/>
  <c r="I1593" i="25"/>
  <c r="AB1593" i="25"/>
  <c r="AC1593" i="25" s="1"/>
  <c r="I1319" i="25"/>
  <c r="AB1319" i="25"/>
  <c r="AC1319" i="25" s="1"/>
  <c r="I893" i="25"/>
  <c r="AB893" i="25"/>
  <c r="AC893" i="25" s="1"/>
  <c r="I1634" i="25"/>
  <c r="AB1634" i="25"/>
  <c r="AC1634" i="25" s="1"/>
  <c r="I1171" i="25"/>
  <c r="AB1171" i="25"/>
  <c r="AC1171" i="25" s="1"/>
  <c r="I755" i="25"/>
  <c r="AB755" i="25"/>
  <c r="AC755" i="25" s="1"/>
  <c r="I152" i="25"/>
  <c r="AB152" i="25"/>
  <c r="AC152" i="25" s="1"/>
  <c r="I1666" i="25"/>
  <c r="AB1666" i="25"/>
  <c r="AC1666" i="25" s="1"/>
  <c r="I1278" i="25"/>
  <c r="AB1278" i="25"/>
  <c r="AC1278" i="25" s="1"/>
  <c r="I946" i="25"/>
  <c r="AB946" i="25"/>
  <c r="AC946" i="25" s="1"/>
  <c r="I283" i="25"/>
  <c r="AB283" i="25"/>
  <c r="AC283" i="25" s="1"/>
  <c r="I1625" i="25"/>
  <c r="AB1625" i="25"/>
  <c r="AC1625" i="25" s="1"/>
  <c r="I1182" i="25"/>
  <c r="AB1182" i="25"/>
  <c r="AC1182" i="25" s="1"/>
  <c r="I670" i="25"/>
  <c r="AB670" i="25"/>
  <c r="AC670" i="25" s="1"/>
  <c r="I945" i="25"/>
  <c r="AB945" i="25"/>
  <c r="AC945" i="25" s="1"/>
  <c r="I376" i="25"/>
  <c r="AB376" i="25"/>
  <c r="AC376" i="25" s="1"/>
  <c r="I240" i="25"/>
  <c r="AB240" i="25"/>
  <c r="AC240" i="25" s="1"/>
  <c r="I147" i="25"/>
  <c r="AB147" i="25"/>
  <c r="AC147" i="25" s="1"/>
  <c r="I911" i="25"/>
  <c r="AB911" i="25"/>
  <c r="AC911" i="25" s="1"/>
  <c r="I350" i="25"/>
  <c r="AB350" i="25"/>
  <c r="AC350" i="25" s="1"/>
  <c r="I222" i="25"/>
  <c r="AB222" i="25"/>
  <c r="AC222" i="25" s="1"/>
  <c r="I785" i="25"/>
  <c r="AB785" i="25"/>
  <c r="AC785" i="25" s="1"/>
  <c r="I657" i="25"/>
  <c r="AB657" i="25"/>
  <c r="AC657" i="25" s="1"/>
  <c r="I505" i="25"/>
  <c r="AB505" i="25"/>
  <c r="AC505" i="25" s="1"/>
  <c r="I51" i="25"/>
  <c r="AB51" i="25"/>
  <c r="AC51" i="25" s="1"/>
  <c r="I1790" i="25"/>
  <c r="AB1790" i="25"/>
  <c r="AC1790" i="25" s="1"/>
  <c r="I1267" i="25"/>
  <c r="AB1267" i="25"/>
  <c r="AC1267" i="25" s="1"/>
  <c r="I300" i="25"/>
  <c r="AB300" i="25"/>
  <c r="AC300" i="25" s="1"/>
  <c r="I1568" i="25"/>
  <c r="AB1568" i="25"/>
  <c r="AC1568" i="25" s="1"/>
  <c r="I1119" i="25"/>
  <c r="AB1119" i="25"/>
  <c r="AC1119" i="25" s="1"/>
  <c r="I595" i="25"/>
  <c r="AB595" i="25"/>
  <c r="AC595" i="25" s="1"/>
  <c r="I1588" i="25"/>
  <c r="AB1588" i="25"/>
  <c r="AC1588" i="25" s="1"/>
  <c r="I1326" i="25"/>
  <c r="AB1326" i="25"/>
  <c r="AC1326" i="25" s="1"/>
  <c r="I1010" i="25"/>
  <c r="AB1010" i="25"/>
  <c r="AC1010" i="25" s="1"/>
  <c r="I347" i="25"/>
  <c r="AB347" i="25"/>
  <c r="AC347" i="25" s="1"/>
  <c r="I1748" i="25"/>
  <c r="AB1748" i="25"/>
  <c r="AC1748" i="25" s="1"/>
  <c r="I1380" i="25"/>
  <c r="AB1380" i="25"/>
  <c r="AC1380" i="25" s="1"/>
  <c r="I1560" i="25"/>
  <c r="AB1560" i="25"/>
  <c r="AC1560" i="25" s="1"/>
  <c r="I1695" i="25"/>
  <c r="AB1695" i="25"/>
  <c r="AC1695" i="25" s="1"/>
  <c r="I97" i="25"/>
  <c r="AB97" i="25"/>
  <c r="AC97" i="25" s="1"/>
  <c r="I808" i="25"/>
  <c r="AB808" i="25"/>
  <c r="AC808" i="25" s="1"/>
  <c r="I584" i="25"/>
  <c r="AB584" i="25"/>
  <c r="AC584" i="25" s="1"/>
  <c r="I32" i="25"/>
  <c r="AB32" i="25"/>
  <c r="AC32" i="25" s="1"/>
  <c r="I80" i="25"/>
  <c r="AB80" i="25"/>
  <c r="AC80" i="25" s="1"/>
  <c r="I1791" i="25"/>
  <c r="AB1791" i="25"/>
  <c r="AC1791" i="25" s="1"/>
  <c r="I1702" i="25"/>
  <c r="AB1702" i="25"/>
  <c r="AC1702" i="25" s="1"/>
  <c r="I792" i="25"/>
  <c r="AB792" i="25"/>
  <c r="AC792" i="25" s="1"/>
  <c r="I564" i="25"/>
  <c r="AB564" i="25"/>
  <c r="AC564" i="25" s="1"/>
  <c r="I12" i="25"/>
  <c r="AB12" i="25"/>
  <c r="AC12" i="25" s="1"/>
  <c r="I1586" i="25"/>
  <c r="AB1586" i="25"/>
  <c r="AC1586" i="25" s="1"/>
  <c r="I1501" i="25"/>
  <c r="AB1501" i="25"/>
  <c r="AC1501" i="25" s="1"/>
  <c r="I1436" i="25"/>
  <c r="AB1436" i="25"/>
  <c r="AC1436" i="25" s="1"/>
  <c r="I732" i="25"/>
  <c r="AB732" i="25"/>
  <c r="AC732" i="25" s="1"/>
  <c r="I431" i="25"/>
  <c r="AB431" i="25"/>
  <c r="AC431" i="25" s="1"/>
  <c r="I535" i="25"/>
  <c r="AB535" i="25"/>
  <c r="AC535" i="25" s="1"/>
  <c r="I847" i="25"/>
  <c r="AB847" i="25"/>
  <c r="AC847" i="25" s="1"/>
  <c r="I141" i="25"/>
  <c r="AB141" i="25"/>
  <c r="AC141" i="25" s="1"/>
  <c r="I1756" i="25"/>
  <c r="AB1756" i="25"/>
  <c r="AC1756" i="25" s="1"/>
  <c r="I1665" i="25"/>
  <c r="AB1665" i="25"/>
  <c r="AC1665" i="25" s="1"/>
  <c r="I1317" i="25"/>
  <c r="AB1317" i="25"/>
  <c r="AC1317" i="25" s="1"/>
  <c r="I1057" i="25"/>
  <c r="AB1057" i="25"/>
  <c r="AC1057" i="25" s="1"/>
  <c r="I1423" i="25"/>
  <c r="AB1423" i="25"/>
  <c r="AC1423" i="25" s="1"/>
  <c r="I1145" i="25"/>
  <c r="AB1145" i="25"/>
  <c r="AC1145" i="25" s="1"/>
  <c r="I1060" i="25"/>
  <c r="AB1060" i="25"/>
  <c r="AC1060" i="25" s="1"/>
  <c r="I932" i="25"/>
  <c r="AB932" i="25"/>
  <c r="AC932" i="25" s="1"/>
  <c r="I369" i="25"/>
  <c r="AB369" i="25"/>
  <c r="AC369" i="25" s="1"/>
  <c r="I241" i="25"/>
  <c r="AB241" i="25"/>
  <c r="AC241" i="25" s="1"/>
  <c r="I790" i="25"/>
  <c r="AB790" i="25"/>
  <c r="AC790" i="25" s="1"/>
  <c r="I1363" i="25"/>
  <c r="AB1363" i="25"/>
  <c r="AC1363" i="25" s="1"/>
  <c r="I832" i="25"/>
  <c r="AB832" i="25"/>
  <c r="AC832" i="25" s="1"/>
  <c r="I912" i="25"/>
  <c r="AB912" i="25"/>
  <c r="AC912" i="25" s="1"/>
  <c r="I309" i="25"/>
  <c r="AB309" i="25"/>
  <c r="AC309" i="25" s="1"/>
  <c r="I73" i="25"/>
  <c r="AB73" i="25"/>
  <c r="AC73" i="25" s="1"/>
  <c r="I642" i="25"/>
  <c r="AB642" i="25"/>
  <c r="AC642" i="25" s="1"/>
  <c r="I445" i="25"/>
  <c r="AB445" i="25"/>
  <c r="AC445" i="25" s="1"/>
  <c r="I686" i="25"/>
  <c r="AB686" i="25"/>
  <c r="AC686" i="25" s="1"/>
  <c r="I885" i="25"/>
  <c r="AB885" i="25"/>
  <c r="AC885" i="25" s="1"/>
  <c r="I188" i="25"/>
  <c r="AB188" i="25"/>
  <c r="AC188" i="25" s="1"/>
  <c r="I623" i="25"/>
  <c r="AB623" i="25"/>
  <c r="AC623" i="25" s="1"/>
  <c r="I41" i="25"/>
  <c r="AB41" i="25"/>
  <c r="AC41" i="25" s="1"/>
  <c r="I1669" i="25"/>
  <c r="AB1669" i="25"/>
  <c r="AC1669" i="25" s="1"/>
  <c r="I1235" i="25"/>
  <c r="AB1235" i="25"/>
  <c r="AC1235" i="25" s="1"/>
  <c r="I1709" i="25"/>
  <c r="AB1709" i="25"/>
  <c r="AC1709" i="25" s="1"/>
  <c r="I1203" i="25"/>
  <c r="AB1203" i="25"/>
  <c r="AC1203" i="25" s="1"/>
  <c r="I803" i="25"/>
  <c r="AB803" i="25"/>
  <c r="AC803" i="25" s="1"/>
  <c r="I432" i="25"/>
  <c r="AB432" i="25"/>
  <c r="AC432" i="25" s="1"/>
  <c r="I1549" i="25"/>
  <c r="AB1549" i="25"/>
  <c r="AC1549" i="25" s="1"/>
  <c r="I1258" i="25"/>
  <c r="AB1258" i="25"/>
  <c r="AC1258" i="25" s="1"/>
  <c r="I920" i="25"/>
  <c r="AB920" i="25"/>
  <c r="AC920" i="25" s="1"/>
  <c r="I259" i="25"/>
  <c r="AB259" i="25"/>
  <c r="AC259" i="25" s="1"/>
  <c r="I1573" i="25"/>
  <c r="AB1573" i="25"/>
  <c r="AC1573" i="25" s="1"/>
  <c r="I1162" i="25"/>
  <c r="AB1162" i="25"/>
  <c r="AC1162" i="25" s="1"/>
  <c r="I614" i="25"/>
  <c r="AB614" i="25"/>
  <c r="AC614" i="25" s="1"/>
  <c r="I891" i="25"/>
  <c r="AB891" i="25"/>
  <c r="AC891" i="25" s="1"/>
  <c r="I330" i="25"/>
  <c r="AB330" i="25"/>
  <c r="AC330" i="25" s="1"/>
  <c r="I62" i="25"/>
  <c r="AB62" i="25"/>
  <c r="AC62" i="25" s="1"/>
  <c r="I693" i="25"/>
  <c r="AB693" i="25"/>
  <c r="AC693" i="25" s="1"/>
  <c r="I565" i="25"/>
  <c r="AB565" i="25"/>
  <c r="AC565" i="25" s="1"/>
  <c r="I183" i="25"/>
  <c r="AB183" i="25"/>
  <c r="AC183" i="25" s="1"/>
  <c r="I1613" i="25"/>
  <c r="AB1613" i="25"/>
  <c r="AC1613" i="25" s="1"/>
  <c r="I1331" i="25"/>
  <c r="AB1331" i="25"/>
  <c r="AC1331" i="25" s="1"/>
  <c r="I931" i="25"/>
  <c r="AB931" i="25"/>
  <c r="AC931" i="25" s="1"/>
  <c r="I1740" i="25"/>
  <c r="AB1740" i="25"/>
  <c r="AC1740" i="25" s="1"/>
  <c r="I1389" i="25"/>
  <c r="AB1389" i="25"/>
  <c r="AC1389" i="25" s="1"/>
  <c r="I711" i="25"/>
  <c r="AB711" i="25"/>
  <c r="AC711" i="25" s="1"/>
  <c r="I181" i="25"/>
  <c r="AB181" i="25"/>
  <c r="AC181" i="25" s="1"/>
  <c r="I1535" i="25"/>
  <c r="AB1535" i="25"/>
  <c r="AC1535" i="25" s="1"/>
  <c r="I1246" i="25"/>
  <c r="AB1246" i="25"/>
  <c r="AC1246" i="25" s="1"/>
  <c r="I902" i="25"/>
  <c r="AB902" i="25"/>
  <c r="AC902" i="25" s="1"/>
  <c r="I239" i="25"/>
  <c r="AB239" i="25"/>
  <c r="AC239" i="25" s="1"/>
  <c r="I1472" i="25"/>
  <c r="AB1472" i="25"/>
  <c r="AC1472" i="25" s="1"/>
  <c r="I1150" i="25"/>
  <c r="AB1150" i="25"/>
  <c r="AC1150" i="25" s="1"/>
  <c r="I574" i="25"/>
  <c r="AB574" i="25"/>
  <c r="AC574" i="25" s="1"/>
  <c r="I921" i="25"/>
  <c r="AB921" i="25"/>
  <c r="AC921" i="25" s="1"/>
  <c r="I352" i="25"/>
  <c r="AB352" i="25"/>
  <c r="AC352" i="25" s="1"/>
  <c r="I216" i="25"/>
  <c r="AB216" i="25"/>
  <c r="AC216" i="25" s="1"/>
  <c r="I34" i="25"/>
  <c r="AB34" i="25"/>
  <c r="AC34" i="25" s="1"/>
  <c r="I887" i="25"/>
  <c r="AB887" i="25"/>
  <c r="AC887" i="25" s="1"/>
  <c r="I326" i="25"/>
  <c r="AB326" i="25"/>
  <c r="AC326" i="25" s="1"/>
  <c r="I198" i="25"/>
  <c r="AB198" i="25"/>
  <c r="AC198" i="25" s="1"/>
  <c r="I761" i="25"/>
  <c r="AB761" i="25"/>
  <c r="AC761" i="25" s="1"/>
  <c r="I633" i="25"/>
  <c r="AB633" i="25"/>
  <c r="AC633" i="25" s="1"/>
  <c r="I513" i="25"/>
  <c r="AB513" i="25"/>
  <c r="AC513" i="25" s="1"/>
  <c r="I126" i="25"/>
  <c r="AB126" i="25"/>
  <c r="AC126" i="25" s="1"/>
  <c r="I1800" i="25"/>
  <c r="AB1800" i="25"/>
  <c r="AC1800" i="25" s="1"/>
  <c r="I1283" i="25"/>
  <c r="AB1283" i="25"/>
  <c r="AC1283" i="25" s="1"/>
  <c r="I328" i="25"/>
  <c r="AB328" i="25"/>
  <c r="AC328" i="25" s="1"/>
  <c r="I1578" i="25"/>
  <c r="AB1578" i="25"/>
  <c r="AC1578" i="25" s="1"/>
  <c r="I1135" i="25"/>
  <c r="AB1135" i="25"/>
  <c r="AC1135" i="25" s="1"/>
  <c r="I699" i="25"/>
  <c r="AB699" i="25"/>
  <c r="AC699" i="25" s="1"/>
  <c r="I37" i="25"/>
  <c r="AB37" i="25"/>
  <c r="AC37" i="25" s="1"/>
  <c r="I1541" i="25"/>
  <c r="AB1541" i="25"/>
  <c r="AC1541" i="25" s="1"/>
  <c r="I1250" i="25"/>
  <c r="AB1250" i="25"/>
  <c r="AC1250" i="25" s="1"/>
  <c r="I910" i="25"/>
  <c r="AB910" i="25"/>
  <c r="AC910" i="25" s="1"/>
  <c r="I247" i="25"/>
  <c r="AB247" i="25"/>
  <c r="AC247" i="25" s="1"/>
  <c r="I1561" i="25"/>
  <c r="AB1561" i="25"/>
  <c r="AC1561" i="25" s="1"/>
  <c r="I1315" i="25"/>
  <c r="AB1315" i="25"/>
  <c r="AC1315" i="25" s="1"/>
  <c r="I1521" i="25"/>
  <c r="AB1521" i="25"/>
  <c r="AC1521" i="25" s="1"/>
  <c r="I1456" i="25"/>
  <c r="AB1456" i="25"/>
  <c r="AC1456" i="25" s="1"/>
  <c r="I768" i="25"/>
  <c r="AB768" i="25"/>
  <c r="AC768" i="25" s="1"/>
  <c r="I540" i="25"/>
  <c r="AB540" i="25"/>
  <c r="AC540" i="25" s="1"/>
  <c r="I1772" i="25"/>
  <c r="AB1772" i="25"/>
  <c r="AC1772" i="25" s="1"/>
  <c r="I1095" i="25"/>
  <c r="AB1095" i="25"/>
  <c r="AC1095" i="25" s="1"/>
  <c r="I379" i="25"/>
  <c r="AB379" i="25"/>
  <c r="AC379" i="25" s="1"/>
  <c r="I859" i="25"/>
  <c r="AB859" i="25"/>
  <c r="AC859" i="25" s="1"/>
  <c r="I636" i="25"/>
  <c r="AB636" i="25"/>
  <c r="AC636" i="25" s="1"/>
  <c r="I149" i="25"/>
  <c r="AB149" i="25"/>
  <c r="AC149" i="25" s="1"/>
  <c r="I947" i="25"/>
  <c r="AB947" i="25"/>
  <c r="AC947" i="25" s="1"/>
  <c r="I128" i="25"/>
  <c r="AB128" i="25"/>
  <c r="AC128" i="25" s="1"/>
  <c r="I251" i="25"/>
  <c r="AB251" i="25"/>
  <c r="AC251" i="25" s="1"/>
  <c r="I829" i="25"/>
  <c r="AB829" i="25"/>
  <c r="AC829" i="25" s="1"/>
  <c r="I52" i="25"/>
  <c r="AB52" i="25"/>
  <c r="AC52" i="25" s="1"/>
  <c r="I1533" i="25"/>
  <c r="AB1533" i="25"/>
  <c r="AC1533" i="25" s="1"/>
  <c r="AB772" i="25"/>
  <c r="AC772" i="25" s="1"/>
  <c r="I772" i="25"/>
  <c r="I1108" i="25"/>
  <c r="AB1108" i="25"/>
  <c r="AC1108" i="25" s="1"/>
  <c r="I1690" i="25"/>
  <c r="AB1690" i="25"/>
  <c r="AC1690" i="25" s="1"/>
  <c r="I1510" i="25"/>
  <c r="AB1510" i="25"/>
  <c r="AC1510" i="25" s="1"/>
  <c r="I1261" i="25"/>
  <c r="AB1261" i="25"/>
  <c r="AC1261" i="25" s="1"/>
  <c r="I1723" i="25"/>
  <c r="AB1723" i="25"/>
  <c r="AC1723" i="25" s="1"/>
  <c r="I1367" i="25"/>
  <c r="AB1367" i="25"/>
  <c r="AC1367" i="25" s="1"/>
  <c r="I1089" i="25"/>
  <c r="AB1089" i="25"/>
  <c r="AC1089" i="25" s="1"/>
  <c r="I1004" i="25"/>
  <c r="AB1004" i="25"/>
  <c r="AC1004" i="25" s="1"/>
  <c r="I815" i="25"/>
  <c r="AB815" i="25"/>
  <c r="AC815" i="25" s="1"/>
  <c r="I313" i="25"/>
  <c r="AB313" i="25"/>
  <c r="AC313" i="25" s="1"/>
  <c r="I117" i="25"/>
  <c r="AB117" i="25"/>
  <c r="AC117" i="25" s="1"/>
  <c r="I1590" i="25"/>
  <c r="AB1590" i="25"/>
  <c r="AC1590" i="25" s="1"/>
  <c r="I1133" i="25"/>
  <c r="AB1133" i="25"/>
  <c r="AC1133" i="25" s="1"/>
  <c r="I1008" i="25"/>
  <c r="AB1008" i="25"/>
  <c r="AC1008" i="25" s="1"/>
  <c r="I405" i="25"/>
  <c r="AB405" i="25"/>
  <c r="AC405" i="25" s="1"/>
  <c r="I237" i="25"/>
  <c r="AB237" i="25"/>
  <c r="AC237" i="25" s="1"/>
  <c r="I738" i="25"/>
  <c r="AB738" i="25"/>
  <c r="AC738" i="25" s="1"/>
  <c r="I570" i="25"/>
  <c r="AB570" i="25"/>
  <c r="AC570" i="25" s="1"/>
  <c r="I143" i="25"/>
  <c r="AB143" i="25"/>
  <c r="AC143" i="25" s="1"/>
  <c r="I433" i="25"/>
  <c r="AB433" i="25"/>
  <c r="AC433" i="25" s="1"/>
  <c r="I332" i="25"/>
  <c r="AB332" i="25"/>
  <c r="AC332" i="25" s="1"/>
  <c r="I767" i="25"/>
  <c r="AB767" i="25"/>
  <c r="AC767" i="25" s="1"/>
  <c r="I511" i="25"/>
  <c r="AB511" i="25"/>
  <c r="AC511" i="25" s="1"/>
  <c r="I1651" i="25"/>
  <c r="AB1651" i="25"/>
  <c r="AC1651" i="25" s="1"/>
  <c r="I1484" i="25"/>
  <c r="AB1484" i="25"/>
  <c r="AC1484" i="25" s="1"/>
  <c r="I997" i="25"/>
  <c r="AB997" i="25"/>
  <c r="AC997" i="25" s="1"/>
  <c r="I234" i="25"/>
  <c r="AB234" i="25"/>
  <c r="AC234" i="25" s="1"/>
  <c r="I1473" i="25"/>
  <c r="AB1473" i="25"/>
  <c r="AC1473" i="25" s="1"/>
  <c r="I1103" i="25"/>
  <c r="AB1103" i="25"/>
  <c r="AC1103" i="25" s="1"/>
  <c r="I651" i="25"/>
  <c r="AB651" i="25"/>
  <c r="AC651" i="25" s="1"/>
  <c r="I1683" i="25"/>
  <c r="AB1683" i="25"/>
  <c r="AC1683" i="25" s="1"/>
  <c r="I1354" i="25"/>
  <c r="AB1354" i="25"/>
  <c r="AC1354" i="25" s="1"/>
  <c r="I1048" i="25"/>
  <c r="AB1048" i="25"/>
  <c r="AC1048" i="25" s="1"/>
  <c r="I387" i="25"/>
  <c r="AB387" i="25"/>
  <c r="AC387" i="25" s="1"/>
  <c r="I91" i="25"/>
  <c r="AB91" i="25"/>
  <c r="AC91" i="25" s="1"/>
  <c r="I1408" i="25"/>
  <c r="AB1408" i="25"/>
  <c r="AC1408" i="25" s="1"/>
  <c r="I1088" i="25"/>
  <c r="AB1088" i="25"/>
  <c r="AC1088" i="25" s="1"/>
  <c r="I139" i="25"/>
  <c r="AB139" i="25"/>
  <c r="AC139" i="25" s="1"/>
  <c r="I402" i="25"/>
  <c r="AB402" i="25"/>
  <c r="AC402" i="25" s="1"/>
  <c r="I226" i="25"/>
  <c r="AB226" i="25"/>
  <c r="AC226" i="25" s="1"/>
  <c r="I765" i="25"/>
  <c r="AB765" i="25"/>
  <c r="AC765" i="25" s="1"/>
  <c r="I637" i="25"/>
  <c r="AB637" i="25"/>
  <c r="AC637" i="25" s="1"/>
  <c r="I509" i="25"/>
  <c r="AB509" i="25"/>
  <c r="AC509" i="25" s="1"/>
  <c r="I122" i="25"/>
  <c r="AB122" i="25"/>
  <c r="AC122" i="25" s="1"/>
  <c r="I1667" i="25"/>
  <c r="AB1667" i="25"/>
  <c r="AC1667" i="25" s="1"/>
  <c r="I1231" i="25"/>
  <c r="AB1231" i="25"/>
  <c r="AC1231" i="25" s="1"/>
  <c r="I218" i="25"/>
  <c r="AB218" i="25"/>
  <c r="AC218" i="25" s="1"/>
  <c r="I1457" i="25"/>
  <c r="AB1457" i="25"/>
  <c r="AC1457" i="25" s="1"/>
  <c r="I1083" i="25"/>
  <c r="AB1083" i="25"/>
  <c r="AC1083" i="25" s="1"/>
  <c r="I627" i="25"/>
  <c r="AB627" i="25"/>
  <c r="AC627" i="25" s="1"/>
  <c r="I1753" i="25"/>
  <c r="AB1753" i="25"/>
  <c r="AC1753" i="25" s="1"/>
  <c r="I1503" i="25"/>
  <c r="AB1503" i="25"/>
  <c r="AC1503" i="25" s="1"/>
  <c r="I1207" i="25"/>
  <c r="AB1207" i="25"/>
  <c r="AC1207" i="25" s="1"/>
  <c r="I470" i="25"/>
  <c r="AB470" i="25"/>
  <c r="AC470" i="25" s="1"/>
  <c r="I197" i="25"/>
  <c r="AB197" i="25"/>
  <c r="AC197" i="25" s="1"/>
  <c r="I1438" i="25"/>
  <c r="AB1438" i="25"/>
  <c r="AC1438" i="25" s="1"/>
  <c r="I1118" i="25"/>
  <c r="AB1118" i="25"/>
  <c r="AC1118" i="25" s="1"/>
  <c r="I449" i="25"/>
  <c r="AB449" i="25"/>
  <c r="AC449" i="25" s="1"/>
  <c r="I897" i="25"/>
  <c r="AB897" i="25"/>
  <c r="AC897" i="25" s="1"/>
  <c r="I320" i="25"/>
  <c r="AB320" i="25"/>
  <c r="AC320" i="25" s="1"/>
  <c r="I726" i="25"/>
  <c r="AB726" i="25"/>
  <c r="AC726" i="25" s="1"/>
  <c r="I991" i="25"/>
  <c r="AB991" i="25"/>
  <c r="AC991" i="25" s="1"/>
  <c r="I477" i="25"/>
  <c r="AB477" i="25"/>
  <c r="AC477" i="25" s="1"/>
  <c r="I302" i="25"/>
  <c r="AB302" i="25"/>
  <c r="AC302" i="25" s="1"/>
  <c r="I106" i="25"/>
  <c r="AB106" i="25"/>
  <c r="AC106" i="25" s="1"/>
  <c r="I737" i="25"/>
  <c r="AB737" i="25"/>
  <c r="AC737" i="25" s="1"/>
  <c r="I609" i="25"/>
  <c r="AB609" i="25"/>
  <c r="AC609" i="25" s="1"/>
  <c r="I489" i="25"/>
  <c r="AB489" i="25"/>
  <c r="AC489" i="25" s="1"/>
  <c r="I35" i="25"/>
  <c r="AB35" i="25"/>
  <c r="AC35" i="25" s="1"/>
  <c r="I1671" i="25"/>
  <c r="AB1671" i="25"/>
  <c r="AC1671" i="25" s="1"/>
  <c r="I1239" i="25"/>
  <c r="AB1239" i="25"/>
  <c r="AC1239" i="25" s="1"/>
  <c r="I236" i="25"/>
  <c r="AB236" i="25"/>
  <c r="AC236" i="25" s="1"/>
  <c r="I1463" i="25"/>
  <c r="AB1463" i="25"/>
  <c r="AC1463" i="25" s="1"/>
  <c r="I1091" i="25"/>
  <c r="AB1091" i="25"/>
  <c r="AC1091" i="25" s="1"/>
  <c r="I635" i="25"/>
  <c r="AB635" i="25"/>
  <c r="AC635" i="25" s="1"/>
  <c r="I1742" i="25"/>
  <c r="AB1742" i="25"/>
  <c r="AC1742" i="25" s="1"/>
  <c r="I1509" i="25"/>
  <c r="AB1509" i="25"/>
  <c r="AC1509" i="25" s="1"/>
  <c r="I1211" i="25"/>
  <c r="AB1211" i="25"/>
  <c r="AC1211" i="25" s="1"/>
  <c r="I478" i="25"/>
  <c r="AB478" i="25"/>
  <c r="AC478" i="25" s="1"/>
  <c r="I203" i="25"/>
  <c r="AB203" i="25"/>
  <c r="AC203" i="25" s="1"/>
  <c r="I1444" i="25"/>
  <c r="AB1444" i="25"/>
  <c r="AC1444" i="25" s="1"/>
  <c r="I1011" i="25"/>
  <c r="AB1011" i="25"/>
  <c r="AC1011" i="25" s="1"/>
  <c r="I21" i="25"/>
  <c r="AB21" i="25"/>
  <c r="AC21" i="25" s="1"/>
  <c r="I279" i="25"/>
  <c r="AB279" i="25"/>
  <c r="AC279" i="25" s="1"/>
  <c r="I835" i="25"/>
  <c r="AB835" i="25"/>
  <c r="AC835" i="25" s="1"/>
  <c r="I612" i="25"/>
  <c r="AB612" i="25"/>
  <c r="AC612" i="25" s="1"/>
  <c r="I125" i="25"/>
  <c r="AB125" i="25"/>
  <c r="AC125" i="25" s="1"/>
  <c r="I1610" i="25"/>
  <c r="AB1610" i="25"/>
  <c r="AC1610" i="25" s="1"/>
  <c r="I1750" i="25"/>
  <c r="AB1750" i="25"/>
  <c r="AC1750" i="25" s="1"/>
  <c r="I207" i="25"/>
  <c r="AB207" i="25"/>
  <c r="AC207" i="25" s="1"/>
  <c r="I821" i="25"/>
  <c r="AB821" i="25"/>
  <c r="AC821" i="25" s="1"/>
  <c r="I592" i="25"/>
  <c r="AB592" i="25"/>
  <c r="AC592" i="25" s="1"/>
  <c r="I40" i="25"/>
  <c r="AB40" i="25"/>
  <c r="AC40" i="25" s="1"/>
  <c r="I60" i="25"/>
  <c r="AB60" i="25"/>
  <c r="AC60" i="25" s="1"/>
  <c r="I1779" i="25"/>
  <c r="AB1779" i="25"/>
  <c r="AC1779" i="25" s="1"/>
  <c r="I1682" i="25"/>
  <c r="AB1682" i="25"/>
  <c r="AC1682" i="25" s="1"/>
  <c r="I788" i="25"/>
  <c r="AB788" i="25"/>
  <c r="AC788" i="25" s="1"/>
  <c r="I520" i="25"/>
  <c r="AB520" i="25"/>
  <c r="AC520" i="25" s="1"/>
  <c r="I862" i="25"/>
  <c r="AB862" i="25"/>
  <c r="AC862" i="25" s="1"/>
  <c r="I1136" i="25"/>
  <c r="AB1136" i="25"/>
  <c r="AC1136" i="25" s="1"/>
  <c r="I429" i="25"/>
  <c r="AB429" i="25"/>
  <c r="AC429" i="25" s="1"/>
  <c r="I419" i="25"/>
  <c r="AB419" i="25"/>
  <c r="AC419" i="25" s="1"/>
  <c r="I1027" i="25"/>
  <c r="AB1027" i="25"/>
  <c r="AC1027" i="25" s="1"/>
  <c r="I424" i="25"/>
  <c r="AB424" i="25"/>
  <c r="AC424" i="25" s="1"/>
  <c r="I293" i="25"/>
  <c r="AB293" i="25"/>
  <c r="AC293" i="25" s="1"/>
  <c r="I837" i="25"/>
  <c r="AB837" i="25"/>
  <c r="AC837" i="25" s="1"/>
  <c r="I616" i="25"/>
  <c r="AB616" i="25"/>
  <c r="AC616" i="25" s="1"/>
  <c r="I129" i="25"/>
  <c r="AB129" i="25"/>
  <c r="AC129" i="25" s="1"/>
  <c r="I648" i="25"/>
  <c r="AB648" i="25"/>
  <c r="AC648" i="25" s="1"/>
  <c r="I161" i="25"/>
  <c r="AB161" i="25"/>
  <c r="AC161" i="25" s="1"/>
  <c r="I314" i="25"/>
  <c r="AB314" i="25"/>
  <c r="AC314" i="25" s="1"/>
  <c r="I1721" i="25"/>
  <c r="AB1721" i="25"/>
  <c r="AC1721" i="25" s="1"/>
  <c r="I111" i="25"/>
  <c r="AB111" i="25"/>
  <c r="AC111" i="25" s="1"/>
  <c r="I810" i="25"/>
  <c r="AB810" i="25"/>
  <c r="AC810" i="25" s="1"/>
  <c r="I586" i="25"/>
  <c r="AB586" i="25"/>
  <c r="AC586" i="25" s="1"/>
  <c r="I36" i="25"/>
  <c r="AB36" i="25"/>
  <c r="AC36" i="25" s="1"/>
  <c r="I118" i="25"/>
  <c r="AB118" i="25"/>
  <c r="AC118" i="25" s="1"/>
  <c r="I172" i="25"/>
  <c r="AB172" i="25"/>
  <c r="AC172" i="25" s="1"/>
  <c r="I1204" i="25"/>
  <c r="AB1204" i="25"/>
  <c r="AC1204" i="25" s="1"/>
  <c r="I1654" i="25"/>
  <c r="AB1654" i="25"/>
  <c r="AC1654" i="25" s="1"/>
  <c r="I413" i="25"/>
  <c r="AB413" i="25"/>
  <c r="AC413" i="25" s="1"/>
  <c r="AB6" i="25"/>
  <c r="AC6" i="25" s="1"/>
  <c r="I6" i="25"/>
  <c r="K15" i="32" l="1"/>
  <c r="N14" i="32"/>
  <c r="O14" i="32" s="1"/>
  <c r="M1204" i="25" a="1"/>
  <c r="M1204" i="25" s="1"/>
  <c r="N1204" i="25" s="1"/>
  <c r="K1204" i="25"/>
  <c r="Q1204" i="25" s="1" a="1"/>
  <c r="Q1204" i="25" s="1"/>
  <c r="R1204" i="25" s="1"/>
  <c r="M586" i="25" a="1"/>
  <c r="M586" i="25" s="1"/>
  <c r="N586" i="25" s="1"/>
  <c r="K586" i="25"/>
  <c r="Q586" i="25" s="1" a="1"/>
  <c r="Q586" i="25" s="1"/>
  <c r="R586" i="25" s="1"/>
  <c r="M314" i="25" a="1"/>
  <c r="M314" i="25" s="1"/>
  <c r="N314" i="25" s="1"/>
  <c r="K314" i="25"/>
  <c r="Q314" i="25" s="1" a="1"/>
  <c r="Q314" i="25" s="1"/>
  <c r="R314" i="25" s="1"/>
  <c r="M616" i="25" a="1"/>
  <c r="M616" i="25" s="1"/>
  <c r="N616" i="25" s="1"/>
  <c r="K616" i="25"/>
  <c r="Q616" i="25" s="1" a="1"/>
  <c r="Q616" i="25" s="1"/>
  <c r="R616" i="25" s="1"/>
  <c r="K1027" i="25"/>
  <c r="Q1027" i="25" s="1" a="1"/>
  <c r="Q1027" i="25" s="1"/>
  <c r="R1027" i="25" s="1"/>
  <c r="M1027" i="25" a="1"/>
  <c r="M1027" i="25" s="1"/>
  <c r="N1027" i="25" s="1"/>
  <c r="M862" i="25" a="1"/>
  <c r="M862" i="25" s="1"/>
  <c r="N862" i="25" s="1"/>
  <c r="K862" i="25"/>
  <c r="Q862" i="25" s="1" a="1"/>
  <c r="Q862" i="25" s="1"/>
  <c r="R862" i="25" s="1"/>
  <c r="K1779" i="25"/>
  <c r="Q1779" i="25" s="1" a="1"/>
  <c r="Q1779" i="25" s="1"/>
  <c r="R1779" i="25" s="1"/>
  <c r="M1779" i="25" a="1"/>
  <c r="M1779" i="25" s="1"/>
  <c r="N1779" i="25" s="1"/>
  <c r="K592" i="25"/>
  <c r="Q592" i="25" s="1" a="1"/>
  <c r="Q592" i="25" s="1"/>
  <c r="R592" i="25" s="1"/>
  <c r="M592" i="25" a="1"/>
  <c r="M592" i="25" s="1"/>
  <c r="N592" i="25" s="1"/>
  <c r="M835" i="25" a="1"/>
  <c r="M835" i="25" s="1"/>
  <c r="N835" i="25" s="1"/>
  <c r="K835" i="25"/>
  <c r="Q835" i="25" s="1" a="1"/>
  <c r="Q835" i="25" s="1"/>
  <c r="R835" i="25" s="1"/>
  <c r="M1211" i="25" a="1"/>
  <c r="M1211" i="25" s="1"/>
  <c r="N1211" i="25" s="1"/>
  <c r="K1211" i="25"/>
  <c r="Q1211" i="25" s="1" a="1"/>
  <c r="Q1211" i="25" s="1"/>
  <c r="R1211" i="25" s="1"/>
  <c r="M1091" i="25" a="1"/>
  <c r="M1091" i="25" s="1"/>
  <c r="N1091" i="25" s="1"/>
  <c r="K1091" i="25"/>
  <c r="Q1091" i="25" s="1" a="1"/>
  <c r="Q1091" i="25" s="1"/>
  <c r="R1091" i="25" s="1"/>
  <c r="K1671" i="25"/>
  <c r="Q1671" i="25" s="1" a="1"/>
  <c r="Q1671" i="25" s="1"/>
  <c r="R1671" i="25" s="1"/>
  <c r="M1671" i="25" a="1"/>
  <c r="M1671" i="25" s="1"/>
  <c r="N1671" i="25" s="1"/>
  <c r="K609" i="25"/>
  <c r="Q609" i="25" s="1" a="1"/>
  <c r="Q609" i="25" s="1"/>
  <c r="R609" i="25" s="1"/>
  <c r="M609" i="25" a="1"/>
  <c r="M609" i="25" s="1"/>
  <c r="N609" i="25" s="1"/>
  <c r="M477" i="25" a="1"/>
  <c r="M477" i="25" s="1"/>
  <c r="N477" i="25" s="1"/>
  <c r="K477" i="25"/>
  <c r="Q477" i="25" s="1" a="1"/>
  <c r="Q477" i="25" s="1"/>
  <c r="R477" i="25" s="1"/>
  <c r="K320" i="25"/>
  <c r="Q320" i="25" s="1" a="1"/>
  <c r="Q320" i="25" s="1"/>
  <c r="R320" i="25" s="1"/>
  <c r="M320" i="25" a="1"/>
  <c r="M320" i="25" s="1"/>
  <c r="N320" i="25" s="1"/>
  <c r="M1503" i="25" a="1"/>
  <c r="M1503" i="25" s="1"/>
  <c r="N1503" i="25" s="1"/>
  <c r="K1503" i="25"/>
  <c r="Q1503" i="25" s="1" a="1"/>
  <c r="Q1503" i="25" s="1"/>
  <c r="R1503" i="25" s="1"/>
  <c r="M1667" i="25" a="1"/>
  <c r="M1667" i="25" s="1"/>
  <c r="N1667" i="25" s="1"/>
  <c r="K1667" i="25"/>
  <c r="Q1667" i="25" s="1" a="1"/>
  <c r="Q1667" i="25" s="1"/>
  <c r="R1667" i="25" s="1"/>
  <c r="K765" i="25"/>
  <c r="Q765" i="25" s="1" a="1"/>
  <c r="Q765" i="25" s="1"/>
  <c r="R765" i="25" s="1"/>
  <c r="M765" i="25" a="1"/>
  <c r="M765" i="25" s="1"/>
  <c r="N765" i="25" s="1"/>
  <c r="K1088" i="25"/>
  <c r="Q1088" i="25" s="1" a="1"/>
  <c r="Q1088" i="25" s="1"/>
  <c r="R1088" i="25" s="1"/>
  <c r="M1088" i="25" a="1"/>
  <c r="M1088" i="25" s="1"/>
  <c r="N1088" i="25" s="1"/>
  <c r="M1473" i="25" a="1"/>
  <c r="M1473" i="25" s="1"/>
  <c r="N1473" i="25" s="1"/>
  <c r="K1473" i="25"/>
  <c r="Q1473" i="25" s="1" a="1"/>
  <c r="Q1473" i="25" s="1"/>
  <c r="R1473" i="25" s="1"/>
  <c r="K1651" i="25"/>
  <c r="Q1651" i="25" s="1" a="1"/>
  <c r="Q1651" i="25" s="1"/>
  <c r="R1651" i="25" s="1"/>
  <c r="M1651" i="25" a="1"/>
  <c r="M1651" i="25" s="1"/>
  <c r="N1651" i="25" s="1"/>
  <c r="K433" i="25"/>
  <c r="Q433" i="25" s="1" a="1"/>
  <c r="Q433" i="25" s="1"/>
  <c r="R433" i="25" s="1"/>
  <c r="M433" i="25" a="1"/>
  <c r="M433" i="25" s="1"/>
  <c r="N433" i="25" s="1"/>
  <c r="M237" i="25" a="1"/>
  <c r="M237" i="25" s="1"/>
  <c r="N237" i="25" s="1"/>
  <c r="K237" i="25"/>
  <c r="Q237" i="25" s="1" a="1"/>
  <c r="Q237" i="25" s="1"/>
  <c r="R237" i="25" s="1"/>
  <c r="M1133" i="25" a="1"/>
  <c r="M1133" i="25" s="1"/>
  <c r="N1133" i="25" s="1"/>
  <c r="K1133" i="25"/>
  <c r="Q1133" i="25" s="1" a="1"/>
  <c r="Q1133" i="25" s="1"/>
  <c r="R1133" i="25" s="1"/>
  <c r="M251" i="25" a="1"/>
  <c r="M251" i="25" s="1"/>
  <c r="N251" i="25" s="1"/>
  <c r="K251" i="25"/>
  <c r="Q251" i="25" s="1" a="1"/>
  <c r="Q251" i="25" s="1"/>
  <c r="R251" i="25" s="1"/>
  <c r="M636" i="25" a="1"/>
  <c r="M636" i="25" s="1"/>
  <c r="N636" i="25" s="1"/>
  <c r="K636" i="25"/>
  <c r="Q636" i="25" s="1" a="1"/>
  <c r="Q636" i="25" s="1"/>
  <c r="R636" i="25" s="1"/>
  <c r="K1772" i="25"/>
  <c r="Q1772" i="25" s="1" a="1"/>
  <c r="Q1772" i="25" s="1"/>
  <c r="R1772" i="25" s="1"/>
  <c r="M1772" i="25" a="1"/>
  <c r="M1772" i="25" s="1"/>
  <c r="N1772" i="25" s="1"/>
  <c r="M1521" i="25" a="1"/>
  <c r="M1521" i="25" s="1"/>
  <c r="N1521" i="25" s="1"/>
  <c r="K1521" i="25"/>
  <c r="Q1521" i="25" s="1" a="1"/>
  <c r="Q1521" i="25" s="1"/>
  <c r="R1521" i="25" s="1"/>
  <c r="M1541" i="25" a="1"/>
  <c r="M1541" i="25" s="1"/>
  <c r="N1541" i="25" s="1"/>
  <c r="K1541" i="25"/>
  <c r="Q1541" i="25" s="1" a="1"/>
  <c r="Q1541" i="25" s="1"/>
  <c r="R1541" i="25" s="1"/>
  <c r="M1578" i="25" a="1"/>
  <c r="M1578" i="25" s="1"/>
  <c r="N1578" i="25" s="1"/>
  <c r="K1578" i="25"/>
  <c r="Q1578" i="25" s="1" a="1"/>
  <c r="Q1578" i="25" s="1"/>
  <c r="R1578" i="25" s="1"/>
  <c r="K126" i="25"/>
  <c r="Q126" i="25" s="1" a="1"/>
  <c r="Q126" i="25" s="1"/>
  <c r="R126" i="25" s="1"/>
  <c r="M126" i="25" a="1"/>
  <c r="M126" i="25" s="1"/>
  <c r="N126" i="25" s="1"/>
  <c r="K761" i="25"/>
  <c r="Q761" i="25" s="1" a="1"/>
  <c r="Q761" i="25" s="1"/>
  <c r="R761" i="25" s="1"/>
  <c r="M761" i="25" a="1"/>
  <c r="M761" i="25" s="1"/>
  <c r="N761" i="25" s="1"/>
  <c r="K34" i="25"/>
  <c r="Q34" i="25" s="1" a="1"/>
  <c r="Q34" i="25" s="1"/>
  <c r="R34" i="25" s="1"/>
  <c r="M34" i="25" a="1"/>
  <c r="M34" i="25" s="1"/>
  <c r="N34" i="25" s="1"/>
  <c r="M921" i="25" a="1"/>
  <c r="M921" i="25" s="1"/>
  <c r="N921" i="25" s="1"/>
  <c r="K921" i="25"/>
  <c r="Q921" i="25" s="1" a="1"/>
  <c r="Q921" i="25" s="1"/>
  <c r="R921" i="25" s="1"/>
  <c r="M239" i="25" a="1"/>
  <c r="M239" i="25" s="1"/>
  <c r="N239" i="25" s="1"/>
  <c r="K239" i="25"/>
  <c r="Q239" i="25" s="1" a="1"/>
  <c r="Q239" i="25" s="1"/>
  <c r="R239" i="25" s="1"/>
  <c r="M1535" i="25" a="1"/>
  <c r="M1535" i="25" s="1"/>
  <c r="N1535" i="25" s="1"/>
  <c r="K1535" i="25"/>
  <c r="Q1535" i="25" s="1" a="1"/>
  <c r="Q1535" i="25" s="1"/>
  <c r="R1535" i="25" s="1"/>
  <c r="M1740" i="25" a="1"/>
  <c r="M1740" i="25" s="1"/>
  <c r="N1740" i="25" s="1"/>
  <c r="K1740" i="25"/>
  <c r="Q1740" i="25" s="1" a="1"/>
  <c r="Q1740" i="25" s="1"/>
  <c r="R1740" i="25" s="1"/>
  <c r="K565" i="25"/>
  <c r="Q565" i="25" s="1" a="1"/>
  <c r="Q565" i="25" s="1"/>
  <c r="R565" i="25" s="1"/>
  <c r="M565" i="25" a="1"/>
  <c r="M565" i="25" s="1"/>
  <c r="N565" i="25" s="1"/>
  <c r="M891" i="25" a="1"/>
  <c r="M891" i="25" s="1"/>
  <c r="N891" i="25" s="1"/>
  <c r="K891" i="25"/>
  <c r="Q891" i="25" s="1" a="1"/>
  <c r="Q891" i="25" s="1"/>
  <c r="R891" i="25" s="1"/>
  <c r="M1549" i="25" a="1"/>
  <c r="M1549" i="25" s="1"/>
  <c r="N1549" i="25" s="1"/>
  <c r="K1549" i="25"/>
  <c r="Q1549" i="25" s="1" a="1"/>
  <c r="Q1549" i="25" s="1"/>
  <c r="R1549" i="25" s="1"/>
  <c r="K1235" i="25"/>
  <c r="Q1235" i="25" s="1" a="1"/>
  <c r="Q1235" i="25" s="1"/>
  <c r="R1235" i="25" s="1"/>
  <c r="M1235" i="25" a="1"/>
  <c r="M1235" i="25" s="1"/>
  <c r="N1235" i="25" s="1"/>
  <c r="M623" i="25" a="1"/>
  <c r="M623" i="25" s="1"/>
  <c r="N623" i="25" s="1"/>
  <c r="K623" i="25"/>
  <c r="Q623" i="25" s="1" a="1"/>
  <c r="Q623" i="25" s="1"/>
  <c r="R623" i="25" s="1"/>
  <c r="K445" i="25"/>
  <c r="Q445" i="25" s="1" a="1"/>
  <c r="Q445" i="25" s="1"/>
  <c r="R445" i="25" s="1"/>
  <c r="M445" i="25" a="1"/>
  <c r="M445" i="25" s="1"/>
  <c r="N445" i="25" s="1"/>
  <c r="M912" i="25" a="1"/>
  <c r="M912" i="25" s="1"/>
  <c r="N912" i="25" s="1"/>
  <c r="K912" i="25"/>
  <c r="Q912" i="25" s="1" a="1"/>
  <c r="Q912" i="25" s="1"/>
  <c r="R912" i="25" s="1"/>
  <c r="M241" i="25" a="1"/>
  <c r="M241" i="25" s="1"/>
  <c r="N241" i="25" s="1"/>
  <c r="K241" i="25"/>
  <c r="Q241" i="25" s="1" a="1"/>
  <c r="Q241" i="25" s="1"/>
  <c r="R241" i="25" s="1"/>
  <c r="K1665" i="25"/>
  <c r="Q1665" i="25" s="1" a="1"/>
  <c r="Q1665" i="25" s="1"/>
  <c r="R1665" i="25" s="1"/>
  <c r="M1665" i="25" a="1"/>
  <c r="M1665" i="25" s="1"/>
  <c r="N1665" i="25" s="1"/>
  <c r="K535" i="25"/>
  <c r="Q535" i="25" s="1" a="1"/>
  <c r="Q535" i="25" s="1"/>
  <c r="R535" i="25" s="1"/>
  <c r="M535" i="25" a="1"/>
  <c r="M535" i="25" s="1"/>
  <c r="N535" i="25" s="1"/>
  <c r="K1501" i="25"/>
  <c r="Q1501" i="25" s="1" a="1"/>
  <c r="Q1501" i="25" s="1"/>
  <c r="R1501" i="25" s="1"/>
  <c r="M1501" i="25" a="1"/>
  <c r="M1501" i="25" s="1"/>
  <c r="N1501" i="25" s="1"/>
  <c r="M792" i="25" a="1"/>
  <c r="M792" i="25" s="1"/>
  <c r="N792" i="25" s="1"/>
  <c r="K792" i="25"/>
  <c r="Q792" i="25" s="1" a="1"/>
  <c r="Q792" i="25" s="1"/>
  <c r="R792" i="25" s="1"/>
  <c r="M32" i="25" a="1"/>
  <c r="M32" i="25" s="1"/>
  <c r="N32" i="25" s="1"/>
  <c r="K32" i="25"/>
  <c r="Q32" i="25" s="1" a="1"/>
  <c r="Q32" i="25" s="1"/>
  <c r="R32" i="25" s="1"/>
  <c r="M97" i="25" a="1"/>
  <c r="M97" i="25" s="1"/>
  <c r="N97" i="25" s="1"/>
  <c r="K97" i="25"/>
  <c r="Q97" i="25" s="1" a="1"/>
  <c r="Q97" i="25" s="1"/>
  <c r="R97" i="25" s="1"/>
  <c r="K1748" i="25"/>
  <c r="Q1748" i="25" s="1" a="1"/>
  <c r="Q1748" i="25" s="1"/>
  <c r="R1748" i="25" s="1"/>
  <c r="M1748" i="25" a="1"/>
  <c r="M1748" i="25" s="1"/>
  <c r="N1748" i="25" s="1"/>
  <c r="M1588" i="25" a="1"/>
  <c r="M1588" i="25" s="1"/>
  <c r="N1588" i="25" s="1"/>
  <c r="K1588" i="25"/>
  <c r="Q1588" i="25" s="1" a="1"/>
  <c r="Q1588" i="25" s="1"/>
  <c r="R1588" i="25" s="1"/>
  <c r="M300" i="25" a="1"/>
  <c r="M300" i="25" s="1"/>
  <c r="N300" i="25" s="1"/>
  <c r="K300" i="25"/>
  <c r="Q300" i="25" s="1" a="1"/>
  <c r="Q300" i="25" s="1"/>
  <c r="R300" i="25" s="1"/>
  <c r="K51" i="25"/>
  <c r="Q51" i="25" s="1" a="1"/>
  <c r="Q51" i="25" s="1"/>
  <c r="R51" i="25" s="1"/>
  <c r="M51" i="25" a="1"/>
  <c r="M51" i="25" s="1"/>
  <c r="N51" i="25" s="1"/>
  <c r="K785" i="25"/>
  <c r="Q785" i="25" s="1" a="1"/>
  <c r="Q785" i="25" s="1"/>
  <c r="R785" i="25" s="1"/>
  <c r="M785" i="25" a="1"/>
  <c r="M785" i="25" s="1"/>
  <c r="N785" i="25" s="1"/>
  <c r="M147" i="25" a="1"/>
  <c r="M147" i="25" s="1"/>
  <c r="N147" i="25" s="1"/>
  <c r="K147" i="25"/>
  <c r="Q147" i="25" s="1" a="1"/>
  <c r="Q147" i="25" s="1"/>
  <c r="R147" i="25" s="1"/>
  <c r="M670" i="25" a="1"/>
  <c r="M670" i="25" s="1"/>
  <c r="N670" i="25" s="1"/>
  <c r="K670" i="25"/>
  <c r="Q670" i="25" s="1" a="1"/>
  <c r="Q670" i="25" s="1"/>
  <c r="R670" i="25" s="1"/>
  <c r="K946" i="25"/>
  <c r="Q946" i="25" s="1" a="1"/>
  <c r="Q946" i="25" s="1"/>
  <c r="R946" i="25" s="1"/>
  <c r="M946" i="25" a="1"/>
  <c r="M946" i="25" s="1"/>
  <c r="N946" i="25" s="1"/>
  <c r="M1171" i="25" a="1"/>
  <c r="M1171" i="25" s="1"/>
  <c r="N1171" i="25" s="1"/>
  <c r="K1171" i="25"/>
  <c r="Q1171" i="25" s="1" a="1"/>
  <c r="Q1171" i="25" s="1"/>
  <c r="R1171" i="25" s="1"/>
  <c r="K1593" i="25"/>
  <c r="Q1593" i="25" s="1" a="1"/>
  <c r="Q1593" i="25" s="1"/>
  <c r="R1593" i="25" s="1"/>
  <c r="M1593" i="25" a="1"/>
  <c r="M1593" i="25" s="1"/>
  <c r="N1593" i="25" s="1"/>
  <c r="K685" i="25"/>
  <c r="Q685" i="25" s="1" a="1"/>
  <c r="Q685" i="25" s="1"/>
  <c r="R685" i="25" s="1"/>
  <c r="M685" i="25" a="1"/>
  <c r="M685" i="25" s="1"/>
  <c r="N685" i="25" s="1"/>
  <c r="K883" i="25"/>
  <c r="Q883" i="25" s="1" a="1"/>
  <c r="Q883" i="25" s="1"/>
  <c r="R883" i="25" s="1"/>
  <c r="M883" i="25" a="1"/>
  <c r="M883" i="25" s="1"/>
  <c r="N883" i="25" s="1"/>
  <c r="K174" i="25"/>
  <c r="Q174" i="25" s="1" a="1"/>
  <c r="Q174" i="25" s="1"/>
  <c r="R174" i="25" s="1"/>
  <c r="M174" i="25" a="1"/>
  <c r="M174" i="25" s="1"/>
  <c r="N174" i="25" s="1"/>
  <c r="M1733" i="25" a="1"/>
  <c r="M1733" i="25" s="1"/>
  <c r="N1733" i="25" s="1"/>
  <c r="K1733" i="25"/>
  <c r="Q1733" i="25" s="1" a="1"/>
  <c r="Q1733" i="25" s="1"/>
  <c r="R1733" i="25" s="1"/>
  <c r="K324" i="25"/>
  <c r="Q324" i="25" s="1" a="1"/>
  <c r="Q324" i="25" s="1"/>
  <c r="R324" i="25" s="1"/>
  <c r="M324" i="25" a="1"/>
  <c r="M324" i="25" s="1"/>
  <c r="N324" i="25" s="1"/>
  <c r="M607" i="25" a="1"/>
  <c r="M607" i="25" s="1"/>
  <c r="N607" i="25" s="1"/>
  <c r="K607" i="25"/>
  <c r="Q607" i="25" s="1" a="1"/>
  <c r="Q607" i="25" s="1"/>
  <c r="R607" i="25" s="1"/>
  <c r="M437" i="25" a="1"/>
  <c r="M437" i="25" s="1"/>
  <c r="N437" i="25" s="1"/>
  <c r="K437" i="25"/>
  <c r="Q437" i="25" s="1" a="1"/>
  <c r="Q437" i="25" s="1"/>
  <c r="R437" i="25" s="1"/>
  <c r="K904" i="25"/>
  <c r="Q904" i="25" s="1" a="1"/>
  <c r="Q904" i="25" s="1"/>
  <c r="R904" i="25" s="1"/>
  <c r="M904" i="25" a="1"/>
  <c r="M904" i="25" s="1"/>
  <c r="N904" i="25" s="1"/>
  <c r="M1052" i="25" a="1"/>
  <c r="M1052" i="25" s="1"/>
  <c r="N1052" i="25" s="1"/>
  <c r="K1052" i="25"/>
  <c r="Q1052" i="25" s="1" a="1"/>
  <c r="Q1052" i="25" s="1"/>
  <c r="R1052" i="25" s="1"/>
  <c r="M39" i="25" a="1"/>
  <c r="M39" i="25" s="1"/>
  <c r="N39" i="25" s="1"/>
  <c r="K39" i="25"/>
  <c r="Q39" i="25" s="1" a="1"/>
  <c r="Q39" i="25" s="1"/>
  <c r="R39" i="25" s="1"/>
  <c r="M1624" i="25" a="1"/>
  <c r="M1624" i="25" s="1"/>
  <c r="N1624" i="25" s="1"/>
  <c r="K1624" i="25"/>
  <c r="Q1624" i="25" s="1" a="1"/>
  <c r="Q1624" i="25" s="1"/>
  <c r="R1624" i="25" s="1"/>
  <c r="K608" i="25"/>
  <c r="Q608" i="25" s="1" a="1"/>
  <c r="Q608" i="25" s="1"/>
  <c r="R608" i="25" s="1"/>
  <c r="M608" i="25" a="1"/>
  <c r="M608" i="25" s="1"/>
  <c r="N608" i="25" s="1"/>
  <c r="M981" i="25" a="1"/>
  <c r="M981" i="25" s="1"/>
  <c r="N981" i="25" s="1"/>
  <c r="K981" i="25"/>
  <c r="Q981" i="25" s="1" a="1"/>
  <c r="Q981" i="25" s="1"/>
  <c r="R981" i="25" s="1"/>
  <c r="M845" i="25" a="1"/>
  <c r="M845" i="25" s="1"/>
  <c r="N845" i="25" s="1"/>
  <c r="K845" i="25"/>
  <c r="Q845" i="25" s="1" a="1"/>
  <c r="Q845" i="25" s="1"/>
  <c r="R845" i="25" s="1"/>
  <c r="M95" i="25" a="1"/>
  <c r="M95" i="25" s="1"/>
  <c r="N95" i="25" s="1"/>
  <c r="K95" i="25"/>
  <c r="Q95" i="25" s="1" a="1"/>
  <c r="Q95" i="25" s="1"/>
  <c r="R95" i="25" s="1"/>
  <c r="M1687" i="25" a="1"/>
  <c r="M1687" i="25" s="1"/>
  <c r="N1687" i="25" s="1"/>
  <c r="K1687" i="25"/>
  <c r="Q1687" i="25" s="1" a="1"/>
  <c r="Q1687" i="25" s="1"/>
  <c r="R1687" i="25" s="1"/>
  <c r="M1626" i="25" a="1"/>
  <c r="M1626" i="25" s="1"/>
  <c r="N1626" i="25" s="1"/>
  <c r="K1626" i="25"/>
  <c r="Q1626" i="25" s="1" a="1"/>
  <c r="Q1626" i="25" s="1"/>
  <c r="R1626" i="25" s="1"/>
  <c r="K529" i="25"/>
  <c r="Q529" i="25" s="1" a="1"/>
  <c r="Q529" i="25" s="1"/>
  <c r="R529" i="25" s="1"/>
  <c r="M529" i="25" a="1"/>
  <c r="M529" i="25" s="1"/>
  <c r="N529" i="25" s="1"/>
  <c r="M374" i="25" a="1"/>
  <c r="M374" i="25" s="1"/>
  <c r="N374" i="25" s="1"/>
  <c r="K374" i="25"/>
  <c r="Q374" i="25" s="1" a="1"/>
  <c r="Q374" i="25" s="1"/>
  <c r="R374" i="25" s="1"/>
  <c r="M264" i="25" a="1"/>
  <c r="M264" i="25" s="1"/>
  <c r="N264" i="25" s="1"/>
  <c r="K264" i="25"/>
  <c r="Q264" i="25" s="1" a="1"/>
  <c r="Q264" i="25" s="1"/>
  <c r="R264" i="25" s="1"/>
  <c r="M1364" i="25" a="1"/>
  <c r="M1364" i="25" s="1"/>
  <c r="N1364" i="25" s="1"/>
  <c r="K1364" i="25"/>
  <c r="Q1364" i="25" s="1" a="1"/>
  <c r="Q1364" i="25" s="1"/>
  <c r="R1364" i="25" s="1"/>
  <c r="M1099" i="25" a="1"/>
  <c r="M1099" i="25" s="1"/>
  <c r="N1099" i="25" s="1"/>
  <c r="K1099" i="25"/>
  <c r="Q1099" i="25" s="1" a="1"/>
  <c r="Q1099" i="25" s="1"/>
  <c r="R1099" i="25" s="1"/>
  <c r="K1579" i="25"/>
  <c r="Q1579" i="25" s="1" a="1"/>
  <c r="Q1579" i="25" s="1"/>
  <c r="R1579" i="25" s="1"/>
  <c r="M1579" i="25" a="1"/>
  <c r="M1579" i="25" s="1"/>
  <c r="N1579" i="25" s="1"/>
  <c r="M677" i="25" a="1"/>
  <c r="M677" i="25" s="1"/>
  <c r="N677" i="25" s="1"/>
  <c r="K677" i="25"/>
  <c r="Q677" i="25" s="1" a="1"/>
  <c r="Q677" i="25" s="1"/>
  <c r="R677" i="25" s="1"/>
  <c r="M163" i="25" a="1"/>
  <c r="M163" i="25" s="1"/>
  <c r="N163" i="25" s="1"/>
  <c r="K163" i="25"/>
  <c r="Q163" i="25" s="1" a="1"/>
  <c r="Q163" i="25" s="1"/>
  <c r="R163" i="25" s="1"/>
  <c r="M1115" i="25" a="1"/>
  <c r="M1115" i="25" s="1"/>
  <c r="N1115" i="25" s="1"/>
  <c r="K1115" i="25"/>
  <c r="Q1115" i="25" s="1" a="1"/>
  <c r="Q1115" i="25" s="1"/>
  <c r="R1115" i="25" s="1"/>
  <c r="M1597" i="25" a="1"/>
  <c r="M1597" i="25" s="1"/>
  <c r="N1597" i="25" s="1"/>
  <c r="K1597" i="25"/>
  <c r="Q1597" i="25" s="1" a="1"/>
  <c r="Q1597" i="25" s="1"/>
  <c r="R1597" i="25" s="1"/>
  <c r="K973" i="25"/>
  <c r="Q973" i="25" s="1" a="1"/>
  <c r="Q973" i="25" s="1"/>
  <c r="R973" i="25" s="1"/>
  <c r="M973" i="25" a="1"/>
  <c r="M973" i="25" s="1"/>
  <c r="N973" i="25" s="1"/>
  <c r="M706" i="25" a="1"/>
  <c r="M706" i="25" s="1"/>
  <c r="N706" i="25" s="1"/>
  <c r="K706" i="25"/>
  <c r="Q706" i="25" s="1" a="1"/>
  <c r="Q706" i="25" s="1"/>
  <c r="R706" i="25" s="1"/>
  <c r="M1101" i="25" a="1"/>
  <c r="M1101" i="25" s="1"/>
  <c r="N1101" i="25" s="1"/>
  <c r="K1101" i="25"/>
  <c r="Q1101" i="25" s="1" a="1"/>
  <c r="Q1101" i="25" s="1"/>
  <c r="R1101" i="25" s="1"/>
  <c r="K980" i="25"/>
  <c r="Q980" i="25" s="1" a="1"/>
  <c r="Q980" i="25" s="1"/>
  <c r="R980" i="25" s="1"/>
  <c r="M980" i="25" a="1"/>
  <c r="M980" i="25" s="1"/>
  <c r="N980" i="25" s="1"/>
  <c r="M1237" i="25" a="1"/>
  <c r="M1237" i="25" s="1"/>
  <c r="N1237" i="25" s="1"/>
  <c r="K1237" i="25"/>
  <c r="Q1237" i="25" s="1" a="1"/>
  <c r="Q1237" i="25" s="1"/>
  <c r="R1237" i="25" s="1"/>
  <c r="M1386" i="25" a="1"/>
  <c r="M1386" i="25" s="1"/>
  <c r="N1386" i="25" s="1"/>
  <c r="K1386" i="25"/>
  <c r="Q1386" i="25" s="1" a="1"/>
  <c r="Q1386" i="25" s="1"/>
  <c r="R1386" i="25" s="1"/>
  <c r="K1241" i="25"/>
  <c r="Q1241" i="25" s="1" a="1"/>
  <c r="Q1241" i="25" s="1"/>
  <c r="R1241" i="25" s="1"/>
  <c r="M1241" i="25" a="1"/>
  <c r="M1241" i="25" s="1"/>
  <c r="N1241" i="25" s="1"/>
  <c r="K1692" i="25"/>
  <c r="Q1692" i="25" s="1" a="1"/>
  <c r="Q1692" i="25" s="1"/>
  <c r="R1692" i="25" s="1"/>
  <c r="M1692" i="25" a="1"/>
  <c r="M1692" i="25" s="1"/>
  <c r="N1692" i="25" s="1"/>
  <c r="M1265" i="25" a="1"/>
  <c r="M1265" i="25" s="1"/>
  <c r="N1265" i="25" s="1"/>
  <c r="K1265" i="25"/>
  <c r="Q1265" i="25" s="1" a="1"/>
  <c r="Q1265" i="25" s="1"/>
  <c r="R1265" i="25" s="1"/>
  <c r="M1205" i="25" a="1"/>
  <c r="M1205" i="25" s="1"/>
  <c r="N1205" i="25" s="1"/>
  <c r="K1205" i="25"/>
  <c r="Q1205" i="25" s="1" a="1"/>
  <c r="Q1205" i="25" s="1"/>
  <c r="R1205" i="25" s="1"/>
  <c r="M1037" i="25" a="1"/>
  <c r="M1037" i="25" s="1"/>
  <c r="N1037" i="25" s="1"/>
  <c r="K1037" i="25"/>
  <c r="Q1037" i="25" s="1" a="1"/>
  <c r="Q1037" i="25" s="1"/>
  <c r="R1037" i="25" s="1"/>
  <c r="K1451" i="25"/>
  <c r="Q1451" i="25" s="1" a="1"/>
  <c r="Q1451" i="25" s="1"/>
  <c r="R1451" i="25" s="1"/>
  <c r="M1451" i="25" a="1"/>
  <c r="M1451" i="25" s="1"/>
  <c r="N1451" i="25" s="1"/>
  <c r="M1673" i="25" a="1"/>
  <c r="M1673" i="25" s="1"/>
  <c r="N1673" i="25" s="1"/>
  <c r="K1673" i="25"/>
  <c r="Q1673" i="25" s="1" a="1"/>
  <c r="Q1673" i="25" s="1"/>
  <c r="R1673" i="25" s="1"/>
  <c r="M644" i="25" a="1"/>
  <c r="M644" i="25" s="1"/>
  <c r="N644" i="25" s="1"/>
  <c r="K644" i="25"/>
  <c r="Q644" i="25" s="1" a="1"/>
  <c r="Q644" i="25" s="1"/>
  <c r="R644" i="25" s="1"/>
  <c r="M1271" i="25" a="1"/>
  <c r="M1271" i="25" s="1"/>
  <c r="N1271" i="25" s="1"/>
  <c r="K1271" i="25"/>
  <c r="Q1271" i="25" s="1" a="1"/>
  <c r="Q1271" i="25" s="1"/>
  <c r="R1271" i="25" s="1"/>
  <c r="M672" i="25" a="1"/>
  <c r="M672" i="25" s="1"/>
  <c r="N672" i="25" s="1"/>
  <c r="K672" i="25"/>
  <c r="Q672" i="25" s="1" a="1"/>
  <c r="Q672" i="25" s="1"/>
  <c r="R672" i="25" s="1"/>
  <c r="M1506" i="25" a="1"/>
  <c r="M1506" i="25" s="1"/>
  <c r="N1506" i="25" s="1"/>
  <c r="K1506" i="25"/>
  <c r="Q1506" i="25" s="1" a="1"/>
  <c r="Q1506" i="25" s="1"/>
  <c r="R1506" i="25" s="1"/>
  <c r="K55" i="25"/>
  <c r="Q55" i="25" s="1" a="1"/>
  <c r="Q55" i="25" s="1"/>
  <c r="R55" i="25" s="1"/>
  <c r="M55" i="25" a="1"/>
  <c r="M55" i="25" s="1"/>
  <c r="N55" i="25" s="1"/>
  <c r="M307" i="25" a="1"/>
  <c r="M307" i="25" s="1"/>
  <c r="N307" i="25" s="1"/>
  <c r="K307" i="25"/>
  <c r="Q307" i="25" s="1" a="1"/>
  <c r="Q307" i="25" s="1"/>
  <c r="R307" i="25" s="1"/>
  <c r="K650" i="25"/>
  <c r="Q650" i="25" s="1" a="1"/>
  <c r="Q650" i="25" s="1"/>
  <c r="R650" i="25" s="1"/>
  <c r="M650" i="25" a="1"/>
  <c r="M650" i="25" s="1"/>
  <c r="N650" i="25" s="1"/>
  <c r="K404" i="25"/>
  <c r="Q404" i="25" s="1" a="1"/>
  <c r="Q404" i="25" s="1"/>
  <c r="R404" i="25" s="1"/>
  <c r="M404" i="25" a="1"/>
  <c r="M404" i="25" s="1"/>
  <c r="N404" i="25" s="1"/>
  <c r="M668" i="25" a="1"/>
  <c r="M668" i="25" s="1"/>
  <c r="N668" i="25" s="1"/>
  <c r="K668" i="25"/>
  <c r="Q668" i="25" s="1" a="1"/>
  <c r="Q668" i="25" s="1"/>
  <c r="R668" i="25" s="1"/>
  <c r="K1492" i="25"/>
  <c r="Q1492" i="25" s="1" a="1"/>
  <c r="Q1492" i="25" s="1"/>
  <c r="R1492" i="25" s="1"/>
  <c r="M1492" i="25" a="1"/>
  <c r="M1492" i="25" s="1"/>
  <c r="N1492" i="25" s="1"/>
  <c r="K723" i="25"/>
  <c r="Q723" i="25" s="1" a="1"/>
  <c r="Q723" i="25" s="1"/>
  <c r="R723" i="25" s="1"/>
  <c r="M723" i="25" a="1"/>
  <c r="M723" i="25" s="1"/>
  <c r="N723" i="25" s="1"/>
  <c r="M1295" i="25" a="1"/>
  <c r="M1295" i="25" s="1"/>
  <c r="N1295" i="25" s="1"/>
  <c r="K1295" i="25"/>
  <c r="Q1295" i="25" s="1" a="1"/>
  <c r="Q1295" i="25" s="1"/>
  <c r="R1295" i="25" s="1"/>
  <c r="M641" i="25" a="1"/>
  <c r="M641" i="25" s="1"/>
  <c r="N641" i="25" s="1"/>
  <c r="K641" i="25"/>
  <c r="Q641" i="25" s="1" a="1"/>
  <c r="Q641" i="25" s="1"/>
  <c r="R641" i="25" s="1"/>
  <c r="M895" i="25" a="1"/>
  <c r="M895" i="25" s="1"/>
  <c r="N895" i="25" s="1"/>
  <c r="K895" i="25"/>
  <c r="Q895" i="25" s="1" a="1"/>
  <c r="Q895" i="25" s="1"/>
  <c r="R895" i="25" s="1"/>
  <c r="M224" i="25" a="1"/>
  <c r="M224" i="25" s="1"/>
  <c r="N224" i="25" s="1"/>
  <c r="K224" i="25"/>
  <c r="Q224" i="25" s="1" a="1"/>
  <c r="Q224" i="25" s="1"/>
  <c r="R224" i="25" s="1"/>
  <c r="M1160" i="25" a="1"/>
  <c r="M1160" i="25" s="1"/>
  <c r="N1160" i="25" s="1"/>
  <c r="K1160" i="25"/>
  <c r="Q1160" i="25" s="1" a="1"/>
  <c r="Q1160" i="25" s="1"/>
  <c r="R1160" i="25" s="1"/>
  <c r="M647" i="25" a="1"/>
  <c r="M647" i="25" s="1"/>
  <c r="N647" i="25" s="1"/>
  <c r="K647" i="25"/>
  <c r="Q647" i="25" s="1" a="1"/>
  <c r="Q647" i="25" s="1"/>
  <c r="R647" i="25" s="1"/>
  <c r="M154" i="25" a="1"/>
  <c r="M154" i="25" s="1"/>
  <c r="N154" i="25" s="1"/>
  <c r="K154" i="25"/>
  <c r="Q154" i="25" s="1" a="1"/>
  <c r="Q154" i="25" s="1"/>
  <c r="R154" i="25" s="1"/>
  <c r="K290" i="25"/>
  <c r="Q290" i="25" s="1" a="1"/>
  <c r="Q290" i="25" s="1"/>
  <c r="R290" i="25" s="1"/>
  <c r="M290" i="25" a="1"/>
  <c r="M290" i="25" s="1"/>
  <c r="N290" i="25" s="1"/>
  <c r="M1130" i="25" a="1"/>
  <c r="M1130" i="25" s="1"/>
  <c r="N1130" i="25" s="1"/>
  <c r="K1130" i="25"/>
  <c r="Q1130" i="25" s="1" a="1"/>
  <c r="Q1130" i="25" s="1"/>
  <c r="R1130" i="25" s="1"/>
  <c r="M260" i="25" a="1"/>
  <c r="M260" i="25" s="1"/>
  <c r="N260" i="25" s="1"/>
  <c r="K260" i="25"/>
  <c r="Q260" i="25" s="1" a="1"/>
  <c r="Q260" i="25" s="1"/>
  <c r="R260" i="25" s="1"/>
  <c r="M17" i="25" a="1"/>
  <c r="M17" i="25" s="1"/>
  <c r="N17" i="25" s="1"/>
  <c r="K17" i="25"/>
  <c r="Q17" i="25" s="1" a="1"/>
  <c r="Q17" i="25" s="1"/>
  <c r="R17" i="25" s="1"/>
  <c r="M72" i="25" a="1"/>
  <c r="M72" i="25" s="1"/>
  <c r="N72" i="25" s="1"/>
  <c r="K72" i="25"/>
  <c r="Q72" i="25" s="1" a="1"/>
  <c r="Q72" i="25" s="1"/>
  <c r="R72" i="25" s="1"/>
  <c r="K186" i="25"/>
  <c r="Q186" i="25" s="1" a="1"/>
  <c r="Q186" i="25" s="1"/>
  <c r="R186" i="25" s="1"/>
  <c r="M186" i="25" a="1"/>
  <c r="M186" i="25" s="1"/>
  <c r="N186" i="25" s="1"/>
  <c r="K277" i="25"/>
  <c r="Q277" i="25" s="1" a="1"/>
  <c r="Q277" i="25" s="1"/>
  <c r="R277" i="25" s="1"/>
  <c r="M277" i="25" a="1"/>
  <c r="M277" i="25" s="1"/>
  <c r="N277" i="25" s="1"/>
  <c r="M345" i="25" a="1"/>
  <c r="M345" i="25" s="1"/>
  <c r="N345" i="25" s="1"/>
  <c r="K345" i="25"/>
  <c r="Q345" i="25" s="1" a="1"/>
  <c r="Q345" i="25" s="1"/>
  <c r="R345" i="25" s="1"/>
  <c r="M1121" i="25" a="1"/>
  <c r="M1121" i="25" s="1"/>
  <c r="N1121" i="25" s="1"/>
  <c r="K1121" i="25"/>
  <c r="Q1121" i="25" s="1" a="1"/>
  <c r="Q1121" i="25" s="1"/>
  <c r="R1121" i="25" s="1"/>
  <c r="K1542" i="25"/>
  <c r="Q1542" i="25" s="1" a="1"/>
  <c r="Q1542" i="25" s="1"/>
  <c r="R1542" i="25" s="1"/>
  <c r="M1542" i="25" a="1"/>
  <c r="M1542" i="25" s="1"/>
  <c r="N1542" i="25" s="1"/>
  <c r="M727" i="25" a="1"/>
  <c r="M727" i="25" s="1"/>
  <c r="N727" i="25" s="1"/>
  <c r="K727" i="25"/>
  <c r="Q727" i="25" s="1" a="1"/>
  <c r="Q727" i="25" s="1"/>
  <c r="R727" i="25" s="1"/>
  <c r="K692" i="25"/>
  <c r="Q692" i="25" s="1" a="1"/>
  <c r="Q692" i="25" s="1"/>
  <c r="R692" i="25" s="1"/>
  <c r="M692" i="25" a="1"/>
  <c r="M692" i="25" s="1"/>
  <c r="N692" i="25" s="1"/>
  <c r="M1465" i="25" a="1"/>
  <c r="M1465" i="25" s="1"/>
  <c r="N1465" i="25" s="1"/>
  <c r="K1465" i="25"/>
  <c r="Q1465" i="25" s="1" a="1"/>
  <c r="Q1465" i="25" s="1"/>
  <c r="R1465" i="25" s="1"/>
  <c r="K823" i="25"/>
  <c r="Q823" i="25" s="1" a="1"/>
  <c r="Q823" i="25" s="1"/>
  <c r="R823" i="25" s="1"/>
  <c r="M823" i="25" a="1"/>
  <c r="M823" i="25" s="1"/>
  <c r="N823" i="25" s="1"/>
  <c r="K1591" i="25"/>
  <c r="Q1591" i="25" s="1" a="1"/>
  <c r="Q1591" i="25" s="1"/>
  <c r="R1591" i="25" s="1"/>
  <c r="M1591" i="25" a="1"/>
  <c r="M1591" i="25" s="1"/>
  <c r="N1591" i="25" s="1"/>
  <c r="K966" i="25"/>
  <c r="Q966" i="25" s="1" a="1"/>
  <c r="Q966" i="25" s="1"/>
  <c r="R966" i="25" s="1"/>
  <c r="M966" i="25" a="1"/>
  <c r="M966" i="25" s="1"/>
  <c r="N966" i="25" s="1"/>
  <c r="K787" i="25"/>
  <c r="Q787" i="25" s="1" a="1"/>
  <c r="Q787" i="25" s="1"/>
  <c r="R787" i="25" s="1"/>
  <c r="M787" i="25" a="1"/>
  <c r="M787" i="25" s="1"/>
  <c r="N787" i="25" s="1"/>
  <c r="M1689" i="25" a="1"/>
  <c r="M1689" i="25" s="1"/>
  <c r="N1689" i="25" s="1"/>
  <c r="K1689" i="25"/>
  <c r="Q1689" i="25" s="1" a="1"/>
  <c r="Q1689" i="25" s="1"/>
  <c r="R1689" i="25" s="1"/>
  <c r="K1619" i="25"/>
  <c r="Q1619" i="25" s="1" a="1"/>
  <c r="Q1619" i="25" s="1"/>
  <c r="R1619" i="25" s="1"/>
  <c r="M1619" i="25" a="1"/>
  <c r="M1619" i="25" s="1"/>
  <c r="N1619" i="25" s="1"/>
  <c r="K545" i="25"/>
  <c r="Q545" i="25" s="1" a="1"/>
  <c r="Q545" i="25" s="1"/>
  <c r="R545" i="25" s="1"/>
  <c r="M545" i="25" a="1"/>
  <c r="M545" i="25" s="1"/>
  <c r="N545" i="25" s="1"/>
  <c r="K230" i="25"/>
  <c r="Q230" i="25" s="1" a="1"/>
  <c r="Q230" i="25" s="1"/>
  <c r="R230" i="25" s="1"/>
  <c r="M230" i="25" a="1"/>
  <c r="M230" i="25" s="1"/>
  <c r="N230" i="25" s="1"/>
  <c r="M248" i="25" a="1"/>
  <c r="M248" i="25" s="1"/>
  <c r="N248" i="25" s="1"/>
  <c r="K248" i="25"/>
  <c r="Q248" i="25" s="1" a="1"/>
  <c r="Q248" i="25" s="1"/>
  <c r="R248" i="25" s="1"/>
  <c r="M1649" i="25" a="1"/>
  <c r="M1649" i="25" s="1"/>
  <c r="N1649" i="25" s="1"/>
  <c r="K1649" i="25"/>
  <c r="Q1649" i="25" s="1" a="1"/>
  <c r="Q1649" i="25" s="1"/>
  <c r="R1649" i="25" s="1"/>
  <c r="M391" i="25" a="1"/>
  <c r="M391" i="25" s="1"/>
  <c r="N391" i="25" s="1"/>
  <c r="K391" i="25"/>
  <c r="Q391" i="25" s="1" a="1"/>
  <c r="Q391" i="25" s="1"/>
  <c r="R391" i="25" s="1"/>
  <c r="M118" i="25" a="1"/>
  <c r="M118" i="25" s="1"/>
  <c r="N118" i="25" s="1"/>
  <c r="K118" i="25"/>
  <c r="Q118" i="25" s="1" a="1"/>
  <c r="Q118" i="25" s="1"/>
  <c r="R118" i="25" s="1"/>
  <c r="K1721" i="25"/>
  <c r="Q1721" i="25" s="1" a="1"/>
  <c r="Q1721" i="25" s="1"/>
  <c r="R1721" i="25" s="1"/>
  <c r="M1721" i="25" a="1"/>
  <c r="M1721" i="25" s="1"/>
  <c r="N1721" i="25" s="1"/>
  <c r="M1610" i="25" a="1"/>
  <c r="M1610" i="25" s="1"/>
  <c r="N1610" i="25" s="1"/>
  <c r="K1610" i="25"/>
  <c r="Q1610" i="25" s="1" a="1"/>
  <c r="Q1610" i="25" s="1"/>
  <c r="R1610" i="25" s="1"/>
  <c r="K1011" i="25"/>
  <c r="Q1011" i="25" s="1" a="1"/>
  <c r="Q1011" i="25" s="1"/>
  <c r="R1011" i="25" s="1"/>
  <c r="M1011" i="25" a="1"/>
  <c r="M1011" i="25" s="1"/>
  <c r="N1011" i="25" s="1"/>
  <c r="M1742" i="25" a="1"/>
  <c r="M1742" i="25" s="1"/>
  <c r="N1742" i="25" s="1"/>
  <c r="K1742" i="25"/>
  <c r="Q1742" i="25" s="1" a="1"/>
  <c r="Q1742" i="25" s="1"/>
  <c r="R1742" i="25" s="1"/>
  <c r="M1463" i="25" a="1"/>
  <c r="M1463" i="25" s="1"/>
  <c r="N1463" i="25" s="1"/>
  <c r="K1463" i="25"/>
  <c r="Q1463" i="25" s="1" a="1"/>
  <c r="Q1463" i="25" s="1"/>
  <c r="R1463" i="25" s="1"/>
  <c r="M1118" i="25" a="1"/>
  <c r="M1118" i="25" s="1"/>
  <c r="N1118" i="25" s="1"/>
  <c r="K1118" i="25"/>
  <c r="Q1118" i="25" s="1" a="1"/>
  <c r="Q1118" i="25" s="1"/>
  <c r="R1118" i="25" s="1"/>
  <c r="M387" i="25" a="1"/>
  <c r="M387" i="25" s="1"/>
  <c r="N387" i="25" s="1"/>
  <c r="K387" i="25"/>
  <c r="Q387" i="25" s="1" a="1"/>
  <c r="Q387" i="25" s="1"/>
  <c r="R387" i="25" s="1"/>
  <c r="K1354" i="25"/>
  <c r="Q1354" i="25" s="1" a="1"/>
  <c r="Q1354" i="25" s="1"/>
  <c r="R1354" i="25" s="1"/>
  <c r="M1354" i="25" a="1"/>
  <c r="M1354" i="25" s="1"/>
  <c r="N1354" i="25" s="1"/>
  <c r="M1533" i="25" a="1"/>
  <c r="M1533" i="25" s="1"/>
  <c r="N1533" i="25" s="1"/>
  <c r="K1533" i="25"/>
  <c r="Q1533" i="25" s="1" a="1"/>
  <c r="Q1533" i="25" s="1"/>
  <c r="R1533" i="25" s="1"/>
  <c r="K379" i="25"/>
  <c r="Q379" i="25" s="1" a="1"/>
  <c r="Q379" i="25" s="1"/>
  <c r="R379" i="25" s="1"/>
  <c r="M379" i="25" a="1"/>
  <c r="M379" i="25" s="1"/>
  <c r="N379" i="25" s="1"/>
  <c r="M183" i="25" a="1"/>
  <c r="M183" i="25" s="1"/>
  <c r="N183" i="25" s="1"/>
  <c r="K183" i="25"/>
  <c r="Q183" i="25" s="1" a="1"/>
  <c r="Q183" i="25" s="1"/>
  <c r="R183" i="25" s="1"/>
  <c r="K1162" i="25"/>
  <c r="Q1162" i="25" s="1" a="1"/>
  <c r="Q1162" i="25" s="1"/>
  <c r="R1162" i="25" s="1"/>
  <c r="M1162" i="25" a="1"/>
  <c r="M1162" i="25" s="1"/>
  <c r="N1162" i="25" s="1"/>
  <c r="M1709" i="25" a="1"/>
  <c r="M1709" i="25" s="1"/>
  <c r="N1709" i="25" s="1"/>
  <c r="K1709" i="25"/>
  <c r="Q1709" i="25" s="1" a="1"/>
  <c r="Q1709" i="25" s="1"/>
  <c r="R1709" i="25" s="1"/>
  <c r="M1669" i="25" a="1"/>
  <c r="M1669" i="25" s="1"/>
  <c r="N1669" i="25" s="1"/>
  <c r="K1669" i="25"/>
  <c r="Q1669" i="25" s="1" a="1"/>
  <c r="Q1669" i="25" s="1"/>
  <c r="R1669" i="25" s="1"/>
  <c r="M832" i="25" a="1"/>
  <c r="M832" i="25" s="1"/>
  <c r="N832" i="25" s="1"/>
  <c r="K832" i="25"/>
  <c r="Q832" i="25" s="1" a="1"/>
  <c r="Q832" i="25" s="1"/>
  <c r="R832" i="25" s="1"/>
  <c r="M1060" i="25" a="1"/>
  <c r="M1060" i="25" s="1"/>
  <c r="N1060" i="25" s="1"/>
  <c r="K1060" i="25"/>
  <c r="Q1060" i="25" s="1" a="1"/>
  <c r="Q1060" i="25" s="1"/>
  <c r="R1060" i="25" s="1"/>
  <c r="M1057" i="25" a="1"/>
  <c r="M1057" i="25" s="1"/>
  <c r="N1057" i="25" s="1"/>
  <c r="K1057" i="25"/>
  <c r="Q1057" i="25" s="1" a="1"/>
  <c r="Q1057" i="25" s="1"/>
  <c r="R1057" i="25" s="1"/>
  <c r="M1791" i="25" a="1"/>
  <c r="M1791" i="25" s="1"/>
  <c r="N1791" i="25" s="1"/>
  <c r="K1791" i="25"/>
  <c r="Q1791" i="25" s="1" a="1"/>
  <c r="Q1791" i="25" s="1"/>
  <c r="R1791" i="25" s="1"/>
  <c r="M1182" i="25" a="1"/>
  <c r="M1182" i="25" s="1"/>
  <c r="N1182" i="25" s="1"/>
  <c r="K1182" i="25"/>
  <c r="Q1182" i="25" s="1" a="1"/>
  <c r="Q1182" i="25" s="1"/>
  <c r="R1182" i="25" s="1"/>
  <c r="K1131" i="25"/>
  <c r="Q1131" i="25" s="1" a="1"/>
  <c r="Q1131" i="25" s="1"/>
  <c r="R1131" i="25" s="1"/>
  <c r="M1131" i="25" a="1"/>
  <c r="M1131" i="25" s="1"/>
  <c r="N1131" i="25" s="1"/>
  <c r="K1223" i="25"/>
  <c r="Q1223" i="25" s="1" a="1"/>
  <c r="Q1223" i="25" s="1"/>
  <c r="R1223" i="25" s="1"/>
  <c r="M1223" i="25" a="1"/>
  <c r="M1223" i="25" s="1"/>
  <c r="N1223" i="25" s="1"/>
  <c r="K1197" i="25"/>
  <c r="Q1197" i="25" s="1" a="1"/>
  <c r="Q1197" i="25" s="1"/>
  <c r="R1197" i="25" s="1"/>
  <c r="M1197" i="25" a="1"/>
  <c r="M1197" i="25" s="1"/>
  <c r="N1197" i="25" s="1"/>
  <c r="M924" i="25" a="1"/>
  <c r="M924" i="25" s="1"/>
  <c r="N924" i="25" s="1"/>
  <c r="K924" i="25"/>
  <c r="Q924" i="25" s="1" a="1"/>
  <c r="Q924" i="25" s="1"/>
  <c r="R924" i="25" s="1"/>
  <c r="M1137" i="25" a="1"/>
  <c r="M1137" i="25" s="1"/>
  <c r="N1137" i="25" s="1"/>
  <c r="K1137" i="25"/>
  <c r="Q1137" i="25" s="1" a="1"/>
  <c r="Q1137" i="25" s="1"/>
  <c r="R1137" i="25" s="1"/>
  <c r="M1415" i="25" a="1"/>
  <c r="M1415" i="25" s="1"/>
  <c r="N1415" i="25" s="1"/>
  <c r="K1415" i="25"/>
  <c r="Q1415" i="25" s="1" a="1"/>
  <c r="Q1415" i="25" s="1"/>
  <c r="R1415" i="25" s="1"/>
  <c r="K827" i="25"/>
  <c r="Q827" i="25" s="1" a="1"/>
  <c r="Q827" i="25" s="1"/>
  <c r="R827" i="25" s="1"/>
  <c r="M827" i="25" a="1"/>
  <c r="M827" i="25" s="1"/>
  <c r="N827" i="25" s="1"/>
  <c r="M1412" i="25" a="1"/>
  <c r="M1412" i="25" s="1"/>
  <c r="N1412" i="25" s="1"/>
  <c r="K1412" i="25"/>
  <c r="Q1412" i="25" s="1" a="1"/>
  <c r="Q1412" i="25" s="1"/>
  <c r="R1412" i="25" s="1"/>
  <c r="K1587" i="25"/>
  <c r="Q1587" i="25" s="1" a="1"/>
  <c r="Q1587" i="25" s="1"/>
  <c r="R1587" i="25" s="1"/>
  <c r="M1587" i="25" a="1"/>
  <c r="M1587" i="25" s="1"/>
  <c r="N1587" i="25" s="1"/>
  <c r="M1706" i="25" a="1"/>
  <c r="M1706" i="25" s="1"/>
  <c r="N1706" i="25" s="1"/>
  <c r="K1706" i="25"/>
  <c r="Q1706" i="25" s="1" a="1"/>
  <c r="Q1706" i="25" s="1"/>
  <c r="R1706" i="25" s="1"/>
  <c r="M1310" i="25" a="1"/>
  <c r="M1310" i="25" s="1"/>
  <c r="N1310" i="25" s="1"/>
  <c r="K1310" i="25"/>
  <c r="Q1310" i="25" s="1" a="1"/>
  <c r="Q1310" i="25" s="1"/>
  <c r="R1310" i="25" s="1"/>
  <c r="K1566" i="25"/>
  <c r="Q1566" i="25" s="1" a="1"/>
  <c r="Q1566" i="25" s="1"/>
  <c r="R1566" i="25" s="1"/>
  <c r="M1566" i="25" a="1"/>
  <c r="M1566" i="25" s="1"/>
  <c r="N1566" i="25" s="1"/>
  <c r="M1627" i="25" a="1"/>
  <c r="M1627" i="25" s="1"/>
  <c r="N1627" i="25" s="1"/>
  <c r="K1627" i="25"/>
  <c r="Q1627" i="25" s="1" a="1"/>
  <c r="Q1627" i="25" s="1"/>
  <c r="R1627" i="25" s="1"/>
  <c r="M1013" i="25" a="1"/>
  <c r="M1013" i="25" s="1"/>
  <c r="N1013" i="25" s="1"/>
  <c r="K1013" i="25"/>
  <c r="Q1013" i="25" s="1" a="1"/>
  <c r="Q1013" i="25" s="1"/>
  <c r="R1013" i="25" s="1"/>
  <c r="K1313" i="25"/>
  <c r="Q1313" i="25" s="1" a="1"/>
  <c r="Q1313" i="25" s="1"/>
  <c r="R1313" i="25" s="1"/>
  <c r="M1313" i="25" a="1"/>
  <c r="M1313" i="25" s="1"/>
  <c r="N1313" i="25" s="1"/>
  <c r="M1531" i="25" a="1"/>
  <c r="M1531" i="25" s="1"/>
  <c r="N1531" i="25" s="1"/>
  <c r="K1531" i="25"/>
  <c r="Q1531" i="25" s="1" a="1"/>
  <c r="Q1531" i="25" s="1"/>
  <c r="R1531" i="25" s="1"/>
  <c r="M1340" i="25" a="1"/>
  <c r="M1340" i="25" s="1"/>
  <c r="N1340" i="25" s="1"/>
  <c r="K1340" i="25"/>
  <c r="Q1340" i="25" s="1" a="1"/>
  <c r="Q1340" i="25" s="1"/>
  <c r="R1340" i="25" s="1"/>
  <c r="M1737" i="25" a="1"/>
  <c r="M1737" i="25" s="1"/>
  <c r="N1737" i="25" s="1"/>
  <c r="K1737" i="25"/>
  <c r="Q1737" i="25" s="1" a="1"/>
  <c r="Q1737" i="25" s="1"/>
  <c r="R1737" i="25" s="1"/>
  <c r="M486" i="25" a="1"/>
  <c r="M486" i="25" s="1"/>
  <c r="N486" i="25" s="1"/>
  <c r="K486" i="25"/>
  <c r="Q486" i="25" s="1" a="1"/>
  <c r="Q486" i="25" s="1"/>
  <c r="R486" i="25" s="1"/>
  <c r="M482" i="25" a="1"/>
  <c r="M482" i="25" s="1"/>
  <c r="N482" i="25" s="1"/>
  <c r="K482" i="25"/>
  <c r="Q482" i="25" s="1" a="1"/>
  <c r="Q482" i="25" s="1"/>
  <c r="R482" i="25" s="1"/>
  <c r="M1577" i="25" a="1"/>
  <c r="M1577" i="25" s="1"/>
  <c r="N1577" i="25" s="1"/>
  <c r="K1577" i="25"/>
  <c r="Q1577" i="25" s="1" a="1"/>
  <c r="Q1577" i="25" s="1"/>
  <c r="R1577" i="25" s="1"/>
  <c r="K1262" i="25"/>
  <c r="Q1262" i="25" s="1" a="1"/>
  <c r="Q1262" i="25" s="1"/>
  <c r="R1262" i="25" s="1"/>
  <c r="M1262" i="25" a="1"/>
  <c r="M1262" i="25" s="1"/>
  <c r="N1262" i="25" s="1"/>
  <c r="M918" i="25" a="1"/>
  <c r="M918" i="25" s="1"/>
  <c r="N918" i="25" s="1"/>
  <c r="K918" i="25"/>
  <c r="Q918" i="25" s="1" a="1"/>
  <c r="Q918" i="25" s="1"/>
  <c r="R918" i="25" s="1"/>
  <c r="K1226" i="25"/>
  <c r="Q1226" i="25" s="1" a="1"/>
  <c r="Q1226" i="25" s="1"/>
  <c r="R1226" i="25" s="1"/>
  <c r="M1226" i="25" a="1"/>
  <c r="M1226" i="25" s="1"/>
  <c r="N1226" i="25" s="1"/>
  <c r="K1538" i="25"/>
  <c r="Q1538" i="25" s="1" a="1"/>
  <c r="Q1538" i="25" s="1"/>
  <c r="R1538" i="25" s="1"/>
  <c r="M1538" i="25" a="1"/>
  <c r="M1538" i="25" s="1"/>
  <c r="N1538" i="25" s="1"/>
  <c r="M804" i="25" a="1"/>
  <c r="M804" i="25" s="1"/>
  <c r="N804" i="25" s="1"/>
  <c r="K804" i="25"/>
  <c r="Q804" i="25" s="1" a="1"/>
  <c r="Q804" i="25" s="1"/>
  <c r="R804" i="25" s="1"/>
  <c r="M593" i="25" a="1"/>
  <c r="M593" i="25" s="1"/>
  <c r="N593" i="25" s="1"/>
  <c r="K593" i="25"/>
  <c r="Q593" i="25" s="1" a="1"/>
  <c r="Q593" i="25" s="1"/>
  <c r="R593" i="25" s="1"/>
  <c r="K1777" i="25"/>
  <c r="Q1777" i="25" s="1" a="1"/>
  <c r="Q1777" i="25" s="1"/>
  <c r="R1777" i="25" s="1"/>
  <c r="M1777" i="25" a="1"/>
  <c r="M1777" i="25" s="1"/>
  <c r="N1777" i="25" s="1"/>
  <c r="M460" i="25" a="1"/>
  <c r="M460" i="25" s="1"/>
  <c r="N460" i="25" s="1"/>
  <c r="K460" i="25"/>
  <c r="Q460" i="25" s="1" a="1"/>
  <c r="Q460" i="25" s="1"/>
  <c r="R460" i="25" s="1"/>
  <c r="M53" i="25" a="1"/>
  <c r="M53" i="25" s="1"/>
  <c r="N53" i="25" s="1"/>
  <c r="K53" i="25"/>
  <c r="Q53" i="25" s="1" a="1"/>
  <c r="Q53" i="25" s="1"/>
  <c r="R53" i="25" s="1"/>
  <c r="K1158" i="25"/>
  <c r="Q1158" i="25" s="1" a="1"/>
  <c r="Q1158" i="25" s="1"/>
  <c r="R1158" i="25" s="1"/>
  <c r="M1158" i="25" a="1"/>
  <c r="M1158" i="25" s="1"/>
  <c r="N1158" i="25" s="1"/>
  <c r="M1068" i="25" a="1"/>
  <c r="M1068" i="25" s="1"/>
  <c r="N1068" i="25" s="1"/>
  <c r="K1068" i="25"/>
  <c r="Q1068" i="25" s="1" a="1"/>
  <c r="Q1068" i="25" s="1"/>
  <c r="R1068" i="25" s="1"/>
  <c r="K1123" i="25"/>
  <c r="Q1123" i="25" s="1" a="1"/>
  <c r="Q1123" i="25" s="1"/>
  <c r="R1123" i="25" s="1"/>
  <c r="M1123" i="25" a="1"/>
  <c r="M1123" i="25" s="1"/>
  <c r="N1123" i="25" s="1"/>
  <c r="M1708" i="25" a="1"/>
  <c r="M1708" i="25" s="1"/>
  <c r="N1708" i="25" s="1"/>
  <c r="K1708" i="25"/>
  <c r="Q1708" i="25" s="1" a="1"/>
  <c r="Q1708" i="25" s="1"/>
  <c r="R1708" i="25" s="1"/>
  <c r="M1554" i="25" a="1"/>
  <c r="M1554" i="25" s="1"/>
  <c r="N1554" i="25" s="1"/>
  <c r="K1554" i="25"/>
  <c r="Q1554" i="25" s="1" a="1"/>
  <c r="Q1554" i="25" s="1"/>
  <c r="R1554" i="25" s="1"/>
  <c r="M1198" i="25" a="1"/>
  <c r="M1198" i="25" s="1"/>
  <c r="N1198" i="25" s="1"/>
  <c r="K1198" i="25"/>
  <c r="Q1198" i="25" s="1" a="1"/>
  <c r="Q1198" i="25" s="1"/>
  <c r="R1198" i="25" s="1"/>
  <c r="M1274" i="25" a="1"/>
  <c r="M1274" i="25" s="1"/>
  <c r="N1274" i="25" s="1"/>
  <c r="K1274" i="25"/>
  <c r="Q1274" i="25" s="1" a="1"/>
  <c r="Q1274" i="25" s="1"/>
  <c r="R1274" i="25" s="1"/>
  <c r="M1698" i="25" a="1"/>
  <c r="M1698" i="25" s="1"/>
  <c r="N1698" i="25" s="1"/>
  <c r="K1698" i="25"/>
  <c r="Q1698" i="25" s="1" a="1"/>
  <c r="Q1698" i="25" s="1"/>
  <c r="R1698" i="25" s="1"/>
  <c r="M982" i="25" a="1"/>
  <c r="M982" i="25" s="1"/>
  <c r="N982" i="25" s="1"/>
  <c r="K982" i="25"/>
  <c r="Q982" i="25" s="1" a="1"/>
  <c r="Q982" i="25" s="1"/>
  <c r="R982" i="25" s="1"/>
  <c r="M440" i="25" a="1"/>
  <c r="M440" i="25" s="1"/>
  <c r="N440" i="25" s="1"/>
  <c r="K440" i="25"/>
  <c r="Q440" i="25" s="1" a="1"/>
  <c r="Q440" i="25" s="1"/>
  <c r="R440" i="25" s="1"/>
  <c r="K1717" i="25"/>
  <c r="Q1717" i="25" s="1" a="1"/>
  <c r="Q1717" i="25" s="1"/>
  <c r="R1717" i="25" s="1"/>
  <c r="M1717" i="25" a="1"/>
  <c r="M1717" i="25" s="1"/>
  <c r="N1717" i="25" s="1"/>
  <c r="M573" i="25" a="1"/>
  <c r="M573" i="25" s="1"/>
  <c r="N573" i="25" s="1"/>
  <c r="K573" i="25"/>
  <c r="Q573" i="25" s="1" a="1"/>
  <c r="Q573" i="25" s="1"/>
  <c r="R573" i="25" s="1"/>
  <c r="M1174" i="25" a="1"/>
  <c r="M1174" i="25" s="1"/>
  <c r="N1174" i="25" s="1"/>
  <c r="K1174" i="25"/>
  <c r="Q1174" i="25" s="1" a="1"/>
  <c r="Q1174" i="25" s="1"/>
  <c r="R1174" i="25" s="1"/>
  <c r="M1371" i="25" a="1"/>
  <c r="M1371" i="25" s="1"/>
  <c r="N1371" i="25" s="1"/>
  <c r="K1371" i="25"/>
  <c r="Q1371" i="25" s="1" a="1"/>
  <c r="Q1371" i="25" s="1"/>
  <c r="R1371" i="25" s="1"/>
  <c r="K1431" i="25"/>
  <c r="Q1431" i="25" s="1" a="1"/>
  <c r="Q1431" i="25" s="1"/>
  <c r="R1431" i="25" s="1"/>
  <c r="M1431" i="25" a="1"/>
  <c r="M1431" i="25" s="1"/>
  <c r="N1431" i="25" s="1"/>
  <c r="M1325" i="25" a="1"/>
  <c r="M1325" i="25" s="1"/>
  <c r="N1325" i="25" s="1"/>
  <c r="K1325" i="25"/>
  <c r="Q1325" i="25" s="1" a="1"/>
  <c r="Q1325" i="25" s="1"/>
  <c r="R1325" i="25" s="1"/>
  <c r="K1350" i="25"/>
  <c r="Q1350" i="25" s="1" a="1"/>
  <c r="Q1350" i="25" s="1"/>
  <c r="R1350" i="25" s="1"/>
  <c r="M1350" i="25" a="1"/>
  <c r="M1350" i="25" s="1"/>
  <c r="N1350" i="25" s="1"/>
  <c r="K167" i="25"/>
  <c r="Q167" i="25" s="1" a="1"/>
  <c r="Q167" i="25" s="1"/>
  <c r="R167" i="25" s="1"/>
  <c r="M167" i="25" a="1"/>
  <c r="M167" i="25" s="1"/>
  <c r="N167" i="25" s="1"/>
  <c r="K1630" i="25"/>
  <c r="Q1630" i="25" s="1" a="1"/>
  <c r="Q1630" i="25" s="1"/>
  <c r="R1630" i="25" s="1"/>
  <c r="M1630" i="25" a="1"/>
  <c r="M1630" i="25" s="1"/>
  <c r="N1630" i="25" s="1"/>
  <c r="K1022" i="25"/>
  <c r="Q1022" i="25" s="1" a="1"/>
  <c r="Q1022" i="25" s="1"/>
  <c r="R1022" i="25" s="1"/>
  <c r="M1022" i="25" a="1"/>
  <c r="M1022" i="25" s="1"/>
  <c r="N1022" i="25" s="1"/>
  <c r="M1336" i="25" a="1"/>
  <c r="M1336" i="25" s="1"/>
  <c r="N1336" i="25" s="1"/>
  <c r="K1336" i="25"/>
  <c r="Q1336" i="25" s="1" a="1"/>
  <c r="Q1336" i="25" s="1"/>
  <c r="R1336" i="25" s="1"/>
  <c r="M861" i="25" a="1"/>
  <c r="M861" i="25" s="1"/>
  <c r="N861" i="25" s="1"/>
  <c r="K861" i="25"/>
  <c r="Q861" i="25" s="1" a="1"/>
  <c r="Q861" i="25" s="1"/>
  <c r="R861" i="25" s="1"/>
  <c r="M355" i="25" a="1"/>
  <c r="M355" i="25" s="1"/>
  <c r="N355" i="25" s="1"/>
  <c r="K355" i="25"/>
  <c r="Q355" i="25" s="1" a="1"/>
  <c r="Q355" i="25" s="1"/>
  <c r="R355" i="25" s="1"/>
  <c r="M1572" i="25" a="1"/>
  <c r="M1572" i="25" s="1"/>
  <c r="N1572" i="25" s="1"/>
  <c r="K1572" i="25"/>
  <c r="Q1572" i="25" s="1" a="1"/>
  <c r="Q1572" i="25" s="1"/>
  <c r="R1572" i="25" s="1"/>
  <c r="K757" i="25"/>
  <c r="Q757" i="25" s="1" a="1"/>
  <c r="Q757" i="25" s="1"/>
  <c r="R757" i="25" s="1"/>
  <c r="M757" i="25" a="1"/>
  <c r="M757" i="25" s="1"/>
  <c r="N757" i="25" s="1"/>
  <c r="M875" i="25" a="1"/>
  <c r="M875" i="25" s="1"/>
  <c r="N875" i="25" s="1"/>
  <c r="K875" i="25"/>
  <c r="Q875" i="25" s="1" a="1"/>
  <c r="Q875" i="25" s="1"/>
  <c r="R875" i="25" s="1"/>
  <c r="M480" i="25" a="1"/>
  <c r="M480" i="25" s="1"/>
  <c r="N480" i="25" s="1"/>
  <c r="K480" i="25"/>
  <c r="Q480" i="25" s="1" a="1"/>
  <c r="Q480" i="25" s="1"/>
  <c r="R480" i="25" s="1"/>
  <c r="K996" i="25"/>
  <c r="Q996" i="25" s="1" a="1"/>
  <c r="Q996" i="25" s="1"/>
  <c r="R996" i="25" s="1"/>
  <c r="M996" i="25" a="1"/>
  <c r="M996" i="25" s="1"/>
  <c r="N996" i="25" s="1"/>
  <c r="K1359" i="25"/>
  <c r="Q1359" i="25" s="1" a="1"/>
  <c r="Q1359" i="25" s="1"/>
  <c r="R1359" i="25" s="1"/>
  <c r="M1359" i="25" a="1"/>
  <c r="M1359" i="25" s="1"/>
  <c r="N1359" i="25" s="1"/>
  <c r="M865" i="25" a="1"/>
  <c r="M865" i="25" s="1"/>
  <c r="N865" i="25" s="1"/>
  <c r="K865" i="25"/>
  <c r="Q865" i="25" s="1" a="1"/>
  <c r="Q865" i="25" s="1"/>
  <c r="R865" i="25" s="1"/>
  <c r="M1126" i="25" a="1"/>
  <c r="M1126" i="25" s="1"/>
  <c r="N1126" i="25" s="1"/>
  <c r="K1126" i="25"/>
  <c r="Q1126" i="25" s="1" a="1"/>
  <c r="Q1126" i="25" s="1"/>
  <c r="R1126" i="25" s="1"/>
  <c r="M1054" i="25" a="1"/>
  <c r="M1054" i="25" s="1"/>
  <c r="N1054" i="25" s="1"/>
  <c r="K1054" i="25"/>
  <c r="Q1054" i="25" s="1" a="1"/>
  <c r="Q1054" i="25" s="1"/>
  <c r="R1054" i="25" s="1"/>
  <c r="K894" i="25"/>
  <c r="Q894" i="25" s="1" a="1"/>
  <c r="Q894" i="25" s="1"/>
  <c r="R894" i="25" s="1"/>
  <c r="M894" i="25" a="1"/>
  <c r="M894" i="25" s="1"/>
  <c r="N894" i="25" s="1"/>
  <c r="K1529" i="25"/>
  <c r="Q1529" i="25" s="1" a="1"/>
  <c r="Q1529" i="25" s="1"/>
  <c r="R1529" i="25" s="1"/>
  <c r="M1529" i="25" a="1"/>
  <c r="M1529" i="25" s="1"/>
  <c r="N1529" i="25" s="1"/>
  <c r="K395" i="25"/>
  <c r="Q395" i="25" s="1" a="1"/>
  <c r="Q395" i="25" s="1"/>
  <c r="R395" i="25" s="1"/>
  <c r="M395" i="25" a="1"/>
  <c r="M395" i="25" s="1"/>
  <c r="N395" i="25" s="1"/>
  <c r="K1194" i="25"/>
  <c r="Q1194" i="25" s="1" a="1"/>
  <c r="Q1194" i="25" s="1"/>
  <c r="R1194" i="25" s="1"/>
  <c r="M1194" i="25" a="1"/>
  <c r="M1194" i="25" s="1"/>
  <c r="N1194" i="25" s="1"/>
  <c r="M1653" i="25" a="1"/>
  <c r="M1653" i="25" s="1"/>
  <c r="N1653" i="25" s="1"/>
  <c r="K1653" i="25"/>
  <c r="Q1653" i="25" s="1" a="1"/>
  <c r="Q1653" i="25" s="1"/>
  <c r="R1653" i="25" s="1"/>
  <c r="M1393" i="25" a="1"/>
  <c r="M1393" i="25" s="1"/>
  <c r="N1393" i="25" s="1"/>
  <c r="K1393" i="25"/>
  <c r="Q1393" i="25" s="1" a="1"/>
  <c r="Q1393" i="25" s="1"/>
  <c r="R1393" i="25" s="1"/>
  <c r="K1435" i="25"/>
  <c r="Q1435" i="25" s="1" a="1"/>
  <c r="Q1435" i="25" s="1"/>
  <c r="R1435" i="25" s="1"/>
  <c r="M1435" i="25" a="1"/>
  <c r="M1435" i="25" s="1"/>
  <c r="N1435" i="25" s="1"/>
  <c r="M1201" i="25" a="1"/>
  <c r="M1201" i="25" s="1"/>
  <c r="N1201" i="25" s="1"/>
  <c r="K1201" i="25"/>
  <c r="Q1201" i="25" s="1" a="1"/>
  <c r="Q1201" i="25" s="1"/>
  <c r="R1201" i="25" s="1"/>
  <c r="M1245" i="25" a="1"/>
  <c r="M1245" i="25" s="1"/>
  <c r="N1245" i="25" s="1"/>
  <c r="K1245" i="25"/>
  <c r="Q1245" i="25" s="1" a="1"/>
  <c r="Q1245" i="25" s="1"/>
  <c r="R1245" i="25" s="1"/>
  <c r="M1581" i="25" a="1"/>
  <c r="M1581" i="25" s="1"/>
  <c r="N1581" i="25" s="1"/>
  <c r="K1581" i="25"/>
  <c r="Q1581" i="25" s="1" a="1"/>
  <c r="Q1581" i="25" s="1"/>
  <c r="R1581" i="25" s="1"/>
  <c r="M846" i="25" a="1"/>
  <c r="M846" i="25" s="1"/>
  <c r="N846" i="25" s="1"/>
  <c r="K846" i="25"/>
  <c r="Q846" i="25" s="1" a="1"/>
  <c r="Q846" i="25" s="1"/>
  <c r="R846" i="25" s="1"/>
  <c r="K1544" i="25"/>
  <c r="Q1544" i="25" s="1" a="1"/>
  <c r="Q1544" i="25" s="1"/>
  <c r="R1544" i="25" s="1"/>
  <c r="M1544" i="25" a="1"/>
  <c r="M1544" i="25" s="1"/>
  <c r="N1544" i="25" s="1"/>
  <c r="K1611" i="25"/>
  <c r="Q1611" i="25" s="1" a="1"/>
  <c r="Q1611" i="25" s="1"/>
  <c r="R1611" i="25" s="1"/>
  <c r="M1611" i="25" a="1"/>
  <c r="M1611" i="25" s="1"/>
  <c r="N1611" i="25" s="1"/>
  <c r="M1425" i="25" a="1"/>
  <c r="M1425" i="25" s="1"/>
  <c r="N1425" i="25" s="1"/>
  <c r="K1425" i="25"/>
  <c r="Q1425" i="25" s="1" a="1"/>
  <c r="Q1425" i="25" s="1"/>
  <c r="R1425" i="25" s="1"/>
  <c r="K1063" i="25"/>
  <c r="Q1063" i="25" s="1" a="1"/>
  <c r="Q1063" i="25" s="1"/>
  <c r="R1063" i="25" s="1"/>
  <c r="M1063" i="25" a="1"/>
  <c r="M1063" i="25" s="1"/>
  <c r="N1063" i="25" s="1"/>
  <c r="K1128" i="25"/>
  <c r="Q1128" i="25" s="1" a="1"/>
  <c r="Q1128" i="25" s="1"/>
  <c r="R1128" i="25" s="1"/>
  <c r="M1128" i="25" a="1"/>
  <c r="M1128" i="25" s="1"/>
  <c r="N1128" i="25" s="1"/>
  <c r="M1448" i="25" a="1"/>
  <c r="M1448" i="25" s="1"/>
  <c r="N1448" i="25" s="1"/>
  <c r="K1448" i="25"/>
  <c r="Q1448" i="25" s="1" a="1"/>
  <c r="Q1448" i="25" s="1"/>
  <c r="R1448" i="25" s="1"/>
  <c r="K1727" i="25"/>
  <c r="Q1727" i="25" s="1" a="1"/>
  <c r="Q1727" i="25" s="1"/>
  <c r="R1727" i="25" s="1"/>
  <c r="M1727" i="25" a="1"/>
  <c r="M1727" i="25" s="1"/>
  <c r="N1727" i="25" s="1"/>
  <c r="K613" i="25"/>
  <c r="Q613" i="25" s="1" a="1"/>
  <c r="Q613" i="25" s="1"/>
  <c r="R613" i="25" s="1"/>
  <c r="M613" i="25" a="1"/>
  <c r="M613" i="25" s="1"/>
  <c r="N613" i="25" s="1"/>
  <c r="M378" i="25" a="1"/>
  <c r="M378" i="25" s="1"/>
  <c r="N378" i="25" s="1"/>
  <c r="K378" i="25"/>
  <c r="Q378" i="25" s="1" a="1"/>
  <c r="Q378" i="25" s="1"/>
  <c r="R378" i="25" s="1"/>
  <c r="M1196" i="25" a="1"/>
  <c r="M1196" i="25" s="1"/>
  <c r="N1196" i="25" s="1"/>
  <c r="K1196" i="25"/>
  <c r="Q1196" i="25" s="1" a="1"/>
  <c r="Q1196" i="25" s="1"/>
  <c r="R1196" i="25" s="1"/>
  <c r="M1474" i="25" a="1"/>
  <c r="M1474" i="25" s="1"/>
  <c r="N1474" i="25" s="1"/>
  <c r="K1474" i="25"/>
  <c r="Q1474" i="25" s="1" a="1"/>
  <c r="Q1474" i="25" s="1"/>
  <c r="R1474" i="25" s="1"/>
  <c r="K1507" i="25"/>
  <c r="Q1507" i="25" s="1" a="1"/>
  <c r="Q1507" i="25" s="1"/>
  <c r="R1507" i="25" s="1"/>
  <c r="M1507" i="25" a="1"/>
  <c r="M1507" i="25" s="1"/>
  <c r="N1507" i="25" s="1"/>
  <c r="K1564" i="25"/>
  <c r="Q1564" i="25" s="1" a="1"/>
  <c r="Q1564" i="25" s="1"/>
  <c r="R1564" i="25" s="1"/>
  <c r="M1564" i="25" a="1"/>
  <c r="M1564" i="25" s="1"/>
  <c r="N1564" i="25" s="1"/>
  <c r="K1156" i="25"/>
  <c r="Q1156" i="25" s="1" a="1"/>
  <c r="Q1156" i="25" s="1"/>
  <c r="R1156" i="25" s="1"/>
  <c r="M1156" i="25" a="1"/>
  <c r="M1156" i="25" s="1"/>
  <c r="N1156" i="25" s="1"/>
  <c r="M1345" i="25" a="1"/>
  <c r="M1345" i="25" s="1"/>
  <c r="N1345" i="25" s="1"/>
  <c r="K1345" i="25"/>
  <c r="Q1345" i="25" s="1" a="1"/>
  <c r="Q1345" i="25" s="1"/>
  <c r="R1345" i="25" s="1"/>
  <c r="M1116" i="25" a="1"/>
  <c r="M1116" i="25" s="1"/>
  <c r="N1116" i="25" s="1"/>
  <c r="K1116" i="25"/>
  <c r="Q1116" i="25" s="1" a="1"/>
  <c r="Q1116" i="25" s="1"/>
  <c r="R1116" i="25" s="1"/>
  <c r="K1596" i="25"/>
  <c r="Q1596" i="25" s="1" a="1"/>
  <c r="Q1596" i="25" s="1"/>
  <c r="R1596" i="25" s="1"/>
  <c r="M1596" i="25" a="1"/>
  <c r="M1596" i="25" s="1"/>
  <c r="N1596" i="25" s="1"/>
  <c r="M1697" i="25" a="1"/>
  <c r="M1697" i="25" s="1"/>
  <c r="N1697" i="25" s="1"/>
  <c r="K1697" i="25"/>
  <c r="Q1697" i="25" s="1" a="1"/>
  <c r="Q1697" i="25" s="1"/>
  <c r="R1697" i="25" s="1"/>
  <c r="M1768" i="25" a="1"/>
  <c r="M1768" i="25" s="1"/>
  <c r="N1768" i="25" s="1"/>
  <c r="K1768" i="25"/>
  <c r="Q1768" i="25" s="1" a="1"/>
  <c r="Q1768" i="25" s="1"/>
  <c r="R1768" i="25" s="1"/>
  <c r="K1424" i="25"/>
  <c r="Q1424" i="25" s="1" a="1"/>
  <c r="Q1424" i="25" s="1"/>
  <c r="R1424" i="25" s="1"/>
  <c r="M1424" i="25" a="1"/>
  <c r="M1424" i="25" s="1"/>
  <c r="N1424" i="25" s="1"/>
  <c r="M1489" i="25" a="1"/>
  <c r="M1489" i="25" s="1"/>
  <c r="N1489" i="25" s="1"/>
  <c r="K1489" i="25"/>
  <c r="Q1489" i="25" s="1" a="1"/>
  <c r="Q1489" i="25" s="1"/>
  <c r="R1489" i="25" s="1"/>
  <c r="K1769" i="25"/>
  <c r="Q1769" i="25" s="1" a="1"/>
  <c r="Q1769" i="25" s="1"/>
  <c r="R1769" i="25" s="1"/>
  <c r="M1769" i="25" a="1"/>
  <c r="M1769" i="25" s="1"/>
  <c r="N1769" i="25" s="1"/>
  <c r="M1732" i="25" a="1"/>
  <c r="M1732" i="25" s="1"/>
  <c r="N1732" i="25" s="1"/>
  <c r="K1732" i="25"/>
  <c r="Q1732" i="25" s="1" a="1"/>
  <c r="Q1732" i="25" s="1"/>
  <c r="R1732" i="25" s="1"/>
  <c r="K1446" i="25"/>
  <c r="Q1446" i="25" s="1" a="1"/>
  <c r="Q1446" i="25" s="1"/>
  <c r="R1446" i="25" s="1"/>
  <c r="M1446" i="25" a="1"/>
  <c r="M1446" i="25" s="1"/>
  <c r="N1446" i="25" s="1"/>
  <c r="M1615" i="25" a="1"/>
  <c r="M1615" i="25" s="1"/>
  <c r="N1615" i="25" s="1"/>
  <c r="K1615" i="25"/>
  <c r="Q1615" i="25" s="1" a="1"/>
  <c r="Q1615" i="25" s="1"/>
  <c r="R1615" i="25" s="1"/>
  <c r="M1400" i="25" a="1"/>
  <c r="M1400" i="25" s="1"/>
  <c r="N1400" i="25" s="1"/>
  <c r="K1400" i="25"/>
  <c r="Q1400" i="25" s="1" a="1"/>
  <c r="Q1400" i="25" s="1"/>
  <c r="R1400" i="25" s="1"/>
  <c r="M1038" i="25" a="1"/>
  <c r="M1038" i="25" s="1"/>
  <c r="N1038" i="25" s="1"/>
  <c r="K1038" i="25"/>
  <c r="Q1038" i="25" s="1" a="1"/>
  <c r="Q1038" i="25" s="1"/>
  <c r="R1038" i="25" s="1"/>
  <c r="M1346" i="25" a="1"/>
  <c r="M1346" i="25" s="1"/>
  <c r="N1346" i="25" s="1"/>
  <c r="K1346" i="25"/>
  <c r="Q1346" i="25" s="1" a="1"/>
  <c r="Q1346" i="25" s="1"/>
  <c r="R1346" i="25" s="1"/>
  <c r="M1646" i="25" a="1"/>
  <c r="M1646" i="25" s="1"/>
  <c r="N1646" i="25" s="1"/>
  <c r="K1646" i="25"/>
  <c r="Q1646" i="25" s="1" a="1"/>
  <c r="Q1646" i="25" s="1"/>
  <c r="R1646" i="25" s="1"/>
  <c r="M1030" i="25" a="1"/>
  <c r="M1030" i="25" s="1"/>
  <c r="N1030" i="25" s="1"/>
  <c r="K1030" i="25"/>
  <c r="Q1030" i="25" s="1" a="1"/>
  <c r="Q1030" i="25" s="1"/>
  <c r="R1030" i="25" s="1"/>
  <c r="M1342" i="25" a="1"/>
  <c r="M1342" i="25" s="1"/>
  <c r="N1342" i="25" s="1"/>
  <c r="K1342" i="25"/>
  <c r="Q1342" i="25" s="1" a="1"/>
  <c r="Q1342" i="25" s="1"/>
  <c r="R1342" i="25" s="1"/>
  <c r="K1312" i="25"/>
  <c r="Q1312" i="25" s="1" a="1"/>
  <c r="Q1312" i="25" s="1"/>
  <c r="R1312" i="25" s="1"/>
  <c r="M1312" i="25" a="1"/>
  <c r="M1312" i="25" s="1"/>
  <c r="N1312" i="25" s="1"/>
  <c r="M1574" i="25" a="1"/>
  <c r="M1574" i="25" s="1"/>
  <c r="N1574" i="25" s="1"/>
  <c r="K1574" i="25"/>
  <c r="Q1574" i="25" s="1" a="1"/>
  <c r="Q1574" i="25" s="1"/>
  <c r="R1574" i="25" s="1"/>
  <c r="M1609" i="25" a="1"/>
  <c r="M1609" i="25" s="1"/>
  <c r="N1609" i="25" s="1"/>
  <c r="K1609" i="25"/>
  <c r="Q1609" i="25" s="1" a="1"/>
  <c r="Q1609" i="25" s="1"/>
  <c r="R1609" i="25" s="1"/>
  <c r="M1650" i="25" a="1"/>
  <c r="M1650" i="25" s="1"/>
  <c r="N1650" i="25" s="1"/>
  <c r="K1650" i="25"/>
  <c r="Q1650" i="25" s="1" a="1"/>
  <c r="Q1650" i="25" s="1"/>
  <c r="R1650" i="25" s="1"/>
  <c r="K1076" i="25"/>
  <c r="Q1076" i="25" s="1" a="1"/>
  <c r="Q1076" i="25" s="1"/>
  <c r="R1076" i="25" s="1"/>
  <c r="M1076" i="25" a="1"/>
  <c r="M1076" i="25" s="1"/>
  <c r="N1076" i="25" s="1"/>
  <c r="M1741" i="25" a="1"/>
  <c r="M1741" i="25" s="1"/>
  <c r="N1741" i="25" s="1"/>
  <c r="K1741" i="25"/>
  <c r="Q1741" i="25" s="1" a="1"/>
  <c r="Q1741" i="25" s="1"/>
  <c r="R1741" i="25" s="1"/>
  <c r="M1453" i="25" a="1"/>
  <c r="M1453" i="25" s="1"/>
  <c r="N1453" i="25" s="1"/>
  <c r="K1453" i="25"/>
  <c r="Q1453" i="25" s="1" a="1"/>
  <c r="Q1453" i="25" s="1"/>
  <c r="R1453" i="25" s="1"/>
  <c r="M1661" i="25" a="1"/>
  <c r="M1661" i="25" s="1"/>
  <c r="N1661" i="25" s="1"/>
  <c r="K1661" i="25"/>
  <c r="Q1661" i="25" s="1" a="1"/>
  <c r="Q1661" i="25" s="1"/>
  <c r="R1661" i="25" s="1"/>
  <c r="M411" i="25" a="1"/>
  <c r="M411" i="25" s="1"/>
  <c r="N411" i="25" s="1"/>
  <c r="K411" i="25"/>
  <c r="Q411" i="25" s="1" a="1"/>
  <c r="Q411" i="25" s="1"/>
  <c r="R411" i="25" s="1"/>
  <c r="M1602" i="25" a="1"/>
  <c r="M1602" i="25" s="1"/>
  <c r="N1602" i="25" s="1"/>
  <c r="K1602" i="25"/>
  <c r="Q1602" i="25" s="1" a="1"/>
  <c r="Q1602" i="25" s="1"/>
  <c r="R1602" i="25" s="1"/>
  <c r="M1165" i="25" a="1"/>
  <c r="M1165" i="25" s="1"/>
  <c r="N1165" i="25" s="1"/>
  <c r="K1165" i="25"/>
  <c r="Q1165" i="25" s="1" a="1"/>
  <c r="Q1165" i="25" s="1"/>
  <c r="R1165" i="25" s="1"/>
  <c r="M337" i="25" a="1"/>
  <c r="M337" i="25" s="1"/>
  <c r="N337" i="25" s="1"/>
  <c r="K337" i="25"/>
  <c r="Q337" i="25" s="1" a="1"/>
  <c r="Q337" i="25" s="1"/>
  <c r="R337" i="25" s="1"/>
  <c r="K900" i="25"/>
  <c r="Q900" i="25" s="1" a="1"/>
  <c r="Q900" i="25" s="1"/>
  <c r="R900" i="25" s="1"/>
  <c r="M900" i="25" a="1"/>
  <c r="M900" i="25" s="1"/>
  <c r="N900" i="25" s="1"/>
  <c r="M1028" i="25" a="1"/>
  <c r="M1028" i="25" s="1"/>
  <c r="N1028" i="25" s="1"/>
  <c r="K1028" i="25"/>
  <c r="Q1028" i="25" s="1" a="1"/>
  <c r="Q1028" i="25" s="1"/>
  <c r="R1028" i="25" s="1"/>
  <c r="M1113" i="25" a="1"/>
  <c r="M1113" i="25" s="1"/>
  <c r="N1113" i="25" s="1"/>
  <c r="K1113" i="25"/>
  <c r="Q1113" i="25" s="1" a="1"/>
  <c r="Q1113" i="25" s="1"/>
  <c r="R1113" i="25" s="1"/>
  <c r="M1391" i="25" a="1"/>
  <c r="M1391" i="25" s="1"/>
  <c r="N1391" i="25" s="1"/>
  <c r="K1391" i="25"/>
  <c r="Q1391" i="25" s="1" a="1"/>
  <c r="Q1391" i="25" s="1"/>
  <c r="R1391" i="25" s="1"/>
  <c r="M1285" i="25" a="1"/>
  <c r="M1285" i="25" s="1"/>
  <c r="N1285" i="25" s="1"/>
  <c r="K1285" i="25"/>
  <c r="Q1285" i="25" s="1" a="1"/>
  <c r="Q1285" i="25" s="1"/>
  <c r="R1285" i="25" s="1"/>
  <c r="M1534" i="25" a="1"/>
  <c r="M1534" i="25" s="1"/>
  <c r="N1534" i="25" s="1"/>
  <c r="K1534" i="25"/>
  <c r="Q1534" i="25" s="1" a="1"/>
  <c r="Q1534" i="25" s="1"/>
  <c r="R1534" i="25" s="1"/>
  <c r="K1674" i="25"/>
  <c r="Q1674" i="25" s="1" a="1"/>
  <c r="Q1674" i="25" s="1"/>
  <c r="R1674" i="25" s="1"/>
  <c r="M1674" i="25" a="1"/>
  <c r="M1674" i="25" s="1"/>
  <c r="N1674" i="25" s="1"/>
  <c r="M1166" i="25" a="1"/>
  <c r="M1166" i="25" s="1"/>
  <c r="N1166" i="25" s="1"/>
  <c r="K1166" i="25"/>
  <c r="Q1166" i="25" s="1" a="1"/>
  <c r="Q1166" i="25" s="1"/>
  <c r="R1166" i="25" s="1"/>
  <c r="M1139" i="25" a="1"/>
  <c r="M1139" i="25" s="1"/>
  <c r="N1139" i="25" s="1"/>
  <c r="K1139" i="25"/>
  <c r="Q1139" i="25" s="1" a="1"/>
  <c r="Q1139" i="25" s="1"/>
  <c r="R1139" i="25" s="1"/>
  <c r="M1109" i="25" a="1"/>
  <c r="M1109" i="25" s="1"/>
  <c r="N1109" i="25" s="1"/>
  <c r="K1109" i="25"/>
  <c r="Q1109" i="25" s="1" a="1"/>
  <c r="Q1109" i="25" s="1"/>
  <c r="R1109" i="25" s="1"/>
  <c r="K1672" i="25"/>
  <c r="Q1672" i="25" s="1" a="1"/>
  <c r="Q1672" i="25" s="1"/>
  <c r="R1672" i="25" s="1"/>
  <c r="M1672" i="25" a="1"/>
  <c r="M1672" i="25" s="1"/>
  <c r="N1672" i="25" s="1"/>
  <c r="K1441" i="25"/>
  <c r="Q1441" i="25" s="1" a="1"/>
  <c r="Q1441" i="25" s="1"/>
  <c r="R1441" i="25" s="1"/>
  <c r="M1441" i="25" a="1"/>
  <c r="M1441" i="25" s="1"/>
  <c r="N1441" i="25" s="1"/>
  <c r="M1552" i="25" a="1"/>
  <c r="M1552" i="25" s="1"/>
  <c r="N1552" i="25" s="1"/>
  <c r="K1552" i="25"/>
  <c r="Q1552" i="25" s="1" a="1"/>
  <c r="Q1552" i="25" s="1"/>
  <c r="R1552" i="25" s="1"/>
  <c r="M1562" i="25" a="1"/>
  <c r="M1562" i="25" s="1"/>
  <c r="N1562" i="25" s="1"/>
  <c r="K1562" i="25"/>
  <c r="Q1562" i="25" s="1" a="1"/>
  <c r="Q1562" i="25" s="1"/>
  <c r="R1562" i="25" s="1"/>
  <c r="K863" i="25"/>
  <c r="Q863" i="25" s="1" a="1"/>
  <c r="Q863" i="25" s="1"/>
  <c r="R863" i="25" s="1"/>
  <c r="M863" i="25" a="1"/>
  <c r="M863" i="25" s="1"/>
  <c r="N863" i="25" s="1"/>
  <c r="K1388" i="25"/>
  <c r="Q1388" i="25" s="1" a="1"/>
  <c r="Q1388" i="25" s="1"/>
  <c r="R1388" i="25" s="1"/>
  <c r="M1388" i="25" a="1"/>
  <c r="M1388" i="25" s="1"/>
  <c r="N1388" i="25" s="1"/>
  <c r="M1677" i="25" a="1"/>
  <c r="M1677" i="25" s="1"/>
  <c r="N1677" i="25" s="1"/>
  <c r="K1677" i="25"/>
  <c r="Q1677" i="25" s="1" a="1"/>
  <c r="Q1677" i="25" s="1"/>
  <c r="R1677" i="25" s="1"/>
  <c r="M329" i="25" a="1"/>
  <c r="M329" i="25" s="1"/>
  <c r="N329" i="25" s="1"/>
  <c r="K329" i="25"/>
  <c r="Q329" i="25" s="1" a="1"/>
  <c r="Q329" i="25" s="1"/>
  <c r="R329" i="25" s="1"/>
  <c r="M892" i="25" a="1"/>
  <c r="M892" i="25" s="1"/>
  <c r="N892" i="25" s="1"/>
  <c r="K892" i="25"/>
  <c r="Q892" i="25" s="1" a="1"/>
  <c r="Q892" i="25" s="1"/>
  <c r="R892" i="25" s="1"/>
  <c r="M1009" i="25" a="1"/>
  <c r="M1009" i="25" s="1"/>
  <c r="N1009" i="25" s="1"/>
  <c r="K1009" i="25"/>
  <c r="Q1009" i="25" s="1" a="1"/>
  <c r="Q1009" i="25" s="1"/>
  <c r="R1009" i="25" s="1"/>
  <c r="K1092" i="25"/>
  <c r="Q1092" i="25" s="1" a="1"/>
  <c r="Q1092" i="25" s="1"/>
  <c r="R1092" i="25" s="1"/>
  <c r="M1092" i="25" a="1"/>
  <c r="M1092" i="25" s="1"/>
  <c r="N1092" i="25" s="1"/>
  <c r="K1455" i="25"/>
  <c r="Q1455" i="25" s="1" a="1"/>
  <c r="Q1455" i="25" s="1"/>
  <c r="R1455" i="25" s="1"/>
  <c r="M1455" i="25" a="1"/>
  <c r="M1455" i="25" s="1"/>
  <c r="N1455" i="25" s="1"/>
  <c r="K1747" i="25"/>
  <c r="Q1747" i="25" s="1" a="1"/>
  <c r="Q1747" i="25" s="1"/>
  <c r="R1747" i="25" s="1"/>
  <c r="M1747" i="25" a="1"/>
  <c r="M1747" i="25" s="1"/>
  <c r="N1747" i="25" s="1"/>
  <c r="M1553" i="25" a="1"/>
  <c r="M1553" i="25" s="1"/>
  <c r="N1553" i="25" s="1"/>
  <c r="K1553" i="25"/>
  <c r="Q1553" i="25" s="1" a="1"/>
  <c r="Q1553" i="25" s="1"/>
  <c r="R1553" i="25" s="1"/>
  <c r="M1255" i="25" a="1"/>
  <c r="M1255" i="25" s="1"/>
  <c r="N1255" i="25" s="1"/>
  <c r="K1255" i="25"/>
  <c r="Q1255" i="25" s="1" a="1"/>
  <c r="Q1255" i="25" s="1"/>
  <c r="R1255" i="25" s="1"/>
  <c r="M242" i="25" a="1"/>
  <c r="M242" i="25" s="1"/>
  <c r="N242" i="25" s="1"/>
  <c r="K242" i="25"/>
  <c r="Q242" i="25" s="1" a="1"/>
  <c r="Q242" i="25" s="1"/>
  <c r="R242" i="25" s="1"/>
  <c r="M26" i="25" a="1"/>
  <c r="M26" i="25" s="1"/>
  <c r="N26" i="25" s="1"/>
  <c r="K26" i="25"/>
  <c r="Q26" i="25" s="1" a="1"/>
  <c r="Q26" i="25" s="1"/>
  <c r="R26" i="25" s="1"/>
  <c r="M853" i="25" a="1"/>
  <c r="M853" i="25" s="1"/>
  <c r="N853" i="25" s="1"/>
  <c r="K853" i="25"/>
  <c r="Q853" i="25" s="1" a="1"/>
  <c r="Q853" i="25" s="1"/>
  <c r="R853" i="25" s="1"/>
  <c r="M1322" i="25" a="1"/>
  <c r="M1322" i="25" s="1"/>
  <c r="N1322" i="25" s="1"/>
  <c r="K1322" i="25"/>
  <c r="Q1322" i="25" s="1" a="1"/>
  <c r="Q1322" i="25" s="1"/>
  <c r="R1322" i="25" s="1"/>
  <c r="K854" i="25"/>
  <c r="Q854" i="25" s="1" a="1"/>
  <c r="Q854" i="25" s="1"/>
  <c r="R854" i="25" s="1"/>
  <c r="M854" i="25" a="1"/>
  <c r="M854" i="25" s="1"/>
  <c r="N854" i="25" s="1"/>
  <c r="M1263" i="25" a="1"/>
  <c r="M1263" i="25" s="1"/>
  <c r="N1263" i="25" s="1"/>
  <c r="K1263" i="25"/>
  <c r="Q1263" i="25" s="1" a="1"/>
  <c r="Q1263" i="25" s="1"/>
  <c r="R1263" i="25" s="1"/>
  <c r="M1161" i="25" a="1"/>
  <c r="M1161" i="25" s="1"/>
  <c r="N1161" i="25" s="1"/>
  <c r="K1161" i="25"/>
  <c r="Q1161" i="25" s="1" a="1"/>
  <c r="Q1161" i="25" s="1"/>
  <c r="R1161" i="25" s="1"/>
  <c r="M1445" i="25" a="1"/>
  <c r="M1445" i="25" s="1"/>
  <c r="N1445" i="25" s="1"/>
  <c r="K1445" i="25"/>
  <c r="Q1445" i="25" s="1" a="1"/>
  <c r="Q1445" i="25" s="1"/>
  <c r="R1445" i="25" s="1"/>
  <c r="M1539" i="25" a="1"/>
  <c r="M1539" i="25" s="1"/>
  <c r="N1539" i="25" s="1"/>
  <c r="K1539" i="25"/>
  <c r="Q1539" i="25" s="1" a="1"/>
  <c r="Q1539" i="25" s="1"/>
  <c r="R1539" i="25" s="1"/>
  <c r="K1466" i="25"/>
  <c r="Q1466" i="25" s="1" a="1"/>
  <c r="Q1466" i="25" s="1"/>
  <c r="R1466" i="25" s="1"/>
  <c r="M1466" i="25" a="1"/>
  <c r="M1466" i="25" s="1"/>
  <c r="N1466" i="25" s="1"/>
  <c r="M1499" i="25" a="1"/>
  <c r="M1499" i="25" s="1"/>
  <c r="N1499" i="25" s="1"/>
  <c r="K1499" i="25"/>
  <c r="Q1499" i="25" s="1" a="1"/>
  <c r="Q1499" i="25" s="1"/>
  <c r="R1499" i="25" s="1"/>
  <c r="M1426" i="25" a="1"/>
  <c r="M1426" i="25" s="1"/>
  <c r="N1426" i="25" s="1"/>
  <c r="K1426" i="25"/>
  <c r="Q1426" i="25" s="1" a="1"/>
  <c r="Q1426" i="25" s="1"/>
  <c r="R1426" i="25" s="1"/>
  <c r="K1555" i="25"/>
  <c r="Q1555" i="25" s="1" a="1"/>
  <c r="Q1555" i="25" s="1"/>
  <c r="R1555" i="25" s="1"/>
  <c r="M1555" i="25" a="1"/>
  <c r="M1555" i="25" s="1"/>
  <c r="N1555" i="25" s="1"/>
  <c r="M413" i="25" a="1"/>
  <c r="M413" i="25" s="1"/>
  <c r="N413" i="25" s="1"/>
  <c r="K413" i="25"/>
  <c r="Q413" i="25" s="1" a="1"/>
  <c r="Q413" i="25" s="1"/>
  <c r="R413" i="25" s="1"/>
  <c r="K111" i="25"/>
  <c r="Q111" i="25" s="1" a="1"/>
  <c r="Q111" i="25" s="1"/>
  <c r="R111" i="25" s="1"/>
  <c r="M111" i="25" a="1"/>
  <c r="M111" i="25" s="1"/>
  <c r="N111" i="25" s="1"/>
  <c r="K648" i="25"/>
  <c r="Q648" i="25" s="1" a="1"/>
  <c r="Q648" i="25" s="1"/>
  <c r="R648" i="25" s="1"/>
  <c r="M648" i="25" a="1"/>
  <c r="M648" i="25" s="1"/>
  <c r="N648" i="25" s="1"/>
  <c r="M293" i="25" a="1"/>
  <c r="M293" i="25" s="1"/>
  <c r="N293" i="25" s="1"/>
  <c r="K293" i="25"/>
  <c r="Q293" i="25" s="1" a="1"/>
  <c r="Q293" i="25" s="1"/>
  <c r="R293" i="25" s="1"/>
  <c r="K1136" i="25"/>
  <c r="Q1136" i="25" s="1" a="1"/>
  <c r="Q1136" i="25" s="1"/>
  <c r="R1136" i="25" s="1"/>
  <c r="M1136" i="25" a="1"/>
  <c r="M1136" i="25" s="1"/>
  <c r="N1136" i="25" s="1"/>
  <c r="M1682" i="25" a="1"/>
  <c r="M1682" i="25" s="1"/>
  <c r="N1682" i="25" s="1"/>
  <c r="K1682" i="25"/>
  <c r="Q1682" i="25" s="1" a="1"/>
  <c r="Q1682" i="25" s="1"/>
  <c r="R1682" i="25" s="1"/>
  <c r="K821" i="25"/>
  <c r="Q821" i="25" s="1" a="1"/>
  <c r="Q821" i="25" s="1"/>
  <c r="R821" i="25" s="1"/>
  <c r="M821" i="25" a="1"/>
  <c r="M821" i="25" s="1"/>
  <c r="N821" i="25" s="1"/>
  <c r="K125" i="25"/>
  <c r="Q125" i="25" s="1" a="1"/>
  <c r="Q125" i="25" s="1"/>
  <c r="R125" i="25" s="1"/>
  <c r="M125" i="25" a="1"/>
  <c r="M125" i="25" s="1"/>
  <c r="N125" i="25" s="1"/>
  <c r="M279" i="25" a="1"/>
  <c r="M279" i="25" s="1"/>
  <c r="N279" i="25" s="1"/>
  <c r="K279" i="25"/>
  <c r="Q279" i="25" s="1" a="1"/>
  <c r="Q279" i="25" s="1"/>
  <c r="R279" i="25" s="1"/>
  <c r="M203" i="25" a="1"/>
  <c r="M203" i="25" s="1"/>
  <c r="N203" i="25" s="1"/>
  <c r="K203" i="25"/>
  <c r="Q203" i="25" s="1" a="1"/>
  <c r="Q203" i="25" s="1"/>
  <c r="R203" i="25" s="1"/>
  <c r="M635" i="25" a="1"/>
  <c r="M635" i="25" s="1"/>
  <c r="N635" i="25" s="1"/>
  <c r="K635" i="25"/>
  <c r="Q635" i="25" s="1" a="1"/>
  <c r="Q635" i="25" s="1"/>
  <c r="R635" i="25" s="1"/>
  <c r="K1239" i="25"/>
  <c r="Q1239" i="25" s="1" a="1"/>
  <c r="Q1239" i="25" s="1"/>
  <c r="R1239" i="25" s="1"/>
  <c r="M1239" i="25" a="1"/>
  <c r="M1239" i="25" s="1"/>
  <c r="N1239" i="25" s="1"/>
  <c r="K737" i="25"/>
  <c r="Q737" i="25" s="1" a="1"/>
  <c r="Q737" i="25" s="1"/>
  <c r="R737" i="25" s="1"/>
  <c r="M737" i="25" a="1"/>
  <c r="M737" i="25" s="1"/>
  <c r="N737" i="25" s="1"/>
  <c r="M991" i="25" a="1"/>
  <c r="M991" i="25" s="1"/>
  <c r="N991" i="25" s="1"/>
  <c r="K991" i="25"/>
  <c r="Q991" i="25" s="1" a="1"/>
  <c r="Q991" i="25" s="1"/>
  <c r="R991" i="25" s="1"/>
  <c r="M897" i="25" a="1"/>
  <c r="M897" i="25" s="1"/>
  <c r="N897" i="25" s="1"/>
  <c r="K897" i="25"/>
  <c r="Q897" i="25" s="1" a="1"/>
  <c r="Q897" i="25" s="1"/>
  <c r="R897" i="25" s="1"/>
  <c r="K197" i="25"/>
  <c r="Q197" i="25" s="1" a="1"/>
  <c r="Q197" i="25" s="1"/>
  <c r="R197" i="25" s="1"/>
  <c r="M197" i="25" a="1"/>
  <c r="M197" i="25" s="1"/>
  <c r="N197" i="25" s="1"/>
  <c r="K218" i="25"/>
  <c r="Q218" i="25" s="1" a="1"/>
  <c r="Q218" i="25" s="1"/>
  <c r="R218" i="25" s="1"/>
  <c r="M218" i="25" a="1"/>
  <c r="M218" i="25" s="1"/>
  <c r="N218" i="25" s="1"/>
  <c r="K509" i="25"/>
  <c r="Q509" i="25" s="1" a="1"/>
  <c r="Q509" i="25" s="1"/>
  <c r="R509" i="25" s="1"/>
  <c r="M509" i="25" a="1"/>
  <c r="M509" i="25" s="1"/>
  <c r="N509" i="25" s="1"/>
  <c r="M402" i="25" a="1"/>
  <c r="M402" i="25" s="1"/>
  <c r="N402" i="25" s="1"/>
  <c r="K402" i="25"/>
  <c r="Q402" i="25" s="1" a="1"/>
  <c r="Q402" i="25" s="1"/>
  <c r="R402" i="25" s="1"/>
  <c r="M91" i="25" a="1"/>
  <c r="M91" i="25" s="1"/>
  <c r="N91" i="25" s="1"/>
  <c r="K91" i="25"/>
  <c r="Q91" i="25" s="1" a="1"/>
  <c r="Q91" i="25" s="1"/>
  <c r="R91" i="25" s="1"/>
  <c r="M1683" i="25" a="1"/>
  <c r="M1683" i="25" s="1"/>
  <c r="N1683" i="25" s="1"/>
  <c r="K1683" i="25"/>
  <c r="Q1683" i="25" s="1" a="1"/>
  <c r="Q1683" i="25" s="1"/>
  <c r="R1683" i="25" s="1"/>
  <c r="K234" i="25"/>
  <c r="Q234" i="25" s="1" a="1"/>
  <c r="Q234" i="25" s="1"/>
  <c r="R234" i="25" s="1"/>
  <c r="M234" i="25" a="1"/>
  <c r="M234" i="25" s="1"/>
  <c r="N234" i="25" s="1"/>
  <c r="K511" i="25"/>
  <c r="Q511" i="25" s="1" a="1"/>
  <c r="Q511" i="25" s="1"/>
  <c r="R511" i="25" s="1"/>
  <c r="M511" i="25" a="1"/>
  <c r="M511" i="25" s="1"/>
  <c r="N511" i="25" s="1"/>
  <c r="M143" i="25" a="1"/>
  <c r="M143" i="25" s="1"/>
  <c r="N143" i="25" s="1"/>
  <c r="K143" i="25"/>
  <c r="Q143" i="25" s="1" a="1"/>
  <c r="Q143" i="25" s="1"/>
  <c r="R143" i="25" s="1"/>
  <c r="K1008" i="25"/>
  <c r="Q1008" i="25" s="1" a="1"/>
  <c r="Q1008" i="25" s="1"/>
  <c r="R1008" i="25" s="1"/>
  <c r="M1008" i="25" a="1"/>
  <c r="M1008" i="25" s="1"/>
  <c r="N1008" i="25" s="1"/>
  <c r="M313" i="25" a="1"/>
  <c r="M313" i="25" s="1"/>
  <c r="N313" i="25" s="1"/>
  <c r="K313" i="25"/>
  <c r="Q313" i="25" s="1" a="1"/>
  <c r="Q313" i="25" s="1"/>
  <c r="R313" i="25" s="1"/>
  <c r="K1367" i="25"/>
  <c r="Q1367" i="25" s="1" a="1"/>
  <c r="Q1367" i="25" s="1"/>
  <c r="R1367" i="25" s="1"/>
  <c r="M1367" i="25" a="1"/>
  <c r="M1367" i="25" s="1"/>
  <c r="N1367" i="25" s="1"/>
  <c r="M1690" i="25" a="1"/>
  <c r="M1690" i="25" s="1"/>
  <c r="N1690" i="25" s="1"/>
  <c r="K1690" i="25"/>
  <c r="Q1690" i="25" s="1" a="1"/>
  <c r="Q1690" i="25" s="1"/>
  <c r="R1690" i="25" s="1"/>
  <c r="M52" i="25" a="1"/>
  <c r="M52" i="25" s="1"/>
  <c r="N52" i="25" s="1"/>
  <c r="K52" i="25"/>
  <c r="Q52" i="25" s="1" a="1"/>
  <c r="Q52" i="25" s="1"/>
  <c r="R52" i="25" s="1"/>
  <c r="M947" i="25" a="1"/>
  <c r="M947" i="25" s="1"/>
  <c r="N947" i="25" s="1"/>
  <c r="K947" i="25"/>
  <c r="Q947" i="25" s="1" a="1"/>
  <c r="Q947" i="25" s="1"/>
  <c r="R947" i="25" s="1"/>
  <c r="K1095" i="25"/>
  <c r="Q1095" i="25" s="1" a="1"/>
  <c r="Q1095" i="25" s="1"/>
  <c r="R1095" i="25" s="1"/>
  <c r="M1095" i="25" a="1"/>
  <c r="M1095" i="25" s="1"/>
  <c r="N1095" i="25" s="1"/>
  <c r="M1456" i="25" a="1"/>
  <c r="M1456" i="25" s="1"/>
  <c r="N1456" i="25" s="1"/>
  <c r="K1456" i="25"/>
  <c r="Q1456" i="25" s="1" a="1"/>
  <c r="Q1456" i="25" s="1"/>
  <c r="R1456" i="25" s="1"/>
  <c r="M247" i="25" a="1"/>
  <c r="M247" i="25" s="1"/>
  <c r="N247" i="25" s="1"/>
  <c r="K247" i="25"/>
  <c r="Q247" i="25" s="1" a="1"/>
  <c r="Q247" i="25" s="1"/>
  <c r="R247" i="25" s="1"/>
  <c r="M37" i="25" a="1"/>
  <c r="M37" i="25" s="1"/>
  <c r="N37" i="25" s="1"/>
  <c r="K37" i="25"/>
  <c r="Q37" i="25" s="1" a="1"/>
  <c r="Q37" i="25" s="1"/>
  <c r="R37" i="25" s="1"/>
  <c r="M328" i="25" a="1"/>
  <c r="M328" i="25" s="1"/>
  <c r="N328" i="25" s="1"/>
  <c r="K328" i="25"/>
  <c r="Q328" i="25" s="1" a="1"/>
  <c r="Q328" i="25" s="1"/>
  <c r="R328" i="25" s="1"/>
  <c r="M633" i="25" a="1"/>
  <c r="M633" i="25" s="1"/>
  <c r="N633" i="25" s="1"/>
  <c r="K633" i="25"/>
  <c r="Q633" i="25" s="1" a="1"/>
  <c r="Q633" i="25" s="1"/>
  <c r="R633" i="25" s="1"/>
  <c r="K887" i="25"/>
  <c r="Q887" i="25" s="1" a="1"/>
  <c r="Q887" i="25" s="1"/>
  <c r="R887" i="25" s="1"/>
  <c r="M887" i="25" a="1"/>
  <c r="M887" i="25" s="1"/>
  <c r="N887" i="25" s="1"/>
  <c r="K574" i="25"/>
  <c r="Q574" i="25" s="1" a="1"/>
  <c r="Q574" i="25" s="1"/>
  <c r="R574" i="25" s="1"/>
  <c r="M574" i="25" a="1"/>
  <c r="M574" i="25" s="1"/>
  <c r="N574" i="25" s="1"/>
  <c r="M902" i="25" a="1"/>
  <c r="M902" i="25" s="1"/>
  <c r="N902" i="25" s="1"/>
  <c r="K902" i="25"/>
  <c r="Q902" i="25" s="1" a="1"/>
  <c r="Q902" i="25" s="1"/>
  <c r="R902" i="25" s="1"/>
  <c r="M711" i="25" a="1"/>
  <c r="M711" i="25" s="1"/>
  <c r="N711" i="25" s="1"/>
  <c r="K711" i="25"/>
  <c r="Q711" i="25" s="1" a="1"/>
  <c r="Q711" i="25" s="1"/>
  <c r="R711" i="25" s="1"/>
  <c r="M931" i="25" a="1"/>
  <c r="M931" i="25" s="1"/>
  <c r="N931" i="25" s="1"/>
  <c r="K931" i="25"/>
  <c r="Q931" i="25" s="1" a="1"/>
  <c r="Q931" i="25" s="1"/>
  <c r="R931" i="25" s="1"/>
  <c r="K330" i="25"/>
  <c r="Q330" i="25" s="1" a="1"/>
  <c r="Q330" i="25" s="1"/>
  <c r="R330" i="25" s="1"/>
  <c r="M330" i="25" a="1"/>
  <c r="M330" i="25" s="1"/>
  <c r="N330" i="25" s="1"/>
  <c r="M1573" i="25" a="1"/>
  <c r="M1573" i="25" s="1"/>
  <c r="N1573" i="25" s="1"/>
  <c r="K1573" i="25"/>
  <c r="Q1573" i="25" s="1" a="1"/>
  <c r="Q1573" i="25" s="1"/>
  <c r="R1573" i="25" s="1"/>
  <c r="M1203" i="25" a="1"/>
  <c r="M1203" i="25" s="1"/>
  <c r="N1203" i="25" s="1"/>
  <c r="K1203" i="25"/>
  <c r="Q1203" i="25" s="1" a="1"/>
  <c r="Q1203" i="25" s="1"/>
  <c r="R1203" i="25" s="1"/>
  <c r="K885" i="25"/>
  <c r="Q885" i="25" s="1" a="1"/>
  <c r="Q885" i="25" s="1"/>
  <c r="R885" i="25" s="1"/>
  <c r="M885" i="25" a="1"/>
  <c r="M885" i="25" s="1"/>
  <c r="N885" i="25" s="1"/>
  <c r="K642" i="25"/>
  <c r="Q642" i="25" s="1" a="1"/>
  <c r="Q642" i="25" s="1"/>
  <c r="R642" i="25" s="1"/>
  <c r="M642" i="25" a="1"/>
  <c r="M642" i="25" s="1"/>
  <c r="N642" i="25" s="1"/>
  <c r="K369" i="25"/>
  <c r="Q369" i="25" s="1" a="1"/>
  <c r="Q369" i="25" s="1"/>
  <c r="R369" i="25" s="1"/>
  <c r="M369" i="25" a="1"/>
  <c r="M369" i="25" s="1"/>
  <c r="N369" i="25" s="1"/>
  <c r="K141" i="25"/>
  <c r="Q141" i="25" s="1" a="1"/>
  <c r="Q141" i="25" s="1"/>
  <c r="R141" i="25" s="1"/>
  <c r="M141" i="25" a="1"/>
  <c r="M141" i="25" s="1"/>
  <c r="N141" i="25" s="1"/>
  <c r="M732" i="25" a="1"/>
  <c r="M732" i="25" s="1"/>
  <c r="N732" i="25" s="1"/>
  <c r="K732" i="25"/>
  <c r="Q732" i="25" s="1" a="1"/>
  <c r="Q732" i="25" s="1"/>
  <c r="R732" i="25" s="1"/>
  <c r="M12" i="25" a="1"/>
  <c r="M12" i="25" s="1"/>
  <c r="N12" i="25" s="1"/>
  <c r="K12" i="25"/>
  <c r="Q12" i="25" s="1" a="1"/>
  <c r="Q12" i="25" s="1"/>
  <c r="R12" i="25" s="1"/>
  <c r="M80" i="25" a="1"/>
  <c r="M80" i="25" s="1"/>
  <c r="N80" i="25" s="1"/>
  <c r="K80" i="25"/>
  <c r="Q80" i="25" s="1" a="1"/>
  <c r="Q80" i="25" s="1"/>
  <c r="R80" i="25" s="1"/>
  <c r="K808" i="25"/>
  <c r="Q808" i="25" s="1" a="1"/>
  <c r="Q808" i="25" s="1"/>
  <c r="R808" i="25" s="1"/>
  <c r="M808" i="25" a="1"/>
  <c r="M808" i="25" s="1"/>
  <c r="N808" i="25" s="1"/>
  <c r="M1326" i="25" a="1"/>
  <c r="M1326" i="25" s="1"/>
  <c r="N1326" i="25" s="1"/>
  <c r="K1326" i="25"/>
  <c r="Q1326" i="25" s="1" a="1"/>
  <c r="Q1326" i="25" s="1"/>
  <c r="R1326" i="25" s="1"/>
  <c r="K1568" i="25"/>
  <c r="Q1568" i="25" s="1" a="1"/>
  <c r="Q1568" i="25" s="1"/>
  <c r="R1568" i="25" s="1"/>
  <c r="M1568" i="25" a="1"/>
  <c r="M1568" i="25" s="1"/>
  <c r="N1568" i="25" s="1"/>
  <c r="K505" i="25"/>
  <c r="Q505" i="25" s="1" a="1"/>
  <c r="Q505" i="25" s="1"/>
  <c r="R505" i="25" s="1"/>
  <c r="M505" i="25" a="1"/>
  <c r="M505" i="25" s="1"/>
  <c r="N505" i="25" s="1"/>
  <c r="K350" i="25"/>
  <c r="Q350" i="25" s="1" a="1"/>
  <c r="Q350" i="25" s="1"/>
  <c r="R350" i="25" s="1"/>
  <c r="M350" i="25" a="1"/>
  <c r="M350" i="25" s="1"/>
  <c r="N350" i="25" s="1"/>
  <c r="M240" i="25" a="1"/>
  <c r="M240" i="25" s="1"/>
  <c r="N240" i="25" s="1"/>
  <c r="K240" i="25"/>
  <c r="Q240" i="25" s="1" a="1"/>
  <c r="Q240" i="25" s="1"/>
  <c r="R240" i="25" s="1"/>
  <c r="M1625" i="25" a="1"/>
  <c r="M1625" i="25" s="1"/>
  <c r="N1625" i="25" s="1"/>
  <c r="K1625" i="25"/>
  <c r="Q1625" i="25" s="1" a="1"/>
  <c r="Q1625" i="25" s="1"/>
  <c r="R1625" i="25" s="1"/>
  <c r="K152" i="25"/>
  <c r="Q152" i="25" s="1" a="1"/>
  <c r="Q152" i="25" s="1"/>
  <c r="R152" i="25" s="1"/>
  <c r="M152" i="25" a="1"/>
  <c r="M152" i="25" s="1"/>
  <c r="N152" i="25" s="1"/>
  <c r="M1634" i="25" a="1"/>
  <c r="M1634" i="25" s="1"/>
  <c r="N1634" i="25" s="1"/>
  <c r="K1634" i="25"/>
  <c r="Q1634" i="25" s="1" a="1"/>
  <c r="Q1634" i="25" s="1"/>
  <c r="R1634" i="25" s="1"/>
  <c r="M170" i="25" a="1"/>
  <c r="M170" i="25" s="1"/>
  <c r="N170" i="25" s="1"/>
  <c r="K170" i="25"/>
  <c r="Q170" i="25" s="1" a="1"/>
  <c r="Q170" i="25" s="1"/>
  <c r="R170" i="25" s="1"/>
  <c r="K322" i="25"/>
  <c r="Q322" i="25" s="1" a="1"/>
  <c r="Q322" i="25" s="1"/>
  <c r="R322" i="25" s="1"/>
  <c r="M322" i="25" a="1"/>
  <c r="M322" i="25" s="1"/>
  <c r="N322" i="25" s="1"/>
  <c r="M1074" i="25" a="1"/>
  <c r="M1074" i="25" s="1"/>
  <c r="N1074" i="25" s="1"/>
  <c r="K1074" i="25"/>
  <c r="Q1074" i="25" s="1" a="1"/>
  <c r="Q1074" i="25" s="1"/>
  <c r="R1074" i="25" s="1"/>
  <c r="K1576" i="25"/>
  <c r="Q1576" i="25" s="1" a="1"/>
  <c r="Q1576" i="25" s="1"/>
  <c r="R1576" i="25" s="1"/>
  <c r="M1576" i="25" a="1"/>
  <c r="M1576" i="25" s="1"/>
  <c r="N1576" i="25" s="1"/>
  <c r="M33" i="25" a="1"/>
  <c r="M33" i="25" s="1"/>
  <c r="N33" i="25" s="1"/>
  <c r="K33" i="25"/>
  <c r="Q33" i="25" s="1" a="1"/>
  <c r="Q33" i="25" s="1"/>
  <c r="R33" i="25" s="1"/>
  <c r="M57" i="25" a="1"/>
  <c r="M57" i="25" s="1"/>
  <c r="N57" i="25" s="1"/>
  <c r="K57" i="25"/>
  <c r="Q57" i="25" s="1" a="1"/>
  <c r="Q57" i="25" s="1"/>
  <c r="R57" i="25" s="1"/>
  <c r="K1017" i="25"/>
  <c r="Q1017" i="25" s="1" a="1"/>
  <c r="Q1017" i="25" s="1"/>
  <c r="R1017" i="25" s="1"/>
  <c r="M1017" i="25" a="1"/>
  <c r="M1017" i="25" s="1"/>
  <c r="N1017" i="25" s="1"/>
  <c r="M1724" i="25" a="1"/>
  <c r="M1724" i="25" s="1"/>
  <c r="N1724" i="25" s="1"/>
  <c r="K1724" i="25"/>
  <c r="Q1724" i="25" s="1" a="1"/>
  <c r="Q1724" i="25" s="1"/>
  <c r="R1724" i="25" s="1"/>
  <c r="K802" i="25"/>
  <c r="Q802" i="25" s="1" a="1"/>
  <c r="Q802" i="25" s="1"/>
  <c r="R802" i="25" s="1"/>
  <c r="M802" i="25" a="1"/>
  <c r="M802" i="25" s="1"/>
  <c r="N802" i="25" s="1"/>
  <c r="K121" i="25"/>
  <c r="Q121" i="25" s="1" a="1"/>
  <c r="Q121" i="25" s="1"/>
  <c r="R121" i="25" s="1"/>
  <c r="M121" i="25" a="1"/>
  <c r="M121" i="25" s="1"/>
  <c r="N121" i="25" s="1"/>
  <c r="M148" i="25" a="1"/>
  <c r="M148" i="25" s="1"/>
  <c r="N148" i="25" s="1"/>
  <c r="K148" i="25"/>
  <c r="Q148" i="25" s="1" a="1"/>
  <c r="Q148" i="25" s="1"/>
  <c r="R148" i="25" s="1"/>
  <c r="M624" i="25" a="1"/>
  <c r="M624" i="25" s="1"/>
  <c r="N624" i="25" s="1"/>
  <c r="K624" i="25"/>
  <c r="Q624" i="25" s="1" a="1"/>
  <c r="Q624" i="25" s="1"/>
  <c r="R624" i="25" s="1"/>
  <c r="M100" i="25" a="1"/>
  <c r="M100" i="25" s="1"/>
  <c r="N100" i="25" s="1"/>
  <c r="K100" i="25"/>
  <c r="Q100" i="25" s="1" a="1"/>
  <c r="Q100" i="25" s="1"/>
  <c r="R100" i="25" s="1"/>
  <c r="M1050" i="25" a="1"/>
  <c r="M1050" i="25" s="1"/>
  <c r="N1050" i="25" s="1"/>
  <c r="K1050" i="25"/>
  <c r="Q1050" i="25" s="1" a="1"/>
  <c r="Q1050" i="25" s="1"/>
  <c r="R1050" i="25" s="1"/>
  <c r="M1163" i="25" a="1"/>
  <c r="M1163" i="25" s="1"/>
  <c r="N1163" i="25" s="1"/>
  <c r="K1163" i="25"/>
  <c r="Q1163" i="25" s="1" a="1"/>
  <c r="Q1163" i="25" s="1"/>
  <c r="R1163" i="25" s="1"/>
  <c r="M142" i="25" a="1"/>
  <c r="M142" i="25" s="1"/>
  <c r="N142" i="25" s="1"/>
  <c r="K142" i="25"/>
  <c r="Q142" i="25" s="1" a="1"/>
  <c r="Q142" i="25" s="1"/>
  <c r="R142" i="25" s="1"/>
  <c r="K246" i="25"/>
  <c r="Q246" i="25" s="1" a="1"/>
  <c r="Q246" i="25" s="1"/>
  <c r="R246" i="25" s="1"/>
  <c r="M246" i="25" a="1"/>
  <c r="M246" i="25" s="1"/>
  <c r="N246" i="25" s="1"/>
  <c r="M400" i="25" a="1"/>
  <c r="M400" i="25" s="1"/>
  <c r="N400" i="25" s="1"/>
  <c r="K400" i="25"/>
  <c r="Q400" i="25" s="1" a="1"/>
  <c r="Q400" i="25" s="1"/>
  <c r="R400" i="25" s="1"/>
  <c r="M1471" i="25" a="1"/>
  <c r="M1471" i="25" s="1"/>
  <c r="N1471" i="25" s="1"/>
  <c r="K1471" i="25"/>
  <c r="Q1471" i="25" s="1" a="1"/>
  <c r="Q1471" i="25" s="1"/>
  <c r="R1471" i="25" s="1"/>
  <c r="M162" i="25" a="1"/>
  <c r="M162" i="25" s="1"/>
  <c r="N162" i="25" s="1"/>
  <c r="K162" i="25"/>
  <c r="Q162" i="25" s="1" a="1"/>
  <c r="Q162" i="25" s="1"/>
  <c r="R162" i="25" s="1"/>
  <c r="K306" i="25"/>
  <c r="Q306" i="25" s="1" a="1"/>
  <c r="Q306" i="25" s="1"/>
  <c r="R306" i="25" s="1"/>
  <c r="M306" i="25" a="1"/>
  <c r="M306" i="25" s="1"/>
  <c r="N306" i="25" s="1"/>
  <c r="K103" i="25"/>
  <c r="Q103" i="25" s="1" a="1"/>
  <c r="Q103" i="25" s="1"/>
  <c r="R103" i="25" s="1"/>
  <c r="M103" i="25" a="1"/>
  <c r="M103" i="25" s="1"/>
  <c r="N103" i="25" s="1"/>
  <c r="M1485" i="25" a="1"/>
  <c r="M1485" i="25" s="1"/>
  <c r="N1485" i="25" s="1"/>
  <c r="K1485" i="25"/>
  <c r="Q1485" i="25" s="1" a="1"/>
  <c r="Q1485" i="25" s="1"/>
  <c r="R1485" i="25" s="1"/>
  <c r="M436" i="25" a="1"/>
  <c r="M436" i="25" s="1"/>
  <c r="N436" i="25" s="1"/>
  <c r="K436" i="25"/>
  <c r="Q436" i="25" s="1" a="1"/>
  <c r="Q436" i="25" s="1"/>
  <c r="R436" i="25" s="1"/>
  <c r="M46" i="25" a="1"/>
  <c r="M46" i="25" s="1"/>
  <c r="N46" i="25" s="1"/>
  <c r="K46" i="25"/>
  <c r="Q46" i="25" s="1" a="1"/>
  <c r="Q46" i="25" s="1"/>
  <c r="R46" i="25" s="1"/>
  <c r="M976" i="25" a="1"/>
  <c r="M976" i="25" s="1"/>
  <c r="N976" i="25" s="1"/>
  <c r="K976" i="25"/>
  <c r="Q976" i="25" s="1" a="1"/>
  <c r="Q976" i="25" s="1"/>
  <c r="R976" i="25" s="1"/>
  <c r="K289" i="25"/>
  <c r="Q289" i="25" s="1" a="1"/>
  <c r="Q289" i="25" s="1"/>
  <c r="R289" i="25" s="1"/>
  <c r="M289" i="25" a="1"/>
  <c r="M289" i="25" s="1"/>
  <c r="N289" i="25" s="1"/>
  <c r="M860" i="25" a="1"/>
  <c r="M860" i="25" s="1"/>
  <c r="N860" i="25" s="1"/>
  <c r="K860" i="25"/>
  <c r="Q860" i="25" s="1" a="1"/>
  <c r="Q860" i="25" s="1"/>
  <c r="R860" i="25" s="1"/>
  <c r="M1621" i="25" a="1"/>
  <c r="M1621" i="25" s="1"/>
  <c r="N1621" i="25" s="1"/>
  <c r="K1621" i="25"/>
  <c r="Q1621" i="25" s="1" a="1"/>
  <c r="Q1621" i="25" s="1"/>
  <c r="R1621" i="25" s="1"/>
  <c r="M1685" i="25" a="1"/>
  <c r="M1685" i="25" s="1"/>
  <c r="N1685" i="25" s="1"/>
  <c r="K1685" i="25"/>
  <c r="Q1685" i="25" s="1" a="1"/>
  <c r="Q1685" i="25" s="1"/>
  <c r="R1685" i="25" s="1"/>
  <c r="K1410" i="25"/>
  <c r="Q1410" i="25" s="1" a="1"/>
  <c r="Q1410" i="25" s="1"/>
  <c r="R1410" i="25" s="1"/>
  <c r="M1410" i="25" a="1"/>
  <c r="M1410" i="25" s="1"/>
  <c r="N1410" i="25" s="1"/>
  <c r="M1284" i="25" a="1"/>
  <c r="M1284" i="25" s="1"/>
  <c r="N1284" i="25" s="1"/>
  <c r="K1284" i="25"/>
  <c r="Q1284" i="25" s="1" a="1"/>
  <c r="Q1284" i="25" s="1"/>
  <c r="R1284" i="25" s="1"/>
  <c r="M1556" i="25" a="1"/>
  <c r="M1556" i="25" s="1"/>
  <c r="N1556" i="25" s="1"/>
  <c r="K1556" i="25"/>
  <c r="Q1556" i="25" s="1" a="1"/>
  <c r="Q1556" i="25" s="1"/>
  <c r="R1556" i="25" s="1"/>
  <c r="M1357" i="25" a="1"/>
  <c r="M1357" i="25" s="1"/>
  <c r="N1357" i="25" s="1"/>
  <c r="K1357" i="25"/>
  <c r="Q1357" i="25" s="1" a="1"/>
  <c r="Q1357" i="25" s="1"/>
  <c r="R1357" i="25" s="1"/>
  <c r="K407" i="25"/>
  <c r="Q407" i="25" s="1" a="1"/>
  <c r="Q407" i="25" s="1"/>
  <c r="R407" i="25" s="1"/>
  <c r="M407" i="25" a="1"/>
  <c r="M407" i="25" s="1"/>
  <c r="N407" i="25" s="1"/>
  <c r="M447" i="25" a="1"/>
  <c r="M447" i="25" s="1"/>
  <c r="N447" i="25" s="1"/>
  <c r="K447" i="25"/>
  <c r="Q447" i="25" s="1" a="1"/>
  <c r="Q447" i="25" s="1"/>
  <c r="R447" i="25" s="1"/>
  <c r="K1114" i="25"/>
  <c r="Q1114" i="25" s="1" a="1"/>
  <c r="Q1114" i="25" s="1"/>
  <c r="R1114" i="25" s="1"/>
  <c r="M1114" i="25" a="1"/>
  <c r="M1114" i="25" s="1"/>
  <c r="N1114" i="25" s="1"/>
  <c r="K504" i="25"/>
  <c r="Q504" i="25" s="1" a="1"/>
  <c r="Q504" i="25" s="1"/>
  <c r="R504" i="25" s="1"/>
  <c r="M504" i="25" a="1"/>
  <c r="M504" i="25" s="1"/>
  <c r="N504" i="25" s="1"/>
  <c r="K839" i="25"/>
  <c r="Q839" i="25" s="1" a="1"/>
  <c r="Q839" i="25" s="1"/>
  <c r="R839" i="25" s="1"/>
  <c r="M839" i="25" a="1"/>
  <c r="M839" i="25" s="1"/>
  <c r="N839" i="25" s="1"/>
  <c r="K165" i="25"/>
  <c r="Q165" i="25" s="1" a="1"/>
  <c r="Q165" i="25" s="1"/>
  <c r="R165" i="25" s="1"/>
  <c r="M165" i="25" a="1"/>
  <c r="M165" i="25" s="1"/>
  <c r="N165" i="25" s="1"/>
  <c r="M579" i="25" a="1"/>
  <c r="M579" i="25" s="1"/>
  <c r="N579" i="25" s="1"/>
  <c r="K579" i="25"/>
  <c r="Q579" i="25" s="1" a="1"/>
  <c r="Q579" i="25" s="1"/>
  <c r="R579" i="25" s="1"/>
  <c r="K1112" i="25"/>
  <c r="Q1112" i="25" s="1" a="1"/>
  <c r="Q1112" i="25" s="1"/>
  <c r="R1112" i="25" s="1"/>
  <c r="M1112" i="25" a="1"/>
  <c r="M1112" i="25" s="1"/>
  <c r="N1112" i="25" s="1"/>
  <c r="K261" i="25"/>
  <c r="Q261" i="25" s="1" a="1"/>
  <c r="Q261" i="25" s="1"/>
  <c r="R261" i="25" s="1"/>
  <c r="M261" i="25" a="1"/>
  <c r="M261" i="25" s="1"/>
  <c r="N261" i="25" s="1"/>
  <c r="K120" i="25"/>
  <c r="Q120" i="25" s="1" a="1"/>
  <c r="Q120" i="25" s="1"/>
  <c r="R120" i="25" s="1"/>
  <c r="M120" i="25" a="1"/>
  <c r="M120" i="25" s="1"/>
  <c r="N120" i="25" s="1"/>
  <c r="M380" i="25" a="1"/>
  <c r="M380" i="25" s="1"/>
  <c r="N380" i="25" s="1"/>
  <c r="K380" i="25"/>
  <c r="Q380" i="25" s="1" a="1"/>
  <c r="Q380" i="25" s="1"/>
  <c r="R380" i="25" s="1"/>
  <c r="K521" i="25"/>
  <c r="Q521" i="25" s="1" a="1"/>
  <c r="Q521" i="25" s="1"/>
  <c r="R521" i="25" s="1"/>
  <c r="M521" i="25" a="1"/>
  <c r="M521" i="25" s="1"/>
  <c r="N521" i="25" s="1"/>
  <c r="M334" i="25" a="1"/>
  <c r="M334" i="25" s="1"/>
  <c r="N334" i="25" s="1"/>
  <c r="K334" i="25"/>
  <c r="Q334" i="25" s="1" a="1"/>
  <c r="Q334" i="25" s="1"/>
  <c r="R334" i="25" s="1"/>
  <c r="M360" i="25" a="1"/>
  <c r="M360" i="25" s="1"/>
  <c r="N360" i="25" s="1"/>
  <c r="K360" i="25"/>
  <c r="Q360" i="25" s="1" a="1"/>
  <c r="Q360" i="25" s="1"/>
  <c r="R360" i="25" s="1"/>
  <c r="M1569" i="25" a="1"/>
  <c r="M1569" i="25" s="1"/>
  <c r="N1569" i="25" s="1"/>
  <c r="K1569" i="25"/>
  <c r="Q1569" i="25" s="1" a="1"/>
  <c r="Q1569" i="25" s="1"/>
  <c r="R1569" i="25" s="1"/>
  <c r="M1141" i="25" a="1"/>
  <c r="M1141" i="25" s="1"/>
  <c r="N1141" i="25" s="1"/>
  <c r="K1141" i="25"/>
  <c r="Q1141" i="25" s="1" a="1"/>
  <c r="Q1141" i="25" s="1"/>
  <c r="R1141" i="25" s="1"/>
  <c r="M797" i="25" a="1"/>
  <c r="M797" i="25" s="1"/>
  <c r="N797" i="25" s="1"/>
  <c r="K797" i="25"/>
  <c r="Q797" i="25" s="1" a="1"/>
  <c r="Q797" i="25" s="1"/>
  <c r="R797" i="25" s="1"/>
  <c r="M215" i="25" a="1"/>
  <c r="M215" i="25" s="1"/>
  <c r="N215" i="25" s="1"/>
  <c r="K215" i="25"/>
  <c r="Q215" i="25" s="1" a="1"/>
  <c r="Q215" i="25" s="1"/>
  <c r="R215" i="25" s="1"/>
  <c r="M1159" i="25" a="1"/>
  <c r="M1159" i="25" s="1"/>
  <c r="N1159" i="25" s="1"/>
  <c r="K1159" i="25"/>
  <c r="Q1159" i="25" s="1" a="1"/>
  <c r="Q1159" i="25" s="1"/>
  <c r="R1159" i="25" s="1"/>
  <c r="K1056" i="25"/>
  <c r="Q1056" i="25" s="1" a="1"/>
  <c r="Q1056" i="25" s="1"/>
  <c r="R1056" i="25" s="1"/>
  <c r="M1056" i="25" a="1"/>
  <c r="M1056" i="25" s="1"/>
  <c r="N1056" i="25" s="1"/>
  <c r="K77" i="25"/>
  <c r="Q77" i="25" s="1" a="1"/>
  <c r="Q77" i="25" s="1"/>
  <c r="R77" i="25" s="1"/>
  <c r="M77" i="25" a="1"/>
  <c r="M77" i="25" s="1"/>
  <c r="N77" i="25" s="1"/>
  <c r="K6" i="25"/>
  <c r="Q6" i="25" s="1" a="1"/>
  <c r="Q6" i="25" s="1"/>
  <c r="R6" i="25" s="1"/>
  <c r="M6" i="25" a="1"/>
  <c r="M6" i="25" s="1"/>
  <c r="N6" i="25" s="1"/>
  <c r="M772" i="25" a="1"/>
  <c r="M772" i="25" s="1"/>
  <c r="N772" i="25" s="1"/>
  <c r="K772" i="25"/>
  <c r="Q772" i="25" s="1" a="1"/>
  <c r="Q772" i="25" s="1"/>
  <c r="R772" i="25" s="1"/>
  <c r="M48" i="25" a="1"/>
  <c r="M48" i="25" s="1"/>
  <c r="N48" i="25" s="1"/>
  <c r="K48" i="25"/>
  <c r="Q48" i="25" s="1" a="1"/>
  <c r="Q48" i="25" s="1"/>
  <c r="R48" i="25" s="1"/>
  <c r="K14" i="25"/>
  <c r="Q14" i="25" s="1" a="1"/>
  <c r="Q14" i="25" s="1"/>
  <c r="R14" i="25" s="1"/>
  <c r="M14" i="25" a="1"/>
  <c r="M14" i="25" s="1"/>
  <c r="N14" i="25" s="1"/>
  <c r="K1770" i="25"/>
  <c r="Q1770" i="25" s="1" a="1"/>
  <c r="Q1770" i="25" s="1"/>
  <c r="R1770" i="25" s="1"/>
  <c r="M1770" i="25" a="1"/>
  <c r="M1770" i="25" s="1"/>
  <c r="N1770" i="25" s="1"/>
  <c r="M707" i="25" a="1"/>
  <c r="M707" i="25" s="1"/>
  <c r="N707" i="25" s="1"/>
  <c r="K707" i="25"/>
  <c r="Q707" i="25" s="1" a="1"/>
  <c r="Q707" i="25" s="1"/>
  <c r="R707" i="25" s="1"/>
  <c r="M490" i="25" a="1"/>
  <c r="M490" i="25" s="1"/>
  <c r="N490" i="25" s="1"/>
  <c r="K490" i="25"/>
  <c r="Q490" i="25" s="1" a="1"/>
  <c r="Q490" i="25" s="1"/>
  <c r="R490" i="25" s="1"/>
  <c r="K1179" i="25"/>
  <c r="Q1179" i="25" s="1" a="1"/>
  <c r="Q1179" i="25" s="1"/>
  <c r="R1179" i="25" s="1"/>
  <c r="M1179" i="25" a="1"/>
  <c r="M1179" i="25" s="1"/>
  <c r="N1179" i="25" s="1"/>
  <c r="M548" i="25" a="1"/>
  <c r="M548" i="25" s="1"/>
  <c r="N548" i="25" s="1"/>
  <c r="K548" i="25"/>
  <c r="Q548" i="25" s="1" a="1"/>
  <c r="Q548" i="25" s="1"/>
  <c r="R548" i="25" s="1"/>
  <c r="K1759" i="25"/>
  <c r="Q1759" i="25" s="1" a="1"/>
  <c r="Q1759" i="25" s="1"/>
  <c r="R1759" i="25" s="1"/>
  <c r="M1759" i="25" a="1"/>
  <c r="M1759" i="25" s="1"/>
  <c r="N1759" i="25" s="1"/>
  <c r="M5" i="25" a="1"/>
  <c r="M5" i="25" s="1"/>
  <c r="N5" i="25" s="1"/>
  <c r="K5" i="25"/>
  <c r="Q5" i="25" s="1" a="1"/>
  <c r="Q5" i="25" s="1"/>
  <c r="R5" i="25" s="1"/>
  <c r="S5" i="25" s="1"/>
  <c r="AC4" i="25"/>
  <c r="AD6" i="25"/>
  <c r="AD4" i="25"/>
  <c r="AD7" i="25"/>
  <c r="AE4" i="25" s="1"/>
  <c r="AD5" i="25"/>
  <c r="K1654" i="25"/>
  <c r="Q1654" i="25" s="1" a="1"/>
  <c r="Q1654" i="25" s="1"/>
  <c r="R1654" i="25" s="1"/>
  <c r="M1654" i="25" a="1"/>
  <c r="M1654" i="25" s="1"/>
  <c r="N1654" i="25" s="1"/>
  <c r="K36" i="25"/>
  <c r="Q36" i="25" s="1" a="1"/>
  <c r="Q36" i="25" s="1"/>
  <c r="R36" i="25" s="1"/>
  <c r="M36" i="25" a="1"/>
  <c r="M36" i="25" s="1"/>
  <c r="N36" i="25" s="1"/>
  <c r="M161" i="25" a="1"/>
  <c r="M161" i="25" s="1"/>
  <c r="N161" i="25" s="1"/>
  <c r="K161" i="25"/>
  <c r="Q161" i="25" s="1" a="1"/>
  <c r="Q161" i="25" s="1"/>
  <c r="R161" i="25" s="1"/>
  <c r="M837" i="25" a="1"/>
  <c r="M837" i="25" s="1"/>
  <c r="N837" i="25" s="1"/>
  <c r="K837" i="25"/>
  <c r="Q837" i="25" s="1" a="1"/>
  <c r="Q837" i="25" s="1"/>
  <c r="R837" i="25" s="1"/>
  <c r="M419" i="25" a="1"/>
  <c r="M419" i="25" s="1"/>
  <c r="N419" i="25" s="1"/>
  <c r="K419" i="25"/>
  <c r="Q419" i="25" s="1" a="1"/>
  <c r="Q419" i="25" s="1"/>
  <c r="R419" i="25" s="1"/>
  <c r="K520" i="25"/>
  <c r="Q520" i="25" s="1" a="1"/>
  <c r="Q520" i="25" s="1"/>
  <c r="R520" i="25" s="1"/>
  <c r="M520" i="25" a="1"/>
  <c r="M520" i="25" s="1"/>
  <c r="N520" i="25" s="1"/>
  <c r="K40" i="25"/>
  <c r="Q40" i="25" s="1" a="1"/>
  <c r="Q40" i="25" s="1"/>
  <c r="R40" i="25" s="1"/>
  <c r="M40" i="25" a="1"/>
  <c r="M40" i="25" s="1"/>
  <c r="N40" i="25" s="1"/>
  <c r="M21" i="25" a="1"/>
  <c r="M21" i="25" s="1"/>
  <c r="N21" i="25" s="1"/>
  <c r="K21" i="25"/>
  <c r="Q21" i="25" s="1" a="1"/>
  <c r="Q21" i="25" s="1"/>
  <c r="R21" i="25" s="1"/>
  <c r="M478" i="25" a="1"/>
  <c r="M478" i="25" s="1"/>
  <c r="N478" i="25" s="1"/>
  <c r="K478" i="25"/>
  <c r="Q478" i="25" s="1" a="1"/>
  <c r="Q478" i="25" s="1"/>
  <c r="R478" i="25" s="1"/>
  <c r="M35" i="25" a="1"/>
  <c r="M35" i="25" s="1"/>
  <c r="N35" i="25" s="1"/>
  <c r="K35" i="25"/>
  <c r="Q35" i="25" s="1" a="1"/>
  <c r="Q35" i="25" s="1"/>
  <c r="R35" i="25" s="1"/>
  <c r="M302" i="25" a="1"/>
  <c r="M302" i="25" s="1"/>
  <c r="N302" i="25" s="1"/>
  <c r="K302" i="25"/>
  <c r="Q302" i="25" s="1" a="1"/>
  <c r="Q302" i="25" s="1"/>
  <c r="R302" i="25" s="1"/>
  <c r="K449" i="25"/>
  <c r="Q449" i="25" s="1" a="1"/>
  <c r="Q449" i="25" s="1"/>
  <c r="R449" i="25" s="1"/>
  <c r="M449" i="25" a="1"/>
  <c r="M449" i="25" s="1"/>
  <c r="N449" i="25" s="1"/>
  <c r="M1207" i="25" a="1"/>
  <c r="M1207" i="25" s="1"/>
  <c r="N1207" i="25" s="1"/>
  <c r="K1207" i="25"/>
  <c r="Q1207" i="25" s="1" a="1"/>
  <c r="Q1207" i="25" s="1"/>
  <c r="R1207" i="25" s="1"/>
  <c r="M1457" i="25" a="1"/>
  <c r="M1457" i="25" s="1"/>
  <c r="N1457" i="25" s="1"/>
  <c r="K1457" i="25"/>
  <c r="Q1457" i="25" s="1" a="1"/>
  <c r="Q1457" i="25" s="1"/>
  <c r="R1457" i="25" s="1"/>
  <c r="M637" i="25" a="1"/>
  <c r="M637" i="25" s="1"/>
  <c r="N637" i="25" s="1"/>
  <c r="K637" i="25"/>
  <c r="Q637" i="25" s="1" a="1"/>
  <c r="Q637" i="25" s="1"/>
  <c r="R637" i="25" s="1"/>
  <c r="K139" i="25"/>
  <c r="Q139" i="25" s="1" a="1"/>
  <c r="Q139" i="25" s="1"/>
  <c r="R139" i="25" s="1"/>
  <c r="M139" i="25" a="1"/>
  <c r="M139" i="25" s="1"/>
  <c r="N139" i="25" s="1"/>
  <c r="K1048" i="25"/>
  <c r="Q1048" i="25" s="1" a="1"/>
  <c r="Q1048" i="25" s="1"/>
  <c r="R1048" i="25" s="1"/>
  <c r="M1048" i="25" a="1"/>
  <c r="M1048" i="25" s="1"/>
  <c r="N1048" i="25" s="1"/>
  <c r="M1103" i="25" a="1"/>
  <c r="M1103" i="25" s="1"/>
  <c r="N1103" i="25" s="1"/>
  <c r="K1103" i="25"/>
  <c r="Q1103" i="25" s="1" a="1"/>
  <c r="Q1103" i="25" s="1"/>
  <c r="R1103" i="25" s="1"/>
  <c r="M1484" i="25" a="1"/>
  <c r="M1484" i="25" s="1"/>
  <c r="N1484" i="25" s="1"/>
  <c r="K1484" i="25"/>
  <c r="Q1484" i="25" s="1" a="1"/>
  <c r="Q1484" i="25" s="1"/>
  <c r="R1484" i="25" s="1"/>
  <c r="K332" i="25"/>
  <c r="Q332" i="25" s="1" a="1"/>
  <c r="Q332" i="25" s="1"/>
  <c r="R332" i="25" s="1"/>
  <c r="M332" i="25" a="1"/>
  <c r="M332" i="25" s="1"/>
  <c r="N332" i="25" s="1"/>
  <c r="M738" i="25" a="1"/>
  <c r="M738" i="25" s="1"/>
  <c r="N738" i="25" s="1"/>
  <c r="K738" i="25"/>
  <c r="Q738" i="25" s="1" a="1"/>
  <c r="Q738" i="25" s="1"/>
  <c r="R738" i="25" s="1"/>
  <c r="K1590" i="25"/>
  <c r="Q1590" i="25" s="1" a="1"/>
  <c r="Q1590" i="25" s="1"/>
  <c r="R1590" i="25" s="1"/>
  <c r="M1590" i="25" a="1"/>
  <c r="M1590" i="25" s="1"/>
  <c r="N1590" i="25" s="1"/>
  <c r="K1089" i="25"/>
  <c r="Q1089" i="25" s="1" a="1"/>
  <c r="Q1089" i="25" s="1"/>
  <c r="R1089" i="25" s="1"/>
  <c r="M1089" i="25" a="1"/>
  <c r="M1089" i="25" s="1"/>
  <c r="N1089" i="25" s="1"/>
  <c r="K1510" i="25"/>
  <c r="Q1510" i="25" s="1" a="1"/>
  <c r="Q1510" i="25" s="1"/>
  <c r="R1510" i="25" s="1"/>
  <c r="M1510" i="25" a="1"/>
  <c r="M1510" i="25" s="1"/>
  <c r="N1510" i="25" s="1"/>
  <c r="M128" i="25" a="1"/>
  <c r="M128" i="25" s="1"/>
  <c r="N128" i="25" s="1"/>
  <c r="K128" i="25"/>
  <c r="Q128" i="25" s="1" a="1"/>
  <c r="Q128" i="25" s="1"/>
  <c r="R128" i="25" s="1"/>
  <c r="K768" i="25"/>
  <c r="Q768" i="25" s="1" a="1"/>
  <c r="Q768" i="25" s="1"/>
  <c r="R768" i="25" s="1"/>
  <c r="M768" i="25" a="1"/>
  <c r="M768" i="25" s="1"/>
  <c r="N768" i="25" s="1"/>
  <c r="M910" i="25" a="1"/>
  <c r="M910" i="25" s="1"/>
  <c r="N910" i="25" s="1"/>
  <c r="K910" i="25"/>
  <c r="Q910" i="25" s="1" a="1"/>
  <c r="Q910" i="25" s="1"/>
  <c r="R910" i="25" s="1"/>
  <c r="M1135" i="25" a="1"/>
  <c r="M1135" i="25" s="1"/>
  <c r="N1135" i="25" s="1"/>
  <c r="K1135" i="25"/>
  <c r="Q1135" i="25" s="1" a="1"/>
  <c r="Q1135" i="25" s="1"/>
  <c r="R1135" i="25" s="1"/>
  <c r="M1800" i="25" a="1"/>
  <c r="M1800" i="25" s="1"/>
  <c r="N1800" i="25" s="1"/>
  <c r="K1800" i="25"/>
  <c r="Q1800" i="25" s="1" a="1"/>
  <c r="Q1800" i="25" s="1"/>
  <c r="R1800" i="25" s="1"/>
  <c r="M198" i="25" a="1"/>
  <c r="M198" i="25" s="1"/>
  <c r="N198" i="25" s="1"/>
  <c r="K198" i="25"/>
  <c r="Q198" i="25" s="1" a="1"/>
  <c r="Q198" i="25" s="1"/>
  <c r="R198" i="25" s="1"/>
  <c r="M216" i="25" a="1"/>
  <c r="M216" i="25" s="1"/>
  <c r="N216" i="25" s="1"/>
  <c r="K216" i="25"/>
  <c r="Q216" i="25" s="1" a="1"/>
  <c r="Q216" i="25" s="1"/>
  <c r="R216" i="25" s="1"/>
  <c r="K1150" i="25"/>
  <c r="Q1150" i="25" s="1" a="1"/>
  <c r="Q1150" i="25" s="1"/>
  <c r="R1150" i="25" s="1"/>
  <c r="M1150" i="25" a="1"/>
  <c r="M1150" i="25" s="1"/>
  <c r="N1150" i="25" s="1"/>
  <c r="K181" i="25"/>
  <c r="Q181" i="25" s="1" a="1"/>
  <c r="Q181" i="25" s="1"/>
  <c r="R181" i="25" s="1"/>
  <c r="M181" i="25" a="1"/>
  <c r="M181" i="25" s="1"/>
  <c r="N181" i="25" s="1"/>
  <c r="M1331" i="25" a="1"/>
  <c r="M1331" i="25" s="1"/>
  <c r="N1331" i="25" s="1"/>
  <c r="K1331" i="25"/>
  <c r="Q1331" i="25" s="1" a="1"/>
  <c r="Q1331" i="25" s="1"/>
  <c r="R1331" i="25" s="1"/>
  <c r="K62" i="25"/>
  <c r="Q62" i="25" s="1" a="1"/>
  <c r="Q62" i="25" s="1"/>
  <c r="R62" i="25" s="1"/>
  <c r="M62" i="25" a="1"/>
  <c r="M62" i="25" s="1"/>
  <c r="N62" i="25" s="1"/>
  <c r="M259" i="25" a="1"/>
  <c r="M259" i="25" s="1"/>
  <c r="N259" i="25" s="1"/>
  <c r="K259" i="25"/>
  <c r="Q259" i="25" s="1" a="1"/>
  <c r="Q259" i="25" s="1"/>
  <c r="R259" i="25" s="1"/>
  <c r="M432" i="25" a="1"/>
  <c r="M432" i="25" s="1"/>
  <c r="N432" i="25" s="1"/>
  <c r="K432" i="25"/>
  <c r="Q432" i="25" s="1" a="1"/>
  <c r="Q432" i="25" s="1"/>
  <c r="R432" i="25" s="1"/>
  <c r="K188" i="25"/>
  <c r="Q188" i="25" s="1" a="1"/>
  <c r="Q188" i="25" s="1"/>
  <c r="R188" i="25" s="1"/>
  <c r="M188" i="25" a="1"/>
  <c r="M188" i="25" s="1"/>
  <c r="N188" i="25" s="1"/>
  <c r="K309" i="25"/>
  <c r="Q309" i="25" s="1" a="1"/>
  <c r="Q309" i="25" s="1"/>
  <c r="R309" i="25" s="1"/>
  <c r="M309" i="25" a="1"/>
  <c r="M309" i="25" s="1"/>
  <c r="N309" i="25" s="1"/>
  <c r="M790" i="25" a="1"/>
  <c r="M790" i="25" s="1"/>
  <c r="N790" i="25" s="1"/>
  <c r="K790" i="25"/>
  <c r="Q790" i="25" s="1" a="1"/>
  <c r="Q790" i="25" s="1"/>
  <c r="R790" i="25" s="1"/>
  <c r="M1145" i="25" a="1"/>
  <c r="M1145" i="25" s="1"/>
  <c r="N1145" i="25" s="1"/>
  <c r="K1145" i="25"/>
  <c r="Q1145" i="25" s="1" a="1"/>
  <c r="Q1145" i="25" s="1"/>
  <c r="R1145" i="25" s="1"/>
  <c r="M1756" i="25" a="1"/>
  <c r="M1756" i="25" s="1"/>
  <c r="N1756" i="25" s="1"/>
  <c r="K1756" i="25"/>
  <c r="Q1756" i="25" s="1" a="1"/>
  <c r="Q1756" i="25" s="1"/>
  <c r="R1756" i="25" s="1"/>
  <c r="K431" i="25"/>
  <c r="Q431" i="25" s="1" a="1"/>
  <c r="Q431" i="25" s="1"/>
  <c r="R431" i="25" s="1"/>
  <c r="M431" i="25" a="1"/>
  <c r="M431" i="25" s="1"/>
  <c r="N431" i="25" s="1"/>
  <c r="M564" i="25" a="1"/>
  <c r="M564" i="25" s="1"/>
  <c r="N564" i="25" s="1"/>
  <c r="K564" i="25"/>
  <c r="Q564" i="25" s="1" a="1"/>
  <c r="Q564" i="25" s="1"/>
  <c r="R564" i="25" s="1"/>
  <c r="M1695" i="25" a="1"/>
  <c r="M1695" i="25" s="1"/>
  <c r="N1695" i="25" s="1"/>
  <c r="K1695" i="25"/>
  <c r="Q1695" i="25" s="1" a="1"/>
  <c r="Q1695" i="25" s="1"/>
  <c r="R1695" i="25" s="1"/>
  <c r="M347" i="25" a="1"/>
  <c r="M347" i="25" s="1"/>
  <c r="N347" i="25" s="1"/>
  <c r="K347" i="25"/>
  <c r="Q347" i="25" s="1" a="1"/>
  <c r="Q347" i="25" s="1"/>
  <c r="R347" i="25" s="1"/>
  <c r="M595" i="25" a="1"/>
  <c r="M595" i="25" s="1"/>
  <c r="N595" i="25" s="1"/>
  <c r="K595" i="25"/>
  <c r="Q595" i="25" s="1" a="1"/>
  <c r="Q595" i="25" s="1"/>
  <c r="R595" i="25" s="1"/>
  <c r="K1790" i="25"/>
  <c r="Q1790" i="25" s="1" a="1"/>
  <c r="Q1790" i="25" s="1"/>
  <c r="R1790" i="25" s="1"/>
  <c r="M1790" i="25" a="1"/>
  <c r="M1790" i="25" s="1"/>
  <c r="N1790" i="25" s="1"/>
  <c r="M222" i="25" a="1"/>
  <c r="M222" i="25" s="1"/>
  <c r="N222" i="25" s="1"/>
  <c r="K222" i="25"/>
  <c r="Q222" i="25" s="1" a="1"/>
  <c r="Q222" i="25" s="1"/>
  <c r="R222" i="25" s="1"/>
  <c r="M376" i="25" a="1"/>
  <c r="M376" i="25" s="1"/>
  <c r="N376" i="25" s="1"/>
  <c r="K376" i="25"/>
  <c r="Q376" i="25" s="1" a="1"/>
  <c r="Q376" i="25" s="1"/>
  <c r="R376" i="25" s="1"/>
  <c r="M893" i="25" a="1"/>
  <c r="M893" i="25" s="1"/>
  <c r="N893" i="25" s="1"/>
  <c r="K893" i="25"/>
  <c r="Q893" i="25" s="1" a="1"/>
  <c r="Q893" i="25" s="1"/>
  <c r="R893" i="25" s="1"/>
  <c r="K557" i="25"/>
  <c r="Q557" i="25" s="1" a="1"/>
  <c r="Q557" i="25" s="1"/>
  <c r="R557" i="25" s="1"/>
  <c r="M557" i="25" a="1"/>
  <c r="M557" i="25" s="1"/>
  <c r="N557" i="25" s="1"/>
  <c r="K1110" i="25"/>
  <c r="Q1110" i="25" s="1" a="1"/>
  <c r="Q1110" i="25" s="1"/>
  <c r="R1110" i="25" s="1"/>
  <c r="M1110" i="25" a="1"/>
  <c r="M1110" i="25" s="1"/>
  <c r="N1110" i="25" s="1"/>
  <c r="M1495" i="25" a="1"/>
  <c r="M1495" i="25" s="1"/>
  <c r="N1495" i="25" s="1"/>
  <c r="K1495" i="25"/>
  <c r="Q1495" i="25" s="1" a="1"/>
  <c r="Q1495" i="25" s="1"/>
  <c r="R1495" i="25" s="1"/>
  <c r="M104" i="25" a="1"/>
  <c r="M104" i="25" s="1"/>
  <c r="N104" i="25" s="1"/>
  <c r="K104" i="25"/>
  <c r="Q104" i="25" s="1" a="1"/>
  <c r="Q104" i="25" s="1"/>
  <c r="R104" i="25" s="1"/>
  <c r="M634" i="25" a="1"/>
  <c r="M634" i="25" s="1"/>
  <c r="N634" i="25" s="1"/>
  <c r="K634" i="25"/>
  <c r="Q634" i="25" s="1" a="1"/>
  <c r="Q634" i="25" s="1"/>
  <c r="R634" i="25" s="1"/>
  <c r="M824" i="25" a="1"/>
  <c r="M824" i="25" s="1"/>
  <c r="N824" i="25" s="1"/>
  <c r="K824" i="25"/>
  <c r="Q824" i="25" s="1" a="1"/>
  <c r="Q824" i="25" s="1"/>
  <c r="R824" i="25" s="1"/>
  <c r="M1309" i="25" a="1"/>
  <c r="M1309" i="25" s="1"/>
  <c r="N1309" i="25" s="1"/>
  <c r="K1309" i="25"/>
  <c r="Q1309" i="25" s="1" a="1"/>
  <c r="Q1309" i="25" s="1"/>
  <c r="R1309" i="25" s="1"/>
  <c r="M67" i="25" a="1"/>
  <c r="M67" i="25" s="1"/>
  <c r="N67" i="25" s="1"/>
  <c r="K67" i="25"/>
  <c r="Q67" i="25" s="1" a="1"/>
  <c r="Q67" i="25" s="1"/>
  <c r="R67" i="25" s="1"/>
  <c r="K263" i="25"/>
  <c r="Q263" i="25" s="1" a="1"/>
  <c r="Q263" i="25" s="1"/>
  <c r="R263" i="25" s="1"/>
  <c r="M263" i="25" a="1"/>
  <c r="M263" i="25" s="1"/>
  <c r="N263" i="25" s="1"/>
  <c r="K335" i="25"/>
  <c r="Q335" i="25" s="1" a="1"/>
  <c r="Q335" i="25" s="1"/>
  <c r="R335" i="25" s="1"/>
  <c r="M335" i="25" a="1"/>
  <c r="M335" i="25" s="1"/>
  <c r="N335" i="25" s="1"/>
  <c r="K1477" i="25"/>
  <c r="Q1477" i="25" s="1" a="1"/>
  <c r="Q1477" i="25" s="1"/>
  <c r="R1477" i="25" s="1"/>
  <c r="M1477" i="25" a="1"/>
  <c r="M1477" i="25" s="1"/>
  <c r="N1477" i="25" s="1"/>
  <c r="M877" i="25" a="1"/>
  <c r="M877" i="25" s="1"/>
  <c r="N877" i="25" s="1"/>
  <c r="K877" i="25"/>
  <c r="Q877" i="25" s="1" a="1"/>
  <c r="Q877" i="25" s="1"/>
  <c r="R877" i="25" s="1"/>
  <c r="K681" i="25"/>
  <c r="Q681" i="25" s="1" a="1"/>
  <c r="Q681" i="25" s="1"/>
  <c r="R681" i="25" s="1"/>
  <c r="M681" i="25" a="1"/>
  <c r="M681" i="25" s="1"/>
  <c r="N681" i="25" s="1"/>
  <c r="K935" i="25"/>
  <c r="Q935" i="25" s="1" a="1"/>
  <c r="Q935" i="25" s="1"/>
  <c r="R935" i="25" s="1"/>
  <c r="M935" i="25" a="1"/>
  <c r="M935" i="25" s="1"/>
  <c r="N935" i="25" s="1"/>
  <c r="M969" i="25" a="1"/>
  <c r="M969" i="25" s="1"/>
  <c r="N969" i="25" s="1"/>
  <c r="K969" i="25"/>
  <c r="Q969" i="25" s="1" a="1"/>
  <c r="Q969" i="25" s="1"/>
  <c r="R969" i="25" s="1"/>
  <c r="M325" i="25" a="1"/>
  <c r="M325" i="25" s="1"/>
  <c r="N325" i="25" s="1"/>
  <c r="K325" i="25"/>
  <c r="Q325" i="25" s="1" a="1"/>
  <c r="Q325" i="25" s="1"/>
  <c r="R325" i="25" s="1"/>
  <c r="M1303" i="25" a="1"/>
  <c r="M1303" i="25" s="1"/>
  <c r="N1303" i="25" s="1"/>
  <c r="K1303" i="25"/>
  <c r="Q1303" i="25" s="1" a="1"/>
  <c r="Q1303" i="25" s="1"/>
  <c r="R1303" i="25" s="1"/>
  <c r="M805" i="25" a="1"/>
  <c r="M805" i="25" s="1"/>
  <c r="N805" i="25" s="1"/>
  <c r="K805" i="25"/>
  <c r="Q805" i="25" s="1" a="1"/>
  <c r="Q805" i="25" s="1"/>
  <c r="R805" i="25" s="1"/>
  <c r="M1098" i="25" a="1"/>
  <c r="M1098" i="25" s="1"/>
  <c r="N1098" i="25" s="1"/>
  <c r="K1098" i="25"/>
  <c r="Q1098" i="25" s="1" a="1"/>
  <c r="Q1098" i="25" s="1"/>
  <c r="R1098" i="25" s="1"/>
  <c r="K1707" i="25"/>
  <c r="Q1707" i="25" s="1" a="1"/>
  <c r="Q1707" i="25" s="1"/>
  <c r="R1707" i="25" s="1"/>
  <c r="M1707" i="25" a="1"/>
  <c r="M1707" i="25" s="1"/>
  <c r="N1707" i="25" s="1"/>
  <c r="M1321" i="25" a="1"/>
  <c r="M1321" i="25" s="1"/>
  <c r="N1321" i="25" s="1"/>
  <c r="K1321" i="25"/>
  <c r="Q1321" i="25" s="1" a="1"/>
  <c r="Q1321" i="25" s="1"/>
  <c r="R1321" i="25" s="1"/>
  <c r="M284" i="25" a="1"/>
  <c r="M284" i="25" s="1"/>
  <c r="N284" i="25" s="1"/>
  <c r="K284" i="25"/>
  <c r="Q284" i="25" s="1" a="1"/>
  <c r="Q284" i="25" s="1"/>
  <c r="R284" i="25" s="1"/>
  <c r="K205" i="25"/>
  <c r="Q205" i="25" s="1" a="1"/>
  <c r="Q205" i="25" s="1"/>
  <c r="R205" i="25" s="1"/>
  <c r="M205" i="25" a="1"/>
  <c r="M205" i="25" s="1"/>
  <c r="N205" i="25" s="1"/>
  <c r="K1427" i="25"/>
  <c r="Q1427" i="25" s="1" a="1"/>
  <c r="Q1427" i="25" s="1"/>
  <c r="R1427" i="25" s="1"/>
  <c r="M1427" i="25" a="1"/>
  <c r="M1427" i="25" s="1"/>
  <c r="N1427" i="25" s="1"/>
  <c r="M1193" i="25" a="1"/>
  <c r="M1193" i="25" s="1"/>
  <c r="N1193" i="25" s="1"/>
  <c r="K1193" i="25"/>
  <c r="Q1193" i="25" s="1" a="1"/>
  <c r="Q1193" i="25" s="1"/>
  <c r="R1193" i="25" s="1"/>
  <c r="M1084" i="25" a="1"/>
  <c r="M1084" i="25" s="1"/>
  <c r="N1084" i="25" s="1"/>
  <c r="K1084" i="25"/>
  <c r="Q1084" i="25" s="1" a="1"/>
  <c r="Q1084" i="25" s="1"/>
  <c r="R1084" i="25" s="1"/>
  <c r="M1580" i="25" a="1"/>
  <c r="M1580" i="25" s="1"/>
  <c r="N1580" i="25" s="1"/>
  <c r="K1580" i="25"/>
  <c r="Q1580" i="25" s="1" a="1"/>
  <c r="Q1580" i="25" s="1"/>
  <c r="R1580" i="25" s="1"/>
  <c r="M1324" i="25" a="1"/>
  <c r="M1324" i="25" s="1"/>
  <c r="N1324" i="25" s="1"/>
  <c r="K1324" i="25"/>
  <c r="Q1324" i="25" s="1" a="1"/>
  <c r="Q1324" i="25" s="1"/>
  <c r="R1324" i="25" s="1"/>
  <c r="M1370" i="25" a="1"/>
  <c r="M1370" i="25" s="1"/>
  <c r="N1370" i="25" s="1"/>
  <c r="K1370" i="25"/>
  <c r="Q1370" i="25" s="1" a="1"/>
  <c r="Q1370" i="25" s="1"/>
  <c r="R1370" i="25" s="1"/>
  <c r="M1713" i="25" a="1"/>
  <c r="M1713" i="25" s="1"/>
  <c r="N1713" i="25" s="1"/>
  <c r="K1713" i="25"/>
  <c r="Q1713" i="25" s="1" a="1"/>
  <c r="Q1713" i="25" s="1"/>
  <c r="R1713" i="25" s="1"/>
  <c r="K1458" i="25"/>
  <c r="Q1458" i="25" s="1" a="1"/>
  <c r="Q1458" i="25" s="1"/>
  <c r="R1458" i="25" s="1"/>
  <c r="M1458" i="25" a="1"/>
  <c r="M1458" i="25" s="1"/>
  <c r="N1458" i="25" s="1"/>
  <c r="M1077" i="25" a="1"/>
  <c r="M1077" i="25" s="1"/>
  <c r="N1077" i="25" s="1"/>
  <c r="K1077" i="25"/>
  <c r="Q1077" i="25" s="1" a="1"/>
  <c r="Q1077" i="25" s="1"/>
  <c r="R1077" i="25" s="1"/>
  <c r="M876" i="25" a="1"/>
  <c r="M876" i="25" s="1"/>
  <c r="N876" i="25" s="1"/>
  <c r="K876" i="25"/>
  <c r="Q876" i="25" s="1" a="1"/>
  <c r="Q876" i="25" s="1"/>
  <c r="R876" i="25" s="1"/>
  <c r="M869" i="25" a="1"/>
  <c r="M869" i="25" s="1"/>
  <c r="N869" i="25" s="1"/>
  <c r="K869" i="25"/>
  <c r="Q869" i="25" s="1" a="1"/>
  <c r="Q869" i="25" s="1"/>
  <c r="R869" i="25" s="1"/>
  <c r="M704" i="25" a="1"/>
  <c r="M704" i="25" s="1"/>
  <c r="N704" i="25" s="1"/>
  <c r="K704" i="25"/>
  <c r="Q704" i="25" s="1" a="1"/>
  <c r="Q704" i="25" s="1"/>
  <c r="R704" i="25" s="1"/>
  <c r="M791" i="25" a="1"/>
  <c r="M791" i="25" s="1"/>
  <c r="N791" i="25" s="1"/>
  <c r="K791" i="25"/>
  <c r="Q791" i="25" s="1" a="1"/>
  <c r="Q791" i="25" s="1"/>
  <c r="R791" i="25" s="1"/>
  <c r="M192" i="25" a="1"/>
  <c r="M192" i="25" s="1"/>
  <c r="N192" i="25" s="1"/>
  <c r="K192" i="25"/>
  <c r="Q192" i="25" s="1" a="1"/>
  <c r="Q192" i="25" s="1"/>
  <c r="R192" i="25" s="1"/>
  <c r="M1039" i="25" a="1"/>
  <c r="M1039" i="25" s="1"/>
  <c r="N1039" i="25" s="1"/>
  <c r="K1039" i="25"/>
  <c r="Q1039" i="25" s="1" a="1"/>
  <c r="Q1039" i="25" s="1"/>
  <c r="R1039" i="25" s="1"/>
  <c r="M942" i="25" a="1"/>
  <c r="M942" i="25" s="1"/>
  <c r="N942" i="25" s="1"/>
  <c r="K942" i="25"/>
  <c r="Q942" i="25" s="1" a="1"/>
  <c r="Q942" i="25" s="1"/>
  <c r="R942" i="25" s="1"/>
  <c r="K922" i="25"/>
  <c r="Q922" i="25" s="1" a="1"/>
  <c r="Q922" i="25" s="1"/>
  <c r="R922" i="25" s="1"/>
  <c r="M922" i="25" a="1"/>
  <c r="M922" i="25" s="1"/>
  <c r="N922" i="25" s="1"/>
  <c r="K1147" i="25"/>
  <c r="Q1147" i="25" s="1" a="1"/>
  <c r="Q1147" i="25" s="1"/>
  <c r="R1147" i="25" s="1"/>
  <c r="M1147" i="25" a="1"/>
  <c r="M1147" i="25" s="1"/>
  <c r="N1147" i="25" s="1"/>
  <c r="K134" i="25"/>
  <c r="Q134" i="25" s="1" a="1"/>
  <c r="Q134" i="25" s="1"/>
  <c r="R134" i="25" s="1"/>
  <c r="M134" i="25" a="1"/>
  <c r="M134" i="25" s="1"/>
  <c r="N134" i="25" s="1"/>
  <c r="M206" i="25" a="1"/>
  <c r="M206" i="25" s="1"/>
  <c r="N206" i="25" s="1"/>
  <c r="K206" i="25"/>
  <c r="Q206" i="25" s="1" a="1"/>
  <c r="Q206" i="25" s="1"/>
  <c r="R206" i="25" s="1"/>
  <c r="K606" i="25"/>
  <c r="Q606" i="25" s="1" a="1"/>
  <c r="Q606" i="25" s="1"/>
  <c r="R606" i="25" s="1"/>
  <c r="M606" i="25" a="1"/>
  <c r="M606" i="25" s="1"/>
  <c r="N606" i="25" s="1"/>
  <c r="M1545" i="25" a="1"/>
  <c r="M1545" i="25" s="1"/>
  <c r="N1545" i="25" s="1"/>
  <c r="K1545" i="25"/>
  <c r="Q1545" i="25" s="1" a="1"/>
  <c r="Q1545" i="25" s="1"/>
  <c r="R1545" i="25" s="1"/>
  <c r="M348" i="25" a="1"/>
  <c r="M348" i="25" s="1"/>
  <c r="N348" i="25" s="1"/>
  <c r="K348" i="25"/>
  <c r="Q348" i="25" s="1" a="1"/>
  <c r="Q348" i="25" s="1"/>
  <c r="R348" i="25" s="1"/>
  <c r="K669" i="25"/>
  <c r="Q669" i="25" s="1" a="1"/>
  <c r="Q669" i="25" s="1"/>
  <c r="R669" i="25" s="1"/>
  <c r="M669" i="25" a="1"/>
  <c r="M669" i="25" s="1"/>
  <c r="N669" i="25" s="1"/>
  <c r="M518" i="25" a="1"/>
  <c r="M518" i="25" s="1"/>
  <c r="N518" i="25" s="1"/>
  <c r="K518" i="25"/>
  <c r="Q518" i="25" s="1" a="1"/>
  <c r="Q518" i="25" s="1"/>
  <c r="R518" i="25" s="1"/>
  <c r="K136" i="25"/>
  <c r="Q136" i="25" s="1" a="1"/>
  <c r="Q136" i="25" s="1"/>
  <c r="R136" i="25" s="1"/>
  <c r="M136" i="25" a="1"/>
  <c r="M136" i="25" s="1"/>
  <c r="N136" i="25" s="1"/>
  <c r="M396" i="25" a="1"/>
  <c r="M396" i="25" s="1"/>
  <c r="N396" i="25" s="1"/>
  <c r="K396" i="25"/>
  <c r="Q396" i="25" s="1" a="1"/>
  <c r="Q396" i="25" s="1"/>
  <c r="R396" i="25" s="1"/>
  <c r="M786" i="25" a="1"/>
  <c r="M786" i="25" s="1"/>
  <c r="N786" i="25" s="1"/>
  <c r="K786" i="25"/>
  <c r="Q786" i="25" s="1" a="1"/>
  <c r="Q786" i="25" s="1"/>
  <c r="R786" i="25" s="1"/>
  <c r="M1751" i="25" a="1"/>
  <c r="M1751" i="25" s="1"/>
  <c r="N1751" i="25" s="1"/>
  <c r="K1751" i="25"/>
  <c r="Q1751" i="25" s="1" a="1"/>
  <c r="Q1751" i="25" s="1"/>
  <c r="R1751" i="25" s="1"/>
  <c r="M908" i="25" a="1"/>
  <c r="M908" i="25" s="1"/>
  <c r="N908" i="25" s="1"/>
  <c r="K908" i="25"/>
  <c r="Q908" i="25" s="1" a="1"/>
  <c r="Q908" i="25" s="1"/>
  <c r="R908" i="25" s="1"/>
  <c r="K1033" i="25"/>
  <c r="Q1033" i="25" s="1" a="1"/>
  <c r="Q1033" i="25" s="1"/>
  <c r="R1033" i="25" s="1"/>
  <c r="M1033" i="25" a="1"/>
  <c r="M1033" i="25" s="1"/>
  <c r="N1033" i="25" s="1"/>
  <c r="K1094" i="25"/>
  <c r="Q1094" i="25" s="1" a="1"/>
  <c r="Q1094" i="25" s="1"/>
  <c r="R1094" i="25" s="1"/>
  <c r="M1094" i="25" a="1"/>
  <c r="M1094" i="25" s="1"/>
  <c r="N1094" i="25" s="1"/>
  <c r="M1102" i="25" a="1"/>
  <c r="M1102" i="25" s="1"/>
  <c r="N1102" i="25" s="1"/>
  <c r="K1102" i="25"/>
  <c r="Q1102" i="25" s="1" a="1"/>
  <c r="Q1102" i="25" s="1"/>
  <c r="R1102" i="25" s="1"/>
  <c r="K1343" i="25"/>
  <c r="Q1343" i="25" s="1" a="1"/>
  <c r="Q1343" i="25" s="1"/>
  <c r="R1343" i="25" s="1"/>
  <c r="M1343" i="25" a="1"/>
  <c r="M1343" i="25" s="1"/>
  <c r="N1343" i="25" s="1"/>
  <c r="M1042" i="25" a="1"/>
  <c r="M1042" i="25" s="1"/>
  <c r="N1042" i="25" s="1"/>
  <c r="K1042" i="25"/>
  <c r="Q1042" i="25" s="1" a="1"/>
  <c r="Q1042" i="25" s="1"/>
  <c r="R1042" i="25" s="1"/>
  <c r="M596" i="25" a="1"/>
  <c r="M596" i="25" s="1"/>
  <c r="N596" i="25" s="1"/>
  <c r="K596" i="25"/>
  <c r="Q596" i="25" s="1" a="1"/>
  <c r="Q596" i="25" s="1"/>
  <c r="R596" i="25" s="1"/>
  <c r="K1167" i="25"/>
  <c r="Q1167" i="25" s="1" a="1"/>
  <c r="Q1167" i="25" s="1"/>
  <c r="R1167" i="25" s="1"/>
  <c r="M1167" i="25" a="1"/>
  <c r="M1167" i="25" s="1"/>
  <c r="N1167" i="25" s="1"/>
  <c r="M303" i="25" a="1"/>
  <c r="M303" i="25" s="1"/>
  <c r="N303" i="25" s="1"/>
  <c r="K303" i="25"/>
  <c r="Q303" i="25" s="1" a="1"/>
  <c r="Q303" i="25" s="1"/>
  <c r="R303" i="25" s="1"/>
  <c r="K416" i="25"/>
  <c r="Q416" i="25" s="1" a="1"/>
  <c r="Q416" i="25" s="1"/>
  <c r="R416" i="25" s="1"/>
  <c r="M416" i="25" a="1"/>
  <c r="M416" i="25" s="1"/>
  <c r="N416" i="25" s="1"/>
  <c r="M941" i="25" a="1"/>
  <c r="M941" i="25" s="1"/>
  <c r="N941" i="25" s="1"/>
  <c r="K941" i="25"/>
  <c r="Q941" i="25" s="1" a="1"/>
  <c r="Q941" i="25" s="1"/>
  <c r="R941" i="25" s="1"/>
  <c r="K158" i="25"/>
  <c r="Q158" i="25" s="1" a="1"/>
  <c r="Q158" i="25" s="1"/>
  <c r="R158" i="25" s="1"/>
  <c r="M158" i="25" a="1"/>
  <c r="M158" i="25" s="1"/>
  <c r="N158" i="25" s="1"/>
  <c r="M793" i="25" a="1"/>
  <c r="M793" i="25" s="1"/>
  <c r="N793" i="25" s="1"/>
  <c r="K793" i="25"/>
  <c r="Q793" i="25" s="1" a="1"/>
  <c r="Q793" i="25" s="1"/>
  <c r="R793" i="25" s="1"/>
  <c r="M919" i="25" a="1"/>
  <c r="M919" i="25" s="1"/>
  <c r="N919" i="25" s="1"/>
  <c r="K919" i="25"/>
  <c r="Q919" i="25" s="1" a="1"/>
  <c r="Q919" i="25" s="1"/>
  <c r="R919" i="25" s="1"/>
  <c r="M384" i="25" a="1"/>
  <c r="M384" i="25" s="1"/>
  <c r="N384" i="25" s="1"/>
  <c r="K384" i="25"/>
  <c r="Q384" i="25" s="1" a="1"/>
  <c r="Q384" i="25" s="1"/>
  <c r="R384" i="25" s="1"/>
  <c r="M953" i="25" a="1"/>
  <c r="M953" i="25" s="1"/>
  <c r="N953" i="25" s="1"/>
  <c r="K953" i="25"/>
  <c r="Q953" i="25" s="1" a="1"/>
  <c r="Q953" i="25" s="1"/>
  <c r="R953" i="25" s="1"/>
  <c r="M702" i="25" a="1"/>
  <c r="M702" i="25" s="1"/>
  <c r="N702" i="25" s="1"/>
  <c r="K702" i="25"/>
  <c r="Q702" i="25" s="1" a="1"/>
  <c r="Q702" i="25" s="1"/>
  <c r="R702" i="25" s="1"/>
  <c r="M295" i="25" a="1"/>
  <c r="M295" i="25" s="1"/>
  <c r="N295" i="25" s="1"/>
  <c r="K295" i="25"/>
  <c r="Q295" i="25" s="1" a="1"/>
  <c r="Q295" i="25" s="1"/>
  <c r="R295" i="25" s="1"/>
  <c r="M958" i="25" a="1"/>
  <c r="M958" i="25" s="1"/>
  <c r="N958" i="25" s="1"/>
  <c r="K958" i="25"/>
  <c r="Q958" i="25" s="1" a="1"/>
  <c r="Q958" i="25" s="1"/>
  <c r="R958" i="25" s="1"/>
  <c r="K428" i="25"/>
  <c r="Q428" i="25" s="1" a="1"/>
  <c r="Q428" i="25" s="1"/>
  <c r="R428" i="25" s="1"/>
  <c r="M428" i="25" a="1"/>
  <c r="M428" i="25" s="1"/>
  <c r="N428" i="25" s="1"/>
  <c r="M866" i="25" a="1"/>
  <c r="M866" i="25" s="1"/>
  <c r="N866" i="25" s="1"/>
  <c r="K866" i="25"/>
  <c r="Q866" i="25" s="1" a="1"/>
  <c r="Q866" i="25" s="1"/>
  <c r="R866" i="25" s="1"/>
  <c r="K108" i="25"/>
  <c r="Q108" i="25" s="1" a="1"/>
  <c r="Q108" i="25" s="1"/>
  <c r="R108" i="25" s="1"/>
  <c r="M108" i="25" a="1"/>
  <c r="M108" i="25" s="1"/>
  <c r="N108" i="25" s="1"/>
  <c r="M1029" i="25" a="1"/>
  <c r="M1029" i="25" s="1"/>
  <c r="N1029" i="25" s="1"/>
  <c r="K1029" i="25"/>
  <c r="Q1029" i="25" s="1" a="1"/>
  <c r="Q1029" i="25" s="1"/>
  <c r="R1029" i="25" s="1"/>
  <c r="M1508" i="25" a="1"/>
  <c r="M1508" i="25" s="1"/>
  <c r="N1508" i="25" s="1"/>
  <c r="K1508" i="25"/>
  <c r="Q1508" i="25" s="1" a="1"/>
  <c r="Q1508" i="25" s="1"/>
  <c r="R1508" i="25" s="1"/>
  <c r="M1712" i="25" a="1"/>
  <c r="M1712" i="25" s="1"/>
  <c r="N1712" i="25" s="1"/>
  <c r="K1712" i="25"/>
  <c r="Q1712" i="25" s="1" a="1"/>
  <c r="Q1712" i="25" s="1"/>
  <c r="R1712" i="25" s="1"/>
  <c r="M442" i="25" a="1"/>
  <c r="M442" i="25" s="1"/>
  <c r="N442" i="25" s="1"/>
  <c r="K442" i="25"/>
  <c r="Q442" i="25" s="1" a="1"/>
  <c r="Q442" i="25" s="1"/>
  <c r="R442" i="25" s="1"/>
  <c r="K597" i="25"/>
  <c r="Q597" i="25" s="1" a="1"/>
  <c r="Q597" i="25" s="1"/>
  <c r="R597" i="25" s="1"/>
  <c r="M597" i="25" a="1"/>
  <c r="M597" i="25" s="1"/>
  <c r="N597" i="25" s="1"/>
  <c r="M725" i="25" a="1"/>
  <c r="M725" i="25" s="1"/>
  <c r="N725" i="25" s="1"/>
  <c r="K725" i="25"/>
  <c r="Q725" i="25" s="1" a="1"/>
  <c r="Q725" i="25" s="1"/>
  <c r="R725" i="25" s="1"/>
  <c r="K94" i="25"/>
  <c r="Q94" i="25" s="1" a="1"/>
  <c r="Q94" i="25" s="1"/>
  <c r="R94" i="25" s="1"/>
  <c r="M94" i="25" a="1"/>
  <c r="M94" i="25" s="1"/>
  <c r="N94" i="25" s="1"/>
  <c r="K362" i="25"/>
  <c r="Q362" i="25" s="1" a="1"/>
  <c r="Q362" i="25" s="1"/>
  <c r="R362" i="25" s="1"/>
  <c r="M362" i="25" a="1"/>
  <c r="M362" i="25" s="1"/>
  <c r="N362" i="25" s="1"/>
  <c r="M742" i="25" a="1"/>
  <c r="M742" i="25" s="1"/>
  <c r="N742" i="25" s="1"/>
  <c r="K742" i="25"/>
  <c r="Q742" i="25" s="1" a="1"/>
  <c r="Q742" i="25" s="1"/>
  <c r="R742" i="25" s="1"/>
  <c r="M1219" i="25" a="1"/>
  <c r="M1219" i="25" s="1"/>
  <c r="N1219" i="25" s="1"/>
  <c r="K1219" i="25"/>
  <c r="Q1219" i="25" s="1" a="1"/>
  <c r="Q1219" i="25" s="1"/>
  <c r="R1219" i="25" s="1"/>
  <c r="M315" i="25" a="1"/>
  <c r="M315" i="25" s="1"/>
  <c r="N315" i="25" s="1"/>
  <c r="K315" i="25"/>
  <c r="Q315" i="25" s="1" a="1"/>
  <c r="Q315" i="25" s="1"/>
  <c r="R315" i="25" s="1"/>
  <c r="M978" i="25" a="1"/>
  <c r="M978" i="25" s="1"/>
  <c r="N978" i="25" s="1"/>
  <c r="K978" i="25"/>
  <c r="Q978" i="25" s="1" a="1"/>
  <c r="Q978" i="25" s="1"/>
  <c r="R978" i="25" s="1"/>
  <c r="M1785" i="25" a="1"/>
  <c r="M1785" i="25" s="1"/>
  <c r="N1785" i="25" s="1"/>
  <c r="K1785" i="25"/>
  <c r="Q1785" i="25" s="1" a="1"/>
  <c r="Q1785" i="25" s="1"/>
  <c r="R1785" i="25" s="1"/>
  <c r="M547" i="25" a="1"/>
  <c r="M547" i="25" s="1"/>
  <c r="N547" i="25" s="1"/>
  <c r="K547" i="25"/>
  <c r="Q547" i="25" s="1" a="1"/>
  <c r="Q547" i="25" s="1"/>
  <c r="R547" i="25" s="1"/>
  <c r="K826" i="25"/>
  <c r="Q826" i="25" s="1" a="1"/>
  <c r="Q826" i="25" s="1"/>
  <c r="R826" i="25" s="1"/>
  <c r="M826" i="25" a="1"/>
  <c r="M826" i="25" s="1"/>
  <c r="N826" i="25" s="1"/>
  <c r="M1409" i="25" a="1"/>
  <c r="M1409" i="25" s="1"/>
  <c r="N1409" i="25" s="1"/>
  <c r="K1409" i="25"/>
  <c r="Q1409" i="25" s="1" a="1"/>
  <c r="Q1409" i="25" s="1"/>
  <c r="R1409" i="25" s="1"/>
  <c r="M200" i="25" a="1"/>
  <c r="M200" i="25" s="1"/>
  <c r="N200" i="25" s="1"/>
  <c r="K200" i="25"/>
  <c r="Q200" i="25" s="1" a="1"/>
  <c r="Q200" i="25" s="1"/>
  <c r="R200" i="25" s="1"/>
  <c r="M1291" i="25" a="1"/>
  <c r="M1291" i="25" s="1"/>
  <c r="N1291" i="25" s="1"/>
  <c r="K1291" i="25"/>
  <c r="Q1291" i="25" s="1" a="1"/>
  <c r="Q1291" i="25" s="1"/>
  <c r="R1291" i="25" s="1"/>
  <c r="M1559" i="25" a="1"/>
  <c r="M1559" i="25" s="1"/>
  <c r="N1559" i="25" s="1"/>
  <c r="K1559" i="25"/>
  <c r="Q1559" i="25" s="1" a="1"/>
  <c r="Q1559" i="25" s="1"/>
  <c r="R1559" i="25" s="1"/>
  <c r="K177" i="25"/>
  <c r="Q177" i="25" s="1" a="1"/>
  <c r="Q177" i="25" s="1"/>
  <c r="R177" i="25" s="1"/>
  <c r="M177" i="25" a="1"/>
  <c r="M177" i="25" s="1"/>
  <c r="N177" i="25" s="1"/>
  <c r="M687" i="25" a="1"/>
  <c r="M687" i="25" s="1"/>
  <c r="N687" i="25" s="1"/>
  <c r="K687" i="25"/>
  <c r="Q687" i="25" s="1" a="1"/>
  <c r="Q687" i="25" s="1"/>
  <c r="R687" i="25" s="1"/>
  <c r="M244" i="25" a="1"/>
  <c r="M244" i="25" s="1"/>
  <c r="N244" i="25" s="1"/>
  <c r="K244" i="25"/>
  <c r="Q244" i="25" s="1" a="1"/>
  <c r="Q244" i="25" s="1"/>
  <c r="R244" i="25" s="1"/>
  <c r="M949" i="25" a="1"/>
  <c r="M949" i="25" s="1"/>
  <c r="N949" i="25" s="1"/>
  <c r="K949" i="25"/>
  <c r="Q949" i="25" s="1" a="1"/>
  <c r="Q949" i="25" s="1"/>
  <c r="R949" i="25" s="1"/>
  <c r="M22" i="25" a="1"/>
  <c r="M22" i="25" s="1"/>
  <c r="N22" i="25" s="1"/>
  <c r="K22" i="25"/>
  <c r="Q22" i="25" s="1" a="1"/>
  <c r="Q22" i="25" s="1"/>
  <c r="R22" i="25" s="1"/>
  <c r="M514" i="25" a="1"/>
  <c r="M514" i="25" s="1"/>
  <c r="N514" i="25" s="1"/>
  <c r="K514" i="25"/>
  <c r="Q514" i="25" s="1" a="1"/>
  <c r="Q514" i="25" s="1"/>
  <c r="R514" i="25" s="1"/>
  <c r="K690" i="25"/>
  <c r="Q690" i="25" s="1" a="1"/>
  <c r="Q690" i="25" s="1"/>
  <c r="R690" i="25" s="1"/>
  <c r="M690" i="25" a="1"/>
  <c r="M690" i="25" s="1"/>
  <c r="N690" i="25" s="1"/>
  <c r="K113" i="25"/>
  <c r="Q113" i="25" s="1" a="1"/>
  <c r="Q113" i="25" s="1"/>
  <c r="R113" i="25" s="1"/>
  <c r="M113" i="25" a="1"/>
  <c r="M113" i="25" s="1"/>
  <c r="N113" i="25" s="1"/>
  <c r="M349" i="25" a="1"/>
  <c r="M349" i="25" s="1"/>
  <c r="N349" i="25" s="1"/>
  <c r="K349" i="25"/>
  <c r="Q349" i="25" s="1" a="1"/>
  <c r="Q349" i="25" s="1"/>
  <c r="R349" i="25" s="1"/>
  <c r="K960" i="25"/>
  <c r="Q960" i="25" s="1" a="1"/>
  <c r="Q960" i="25" s="1"/>
  <c r="R960" i="25" s="1"/>
  <c r="M960" i="25" a="1"/>
  <c r="M960" i="25" s="1"/>
  <c r="N960" i="25" s="1"/>
  <c r="M1085" i="25" a="1"/>
  <c r="M1085" i="25" s="1"/>
  <c r="N1085" i="25" s="1"/>
  <c r="K1085" i="25"/>
  <c r="Q1085" i="25" s="1" a="1"/>
  <c r="Q1085" i="25" s="1"/>
  <c r="R1085" i="25" s="1"/>
  <c r="K273" i="25"/>
  <c r="Q273" i="25" s="1" a="1"/>
  <c r="Q273" i="25" s="1"/>
  <c r="R273" i="25" s="1"/>
  <c r="M273" i="25" a="1"/>
  <c r="M273" i="25" s="1"/>
  <c r="N273" i="25" s="1"/>
  <c r="K401" i="25"/>
  <c r="Q401" i="25" s="1" a="1"/>
  <c r="Q401" i="25" s="1"/>
  <c r="R401" i="25" s="1"/>
  <c r="M401" i="25" a="1"/>
  <c r="M401" i="25" s="1"/>
  <c r="N401" i="25" s="1"/>
  <c r="K964" i="25"/>
  <c r="Q964" i="25" s="1" a="1"/>
  <c r="Q964" i="25" s="1"/>
  <c r="R964" i="25" s="1"/>
  <c r="M964" i="25" a="1"/>
  <c r="M964" i="25" s="1"/>
  <c r="N964" i="25" s="1"/>
  <c r="K844" i="25"/>
  <c r="Q844" i="25" s="1" a="1"/>
  <c r="Q844" i="25" s="1"/>
  <c r="R844" i="25" s="1"/>
  <c r="M844" i="25" a="1"/>
  <c r="M844" i="25" s="1"/>
  <c r="N844" i="25" s="1"/>
  <c r="M1558" i="25" a="1"/>
  <c r="M1558" i="25" s="1"/>
  <c r="N1558" i="25" s="1"/>
  <c r="K1558" i="25"/>
  <c r="Q1558" i="25" s="1" a="1"/>
  <c r="Q1558" i="25" s="1"/>
  <c r="R1558" i="25" s="1"/>
  <c r="M1349" i="25" a="1"/>
  <c r="M1349" i="25" s="1"/>
  <c r="N1349" i="25" s="1"/>
  <c r="K1349" i="25"/>
  <c r="Q1349" i="25" s="1" a="1"/>
  <c r="Q1349" i="25" s="1"/>
  <c r="R1349" i="25" s="1"/>
  <c r="K1786" i="25"/>
  <c r="Q1786" i="25" s="1" a="1"/>
  <c r="Q1786" i="25" s="1"/>
  <c r="R1786" i="25" s="1"/>
  <c r="M1786" i="25" a="1"/>
  <c r="M1786" i="25" s="1"/>
  <c r="N1786" i="25" s="1"/>
  <c r="M833" i="25" a="1"/>
  <c r="M833" i="25" s="1"/>
  <c r="N833" i="25" s="1"/>
  <c r="K833" i="25"/>
  <c r="Q833" i="25" s="1" a="1"/>
  <c r="Q833" i="25" s="1"/>
  <c r="R833" i="25" s="1"/>
  <c r="K516" i="25"/>
  <c r="Q516" i="25" s="1" a="1"/>
  <c r="Q516" i="25" s="1"/>
  <c r="R516" i="25" s="1"/>
  <c r="M516" i="25" a="1"/>
  <c r="M516" i="25" s="1"/>
  <c r="N516" i="25" s="1"/>
  <c r="M1443" i="25" a="1"/>
  <c r="M1443" i="25" s="1"/>
  <c r="N1443" i="25" s="1"/>
  <c r="K1443" i="25"/>
  <c r="Q1443" i="25" s="1" a="1"/>
  <c r="Q1443" i="25" s="1"/>
  <c r="R1443" i="25" s="1"/>
  <c r="M576" i="25" a="1"/>
  <c r="M576" i="25" s="1"/>
  <c r="N576" i="25" s="1"/>
  <c r="K576" i="25"/>
  <c r="Q576" i="25" s="1" a="1"/>
  <c r="Q576" i="25" s="1"/>
  <c r="R576" i="25" s="1"/>
  <c r="K195" i="25"/>
  <c r="Q195" i="25" s="1" a="1"/>
  <c r="Q195" i="25" s="1"/>
  <c r="R195" i="25" s="1"/>
  <c r="M195" i="25" a="1"/>
  <c r="M195" i="25" s="1"/>
  <c r="N195" i="25" s="1"/>
  <c r="M1745" i="25" a="1"/>
  <c r="M1745" i="25" s="1"/>
  <c r="N1745" i="25" s="1"/>
  <c r="K1745" i="25"/>
  <c r="Q1745" i="25" s="1" a="1"/>
  <c r="Q1745" i="25" s="1"/>
  <c r="R1745" i="25" s="1"/>
  <c r="K340" i="25"/>
  <c r="Q340" i="25" s="1" a="1"/>
  <c r="Q340" i="25" s="1"/>
  <c r="R340" i="25" s="1"/>
  <c r="M340" i="25" a="1"/>
  <c r="M340" i="25" s="1"/>
  <c r="N340" i="25" s="1"/>
  <c r="M135" i="25" a="1"/>
  <c r="M135" i="25" s="1"/>
  <c r="N135" i="25" s="1"/>
  <c r="K135" i="25"/>
  <c r="Q135" i="25" s="1" a="1"/>
  <c r="Q135" i="25" s="1"/>
  <c r="R135" i="25" s="1"/>
  <c r="M620" i="25" a="1"/>
  <c r="M620" i="25" s="1"/>
  <c r="N620" i="25" s="1"/>
  <c r="K620" i="25"/>
  <c r="Q620" i="25" s="1" a="1"/>
  <c r="Q620" i="25" s="1"/>
  <c r="R620" i="25" s="1"/>
  <c r="K843" i="25"/>
  <c r="Q843" i="25" s="1" a="1"/>
  <c r="Q843" i="25" s="1"/>
  <c r="R843" i="25" s="1"/>
  <c r="M843" i="25" a="1"/>
  <c r="M843" i="25" s="1"/>
  <c r="N843" i="25" s="1"/>
  <c r="M491" i="25" a="1"/>
  <c r="M491" i="25" s="1"/>
  <c r="N491" i="25" s="1"/>
  <c r="K491" i="25"/>
  <c r="Q491" i="25" s="1" a="1"/>
  <c r="Q491" i="25" s="1"/>
  <c r="R491" i="25" s="1"/>
  <c r="M1055" i="25" a="1"/>
  <c r="M1055" i="25" s="1"/>
  <c r="N1055" i="25" s="1"/>
  <c r="K1055" i="25"/>
  <c r="Q1055" i="25" s="1" a="1"/>
  <c r="Q1055" i="25" s="1"/>
  <c r="R1055" i="25" s="1"/>
  <c r="K153" i="25"/>
  <c r="Q153" i="25" s="1" a="1"/>
  <c r="Q153" i="25" s="1"/>
  <c r="R153" i="25" s="1"/>
  <c r="M153" i="25" a="1"/>
  <c r="M153" i="25" s="1"/>
  <c r="N153" i="25" s="1"/>
  <c r="M867" i="25" a="1"/>
  <c r="M867" i="25" s="1"/>
  <c r="N867" i="25" s="1"/>
  <c r="K867" i="25"/>
  <c r="Q867" i="25" s="1" a="1"/>
  <c r="Q867" i="25" s="1"/>
  <c r="R867" i="25" s="1"/>
  <c r="K515" i="25"/>
  <c r="Q515" i="25" s="1" a="1"/>
  <c r="Q515" i="25" s="1"/>
  <c r="R515" i="25" s="1"/>
  <c r="M515" i="25" a="1"/>
  <c r="M515" i="25" s="1"/>
  <c r="N515" i="25" s="1"/>
  <c r="K276" i="25"/>
  <c r="Q276" i="25" s="1" a="1"/>
  <c r="Q276" i="25" s="1"/>
  <c r="R276" i="25" s="1"/>
  <c r="M276" i="25" a="1"/>
  <c r="M276" i="25" s="1"/>
  <c r="N276" i="25" s="1"/>
  <c r="M1422" i="25" a="1"/>
  <c r="M1422" i="25" s="1"/>
  <c r="N1422" i="25" s="1"/>
  <c r="K1422" i="25"/>
  <c r="Q1422" i="25" s="1" a="1"/>
  <c r="Q1422" i="25" s="1"/>
  <c r="R1422" i="25" s="1"/>
  <c r="M107" i="25" a="1"/>
  <c r="M107" i="25" s="1"/>
  <c r="N107" i="25" s="1"/>
  <c r="K107" i="25"/>
  <c r="Q107" i="25" s="1" a="1"/>
  <c r="Q107" i="25" s="1"/>
  <c r="R107" i="25" s="1"/>
  <c r="M403" i="25" a="1"/>
  <c r="M403" i="25" s="1"/>
  <c r="N403" i="25" s="1"/>
  <c r="K403" i="25"/>
  <c r="Q403" i="25" s="1" a="1"/>
  <c r="Q403" i="25" s="1"/>
  <c r="R403" i="25" s="1"/>
  <c r="M1711" i="25" a="1"/>
  <c r="M1711" i="25" s="1"/>
  <c r="N1711" i="25" s="1"/>
  <c r="K1711" i="25"/>
  <c r="Q1711" i="25" s="1" a="1"/>
  <c r="Q1711" i="25" s="1"/>
  <c r="R1711" i="25" s="1"/>
  <c r="K615" i="25"/>
  <c r="Q615" i="25" s="1" a="1"/>
  <c r="Q615" i="25" s="1"/>
  <c r="R615" i="25" s="1"/>
  <c r="M615" i="25" a="1"/>
  <c r="M615" i="25" s="1"/>
  <c r="N615" i="25" s="1"/>
  <c r="M1175" i="25" a="1"/>
  <c r="M1175" i="25" s="1"/>
  <c r="N1175" i="25" s="1"/>
  <c r="K1175" i="25"/>
  <c r="Q1175" i="25" s="1" a="1"/>
  <c r="Q1175" i="25" s="1"/>
  <c r="R1175" i="25" s="1"/>
  <c r="M915" i="25" a="1"/>
  <c r="M915" i="25" s="1"/>
  <c r="N915" i="25" s="1"/>
  <c r="K915" i="25"/>
  <c r="Q915" i="25" s="1" a="1"/>
  <c r="Q915" i="25" s="1"/>
  <c r="R915" i="25" s="1"/>
  <c r="K1323" i="25"/>
  <c r="Q1323" i="25" s="1" a="1"/>
  <c r="Q1323" i="25" s="1"/>
  <c r="R1323" i="25" s="1"/>
  <c r="M1323" i="25" a="1"/>
  <c r="M1323" i="25" s="1"/>
  <c r="N1323" i="25" s="1"/>
  <c r="K1601" i="25"/>
  <c r="Q1601" i="25" s="1" a="1"/>
  <c r="Q1601" i="25" s="1"/>
  <c r="R1601" i="25" s="1"/>
  <c r="M1601" i="25" a="1"/>
  <c r="M1601" i="25" s="1"/>
  <c r="N1601" i="25" s="1"/>
  <c r="M150" i="25" a="1"/>
  <c r="M150" i="25" s="1"/>
  <c r="N150" i="25" s="1"/>
  <c r="K150" i="25"/>
  <c r="Q150" i="25" s="1" a="1"/>
  <c r="Q150" i="25" s="1"/>
  <c r="R150" i="25" s="1"/>
  <c r="M537" i="25" a="1"/>
  <c r="M537" i="25" s="1"/>
  <c r="N537" i="25" s="1"/>
  <c r="K537" i="25"/>
  <c r="Q537" i="25" s="1" a="1"/>
  <c r="Q537" i="25" s="1"/>
  <c r="R537" i="25" s="1"/>
  <c r="K689" i="25"/>
  <c r="Q689" i="25" s="1" a="1"/>
  <c r="Q689" i="25" s="1"/>
  <c r="R689" i="25" s="1"/>
  <c r="M689" i="25" a="1"/>
  <c r="M689" i="25" s="1"/>
  <c r="N689" i="25" s="1"/>
  <c r="K58" i="25"/>
  <c r="Q58" i="25" s="1" a="1"/>
  <c r="Q58" i="25" s="1"/>
  <c r="R58" i="25" s="1"/>
  <c r="M58" i="25" a="1"/>
  <c r="M58" i="25" s="1"/>
  <c r="N58" i="25" s="1"/>
  <c r="K254" i="25"/>
  <c r="Q254" i="25" s="1" a="1"/>
  <c r="Q254" i="25" s="1"/>
  <c r="R254" i="25" s="1"/>
  <c r="M254" i="25" a="1"/>
  <c r="M254" i="25" s="1"/>
  <c r="N254" i="25" s="1"/>
  <c r="K382" i="25"/>
  <c r="Q382" i="25" s="1" a="1"/>
  <c r="Q382" i="25" s="1"/>
  <c r="R382" i="25" s="1"/>
  <c r="M382" i="25" a="1"/>
  <c r="M382" i="25" s="1"/>
  <c r="N382" i="25" s="1"/>
  <c r="M943" i="25" a="1"/>
  <c r="M943" i="25" s="1"/>
  <c r="N943" i="25" s="1"/>
  <c r="K943" i="25"/>
  <c r="Q943" i="25" s="1" a="1"/>
  <c r="Q943" i="25" s="1"/>
  <c r="R943" i="25" s="1"/>
  <c r="K534" i="25"/>
  <c r="Q534" i="25" s="1" a="1"/>
  <c r="Q534" i="25" s="1"/>
  <c r="R534" i="25" s="1"/>
  <c r="M534" i="25" a="1"/>
  <c r="M534" i="25" s="1"/>
  <c r="N534" i="25" s="1"/>
  <c r="K272" i="25"/>
  <c r="Q272" i="25" s="1" a="1"/>
  <c r="Q272" i="25" s="1"/>
  <c r="R272" i="25" s="1"/>
  <c r="M272" i="25" a="1"/>
  <c r="M272" i="25" s="1"/>
  <c r="N272" i="25" s="1"/>
  <c r="M408" i="25" a="1"/>
  <c r="M408" i="25" s="1"/>
  <c r="N408" i="25" s="1"/>
  <c r="K408" i="25"/>
  <c r="Q408" i="25" s="1" a="1"/>
  <c r="Q408" i="25" s="1"/>
  <c r="R408" i="25" s="1"/>
  <c r="K977" i="25"/>
  <c r="Q977" i="25" s="1" a="1"/>
  <c r="Q977" i="25" s="1"/>
  <c r="R977" i="25" s="1"/>
  <c r="M977" i="25" a="1"/>
  <c r="M977" i="25" s="1"/>
  <c r="N977" i="25" s="1"/>
  <c r="M851" i="25" a="1"/>
  <c r="M851" i="25" s="1"/>
  <c r="N851" i="25" s="1"/>
  <c r="K851" i="25"/>
  <c r="Q851" i="25" s="1" a="1"/>
  <c r="Q851" i="25" s="1"/>
  <c r="R851" i="25" s="1"/>
  <c r="K1374" i="25"/>
  <c r="Q1374" i="25" s="1" a="1"/>
  <c r="Q1374" i="25" s="1"/>
  <c r="R1374" i="25" s="1"/>
  <c r="M1374" i="25" a="1"/>
  <c r="M1374" i="25" s="1"/>
  <c r="N1374" i="25" s="1"/>
  <c r="M1726" i="25" a="1"/>
  <c r="M1726" i="25" s="1"/>
  <c r="N1726" i="25" s="1"/>
  <c r="K1726" i="25"/>
  <c r="Q1726" i="25" s="1" a="1"/>
  <c r="Q1726" i="25" s="1"/>
  <c r="R1726" i="25" s="1"/>
  <c r="M339" i="25" a="1"/>
  <c r="M339" i="25" s="1"/>
  <c r="N339" i="25" s="1"/>
  <c r="K339" i="25"/>
  <c r="Q339" i="25" s="1" a="1"/>
  <c r="Q339" i="25" s="1"/>
  <c r="R339" i="25" s="1"/>
  <c r="M1002" i="25" a="1"/>
  <c r="M1002" i="25" s="1"/>
  <c r="N1002" i="25" s="1"/>
  <c r="K1002" i="25"/>
  <c r="Q1002" i="25" s="1" a="1"/>
  <c r="Q1002" i="25" s="1"/>
  <c r="R1002" i="25" s="1"/>
  <c r="M1320" i="25" a="1"/>
  <c r="M1320" i="25" s="1"/>
  <c r="N1320" i="25" s="1"/>
  <c r="K1320" i="25"/>
  <c r="Q1320" i="25" s="1" a="1"/>
  <c r="Q1320" i="25" s="1"/>
  <c r="R1320" i="25" s="1"/>
  <c r="M1803" i="25" a="1"/>
  <c r="M1803" i="25" s="1"/>
  <c r="N1803" i="25" s="1"/>
  <c r="K1803" i="25"/>
  <c r="Q1803" i="25" s="1" a="1"/>
  <c r="Q1803" i="25" s="1"/>
  <c r="R1803" i="25" s="1"/>
  <c r="K499" i="25"/>
  <c r="Q499" i="25" s="1" a="1"/>
  <c r="Q499" i="25" s="1"/>
  <c r="R499" i="25" s="1"/>
  <c r="M499" i="25" a="1"/>
  <c r="M499" i="25" s="1"/>
  <c r="N499" i="25" s="1"/>
  <c r="M775" i="25" a="1"/>
  <c r="M775" i="25" s="1"/>
  <c r="N775" i="25" s="1"/>
  <c r="K775" i="25"/>
  <c r="Q775" i="25" s="1" a="1"/>
  <c r="Q775" i="25" s="1"/>
  <c r="R775" i="25" s="1"/>
  <c r="K1377" i="25"/>
  <c r="Q1377" i="25" s="1" a="1"/>
  <c r="Q1377" i="25" s="1"/>
  <c r="R1377" i="25" s="1"/>
  <c r="M1377" i="25" a="1"/>
  <c r="M1377" i="25" s="1"/>
  <c r="N1377" i="25" s="1"/>
  <c r="K1015" i="25"/>
  <c r="Q1015" i="25" s="1" a="1"/>
  <c r="Q1015" i="25" s="1"/>
  <c r="R1015" i="25" s="1"/>
  <c r="M1015" i="25" a="1"/>
  <c r="M1015" i="25" s="1"/>
  <c r="N1015" i="25" s="1"/>
  <c r="K1688" i="25"/>
  <c r="Q1688" i="25" s="1" a="1"/>
  <c r="Q1688" i="25" s="1"/>
  <c r="R1688" i="25" s="1"/>
  <c r="M1688" i="25" a="1"/>
  <c r="M1688" i="25" s="1"/>
  <c r="N1688" i="25" s="1"/>
  <c r="M434" i="25" a="1"/>
  <c r="M434" i="25" s="1"/>
  <c r="N434" i="25" s="1"/>
  <c r="K434" i="25"/>
  <c r="Q434" i="25" s="1" a="1"/>
  <c r="Q434" i="25" s="1"/>
  <c r="R434" i="25" s="1"/>
  <c r="K589" i="25"/>
  <c r="Q589" i="25" s="1" a="1"/>
  <c r="Q589" i="25" s="1"/>
  <c r="R589" i="25" s="1"/>
  <c r="M589" i="25" a="1"/>
  <c r="M589" i="25" s="1"/>
  <c r="N589" i="25" s="1"/>
  <c r="K717" i="25"/>
  <c r="Q717" i="25" s="1" a="1"/>
  <c r="Q717" i="25" s="1"/>
  <c r="R717" i="25" s="1"/>
  <c r="M717" i="25" a="1"/>
  <c r="M717" i="25" s="1"/>
  <c r="N717" i="25" s="1"/>
  <c r="M86" i="25" a="1"/>
  <c r="M86" i="25" s="1"/>
  <c r="N86" i="25" s="1"/>
  <c r="K86" i="25"/>
  <c r="Q86" i="25" s="1" a="1"/>
  <c r="Q86" i="25" s="1"/>
  <c r="R86" i="25" s="1"/>
  <c r="M354" i="25" a="1"/>
  <c r="M354" i="25" s="1"/>
  <c r="N354" i="25" s="1"/>
  <c r="K354" i="25"/>
  <c r="Q354" i="25" s="1" a="1"/>
  <c r="Q354" i="25" s="1"/>
  <c r="R354" i="25" s="1"/>
  <c r="M939" i="25" a="1"/>
  <c r="M939" i="25" s="1"/>
  <c r="N939" i="25" s="1"/>
  <c r="K939" i="25"/>
  <c r="Q939" i="25" s="1" a="1"/>
  <c r="Q939" i="25" s="1"/>
  <c r="R939" i="25" s="1"/>
  <c r="K582" i="25"/>
  <c r="Q582" i="25" s="1" a="1"/>
  <c r="Q582" i="25" s="1"/>
  <c r="R582" i="25" s="1"/>
  <c r="M582" i="25" a="1"/>
  <c r="M582" i="25" s="1"/>
  <c r="N582" i="25" s="1"/>
  <c r="M1557" i="25" a="1"/>
  <c r="M1557" i="25" s="1"/>
  <c r="N1557" i="25" s="1"/>
  <c r="K1557" i="25"/>
  <c r="Q1557" i="25" s="1" a="1"/>
  <c r="Q1557" i="25" s="1"/>
  <c r="R1557" i="25" s="1"/>
  <c r="M243" i="25" a="1"/>
  <c r="M243" i="25" s="1"/>
  <c r="N243" i="25" s="1"/>
  <c r="K243" i="25"/>
  <c r="Q243" i="25" s="1" a="1"/>
  <c r="Q243" i="25" s="1"/>
  <c r="R243" i="25" s="1"/>
  <c r="K906" i="25"/>
  <c r="Q906" i="25" s="1" a="1"/>
  <c r="Q906" i="25" s="1"/>
  <c r="R906" i="25" s="1"/>
  <c r="M906" i="25" a="1"/>
  <c r="M906" i="25" s="1"/>
  <c r="N906" i="25" s="1"/>
  <c r="K1248" i="25"/>
  <c r="Q1248" i="25" s="1" a="1"/>
  <c r="Q1248" i="25" s="1"/>
  <c r="R1248" i="25" s="1"/>
  <c r="M1248" i="25" a="1"/>
  <c r="M1248" i="25" s="1"/>
  <c r="N1248" i="25" s="1"/>
  <c r="M1537" i="25" a="1"/>
  <c r="M1537" i="25" s="1"/>
  <c r="N1537" i="25" s="1"/>
  <c r="K1537" i="25"/>
  <c r="Q1537" i="25" s="1" a="1"/>
  <c r="Q1537" i="25" s="1"/>
  <c r="R1537" i="25" s="1"/>
  <c r="M29" i="25" a="1"/>
  <c r="M29" i="25" s="1"/>
  <c r="N29" i="25" s="1"/>
  <c r="K29" i="25"/>
  <c r="Q29" i="25" s="1" a="1"/>
  <c r="Q29" i="25" s="1"/>
  <c r="R29" i="25" s="1"/>
  <c r="M631" i="25" a="1"/>
  <c r="M631" i="25" s="1"/>
  <c r="N631" i="25" s="1"/>
  <c r="K631" i="25"/>
  <c r="Q631" i="25" s="1" a="1"/>
  <c r="Q631" i="25" s="1"/>
  <c r="R631" i="25" s="1"/>
  <c r="K1187" i="25"/>
  <c r="Q1187" i="25" s="1" a="1"/>
  <c r="Q1187" i="25" s="1"/>
  <c r="R1187" i="25" s="1"/>
  <c r="M1187" i="25" a="1"/>
  <c r="M1187" i="25" s="1"/>
  <c r="N1187" i="25" s="1"/>
  <c r="M899" i="25" a="1"/>
  <c r="M899" i="25" s="1"/>
  <c r="N899" i="25" s="1"/>
  <c r="K899" i="25"/>
  <c r="Q899" i="25" s="1" a="1"/>
  <c r="Q899" i="25" s="1"/>
  <c r="R899" i="25" s="1"/>
  <c r="M1798" i="25" a="1"/>
  <c r="M1798" i="25" s="1"/>
  <c r="N1798" i="25" s="1"/>
  <c r="K1798" i="25"/>
  <c r="Q1798" i="25" s="1" a="1"/>
  <c r="Q1798" i="25" s="1"/>
  <c r="R1798" i="25" s="1"/>
  <c r="K156" i="25"/>
  <c r="Q156" i="25" s="1" a="1"/>
  <c r="Q156" i="25" s="1"/>
  <c r="R156" i="25" s="1"/>
  <c r="M156" i="25" a="1"/>
  <c r="M156" i="25" s="1"/>
  <c r="N156" i="25" s="1"/>
  <c r="M671" i="25" a="1"/>
  <c r="M671" i="25" s="1"/>
  <c r="N671" i="25" s="1"/>
  <c r="K671" i="25"/>
  <c r="Q671" i="25" s="1" a="1"/>
  <c r="Q671" i="25" s="1"/>
  <c r="R671" i="25" s="1"/>
  <c r="K228" i="25"/>
  <c r="Q228" i="25" s="1" a="1"/>
  <c r="Q228" i="25" s="1"/>
  <c r="R228" i="25" s="1"/>
  <c r="M228" i="25" a="1"/>
  <c r="M228" i="25" s="1"/>
  <c r="N228" i="25" s="1"/>
  <c r="M925" i="25" a="1"/>
  <c r="M925" i="25" s="1"/>
  <c r="N925" i="25" s="1"/>
  <c r="K925" i="25"/>
  <c r="Q925" i="25" s="1" a="1"/>
  <c r="Q925" i="25" s="1"/>
  <c r="R925" i="25" s="1"/>
  <c r="M782" i="25" a="1"/>
  <c r="M782" i="25" s="1"/>
  <c r="N782" i="25" s="1"/>
  <c r="K782" i="25"/>
  <c r="Q782" i="25" s="1" a="1"/>
  <c r="Q782" i="25" s="1"/>
  <c r="R782" i="25" s="1"/>
  <c r="M506" i="25" a="1"/>
  <c r="M506" i="25" s="1"/>
  <c r="N506" i="25" s="1"/>
  <c r="K506" i="25"/>
  <c r="Q506" i="25" s="1" a="1"/>
  <c r="Q506" i="25" s="1"/>
  <c r="R506" i="25" s="1"/>
  <c r="M674" i="25" a="1"/>
  <c r="M674" i="25" s="1"/>
  <c r="N674" i="25" s="1"/>
  <c r="K674" i="25"/>
  <c r="Q674" i="25" s="1" a="1"/>
  <c r="Q674" i="25" s="1"/>
  <c r="R674" i="25" s="1"/>
  <c r="M105" i="25" a="1"/>
  <c r="M105" i="25" s="1"/>
  <c r="N105" i="25" s="1"/>
  <c r="K105" i="25"/>
  <c r="Q105" i="25" s="1" a="1"/>
  <c r="Q105" i="25" s="1"/>
  <c r="R105" i="25" s="1"/>
  <c r="M341" i="25" a="1"/>
  <c r="M341" i="25" s="1"/>
  <c r="N341" i="25" s="1"/>
  <c r="K341" i="25"/>
  <c r="Q341" i="25" s="1" a="1"/>
  <c r="Q341" i="25" s="1"/>
  <c r="R341" i="25" s="1"/>
  <c r="M944" i="25" a="1"/>
  <c r="M944" i="25" s="1"/>
  <c r="N944" i="25" s="1"/>
  <c r="K944" i="25"/>
  <c r="Q944" i="25" s="1" a="1"/>
  <c r="Q944" i="25" s="1"/>
  <c r="R944" i="25" s="1"/>
  <c r="M864" i="25" a="1"/>
  <c r="M864" i="25" s="1"/>
  <c r="N864" i="25" s="1"/>
  <c r="K864" i="25"/>
  <c r="Q864" i="25" s="1" a="1"/>
  <c r="Q864" i="25" s="1"/>
  <c r="R864" i="25" s="1"/>
  <c r="M1395" i="25" a="1"/>
  <c r="M1395" i="25" s="1"/>
  <c r="N1395" i="25" s="1"/>
  <c r="K1395" i="25"/>
  <c r="Q1395" i="25" s="1" a="1"/>
  <c r="Q1395" i="25" s="1"/>
  <c r="R1395" i="25" s="1"/>
  <c r="M69" i="25" a="1"/>
  <c r="M69" i="25" s="1"/>
  <c r="N69" i="25" s="1"/>
  <c r="K69" i="25"/>
  <c r="Q69" i="25" s="1" a="1"/>
  <c r="Q69" i="25" s="1"/>
  <c r="R69" i="25" s="1"/>
  <c r="M265" i="25" a="1"/>
  <c r="M265" i="25" s="1"/>
  <c r="N265" i="25" s="1"/>
  <c r="K265" i="25"/>
  <c r="Q265" i="25" s="1" a="1"/>
  <c r="Q265" i="25" s="1"/>
  <c r="R265" i="25" s="1"/>
  <c r="M393" i="25" a="1"/>
  <c r="M393" i="25" s="1"/>
  <c r="N393" i="25" s="1"/>
  <c r="K393" i="25"/>
  <c r="Q393" i="25" s="1" a="1"/>
  <c r="Q393" i="25" s="1"/>
  <c r="R393" i="25" s="1"/>
  <c r="M956" i="25" a="1"/>
  <c r="M956" i="25" s="1"/>
  <c r="N956" i="25" s="1"/>
  <c r="K956" i="25"/>
  <c r="Q956" i="25" s="1" a="1"/>
  <c r="Q956" i="25" s="1"/>
  <c r="R956" i="25" s="1"/>
  <c r="M836" i="25" a="1"/>
  <c r="M836" i="25" s="1"/>
  <c r="N836" i="25" s="1"/>
  <c r="K836" i="25"/>
  <c r="Q836" i="25" s="1" a="1"/>
  <c r="Q836" i="25" s="1"/>
  <c r="R836" i="25" s="1"/>
  <c r="K1461" i="25"/>
  <c r="Q1461" i="25" s="1" a="1"/>
  <c r="Q1461" i="25" s="1"/>
  <c r="R1461" i="25" s="1"/>
  <c r="M1461" i="25" a="1"/>
  <c r="M1461" i="25" s="1"/>
  <c r="N1461" i="25" s="1"/>
  <c r="K1208" i="25"/>
  <c r="Q1208" i="25" s="1" a="1"/>
  <c r="Q1208" i="25" s="1"/>
  <c r="R1208" i="25" s="1"/>
  <c r="M1208" i="25" a="1"/>
  <c r="M1208" i="25" s="1"/>
  <c r="N1208" i="25" s="1"/>
  <c r="M1778" i="25" a="1"/>
  <c r="M1778" i="25" s="1"/>
  <c r="N1778" i="25" s="1"/>
  <c r="K1778" i="25"/>
  <c r="Q1778" i="25" s="1" a="1"/>
  <c r="Q1778" i="25" s="1"/>
  <c r="R1778" i="25" s="1"/>
  <c r="K825" i="25"/>
  <c r="Q825" i="25" s="1" a="1"/>
  <c r="Q825" i="25" s="1"/>
  <c r="R825" i="25" s="1"/>
  <c r="M825" i="25" a="1"/>
  <c r="M825" i="25" s="1"/>
  <c r="N825" i="25" s="1"/>
  <c r="M488" i="25" a="1"/>
  <c r="M488" i="25" s="1"/>
  <c r="N488" i="25" s="1"/>
  <c r="K488" i="25"/>
  <c r="Q488" i="25" s="1" a="1"/>
  <c r="Q488" i="25" s="1"/>
  <c r="R488" i="25" s="1"/>
  <c r="M1178" i="25" a="1"/>
  <c r="M1178" i="25" s="1"/>
  <c r="N1178" i="25" s="1"/>
  <c r="K1178" i="25"/>
  <c r="Q1178" i="25" s="1" a="1"/>
  <c r="Q1178" i="25" s="1"/>
  <c r="R1178" i="25" s="1"/>
  <c r="M855" i="25" a="1"/>
  <c r="M855" i="25" s="1"/>
  <c r="N855" i="25" s="1"/>
  <c r="K855" i="25"/>
  <c r="Q855" i="25" s="1" a="1"/>
  <c r="Q855" i="25" s="1"/>
  <c r="R855" i="25" s="1"/>
  <c r="K363" i="25"/>
  <c r="Q363" i="25" s="1" a="1"/>
  <c r="Q363" i="25" s="1"/>
  <c r="R363" i="25" s="1"/>
  <c r="M363" i="25" a="1"/>
  <c r="M363" i="25" s="1"/>
  <c r="N363" i="25" s="1"/>
  <c r="M555" i="25" a="1"/>
  <c r="M555" i="25" s="1"/>
  <c r="N555" i="25" s="1"/>
  <c r="K555" i="25"/>
  <c r="Q555" i="25" s="1" a="1"/>
  <c r="Q555" i="25" s="1"/>
  <c r="R555" i="25" s="1"/>
  <c r="M1227" i="25" a="1"/>
  <c r="M1227" i="25" s="1"/>
  <c r="N1227" i="25" s="1"/>
  <c r="K1227" i="25"/>
  <c r="Q1227" i="25" s="1" a="1"/>
  <c r="Q1227" i="25" s="1"/>
  <c r="R1227" i="25" s="1"/>
  <c r="K180" i="25"/>
  <c r="Q180" i="25" s="1" a="1"/>
  <c r="Q180" i="25" s="1"/>
  <c r="R180" i="25" s="1"/>
  <c r="M180" i="25" a="1"/>
  <c r="M180" i="25" s="1"/>
  <c r="N180" i="25" s="1"/>
  <c r="K664" i="25"/>
  <c r="Q664" i="25" s="1" a="1"/>
  <c r="Q664" i="25" s="1"/>
  <c r="R664" i="25" s="1"/>
  <c r="M664" i="25" a="1"/>
  <c r="M664" i="25" s="1"/>
  <c r="N664" i="25" s="1"/>
  <c r="K1104" i="25"/>
  <c r="Q1104" i="25" s="1" a="1"/>
  <c r="Q1104" i="25" s="1"/>
  <c r="R1104" i="25" s="1"/>
  <c r="M1104" i="25" a="1"/>
  <c r="M1104" i="25" s="1"/>
  <c r="N1104" i="25" s="1"/>
  <c r="M747" i="25" a="1"/>
  <c r="M747" i="25" s="1"/>
  <c r="N747" i="25" s="1"/>
  <c r="K747" i="25"/>
  <c r="Q747" i="25" s="1" a="1"/>
  <c r="Q747" i="25" s="1"/>
  <c r="R747" i="25" s="1"/>
  <c r="M1355" i="25" a="1"/>
  <c r="M1355" i="25" s="1"/>
  <c r="N1355" i="25" s="1"/>
  <c r="K1355" i="25"/>
  <c r="Q1355" i="25" s="1" a="1"/>
  <c r="Q1355" i="25" s="1"/>
  <c r="R1355" i="25" s="1"/>
  <c r="M427" i="25" a="1"/>
  <c r="M427" i="25" s="1"/>
  <c r="N427" i="25" s="1"/>
  <c r="K427" i="25"/>
  <c r="Q427" i="25" s="1" a="1"/>
  <c r="Q427" i="25" s="1"/>
  <c r="R427" i="25" s="1"/>
  <c r="M682" i="25" a="1"/>
  <c r="M682" i="25" s="1"/>
  <c r="N682" i="25" s="1"/>
  <c r="K682" i="25"/>
  <c r="Q682" i="25" s="1" a="1"/>
  <c r="Q682" i="25" s="1"/>
  <c r="R682" i="25" s="1"/>
  <c r="M1134" i="25" a="1"/>
  <c r="M1134" i="25" s="1"/>
  <c r="N1134" i="25" s="1"/>
  <c r="K1134" i="25"/>
  <c r="Q1134" i="25" s="1" a="1"/>
  <c r="Q1134" i="25" s="1"/>
  <c r="R1134" i="25" s="1"/>
  <c r="M771" i="25" a="1"/>
  <c r="M771" i="25" s="1"/>
  <c r="N771" i="25" s="1"/>
  <c r="K771" i="25"/>
  <c r="Q771" i="25" s="1" a="1"/>
  <c r="Q771" i="25" s="1"/>
  <c r="R771" i="25" s="1"/>
  <c r="K1067" i="25"/>
  <c r="Q1067" i="25" s="1" a="1"/>
  <c r="Q1067" i="25" s="1"/>
  <c r="R1067" i="25" s="1"/>
  <c r="M1067" i="25" a="1"/>
  <c r="M1067" i="25" s="1"/>
  <c r="N1067" i="25" s="1"/>
  <c r="M1454" i="25" a="1"/>
  <c r="M1454" i="25" s="1"/>
  <c r="N1454" i="25" s="1"/>
  <c r="K1454" i="25"/>
  <c r="Q1454" i="25" s="1" a="1"/>
  <c r="Q1454" i="25" s="1"/>
  <c r="R1454" i="25" s="1"/>
  <c r="K219" i="25"/>
  <c r="Q219" i="25" s="1" a="1"/>
  <c r="Q219" i="25" s="1"/>
  <c r="R219" i="25" s="1"/>
  <c r="M219" i="25" a="1"/>
  <c r="M219" i="25" s="1"/>
  <c r="N219" i="25" s="1"/>
  <c r="M882" i="25" a="1"/>
  <c r="M882" i="25" s="1"/>
  <c r="N882" i="25" s="1"/>
  <c r="K882" i="25"/>
  <c r="Q882" i="25" s="1" a="1"/>
  <c r="Q882" i="25" s="1"/>
  <c r="R882" i="25" s="1"/>
  <c r="M1519" i="25" a="1"/>
  <c r="M1519" i="25" s="1"/>
  <c r="N1519" i="25" s="1"/>
  <c r="K1519" i="25"/>
  <c r="Q1519" i="25" s="1" a="1"/>
  <c r="Q1519" i="25" s="1"/>
  <c r="R1519" i="25" s="1"/>
  <c r="M144" i="25" a="1"/>
  <c r="M144" i="25" s="1"/>
  <c r="N144" i="25" s="1"/>
  <c r="K144" i="25"/>
  <c r="Q144" i="25" s="1" a="1"/>
  <c r="Q144" i="25" s="1"/>
  <c r="R144" i="25" s="1"/>
  <c r="K679" i="25"/>
  <c r="Q679" i="25" s="1" a="1"/>
  <c r="Q679" i="25" s="1"/>
  <c r="R679" i="25" s="1"/>
  <c r="M679" i="25" a="1"/>
  <c r="M679" i="25" s="1"/>
  <c r="N679" i="25" s="1"/>
  <c r="K1369" i="25"/>
  <c r="Q1369" i="25" s="1" a="1"/>
  <c r="Q1369" i="25" s="1"/>
  <c r="R1369" i="25" s="1"/>
  <c r="M1369" i="25" a="1"/>
  <c r="M1369" i="25" s="1"/>
  <c r="N1369" i="25" s="1"/>
  <c r="M1735" i="25" a="1"/>
  <c r="M1735" i="25" s="1"/>
  <c r="N1735" i="25" s="1"/>
  <c r="K1735" i="25"/>
  <c r="Q1735" i="25" s="1" a="1"/>
  <c r="Q1735" i="25" s="1"/>
  <c r="R1735" i="25" s="1"/>
  <c r="M1007" i="25" a="1"/>
  <c r="M1007" i="25" s="1"/>
  <c r="N1007" i="25" s="1"/>
  <c r="K1007" i="25"/>
  <c r="Q1007" i="25" s="1" a="1"/>
  <c r="Q1007" i="25" s="1"/>
  <c r="R1007" i="25" s="1"/>
  <c r="K179" i="25"/>
  <c r="Q179" i="25" s="1" a="1"/>
  <c r="Q179" i="25" s="1"/>
  <c r="R179" i="25" s="1"/>
  <c r="M179" i="25" a="1"/>
  <c r="M179" i="25" s="1"/>
  <c r="N179" i="25" s="1"/>
  <c r="M561" i="25" a="1"/>
  <c r="M561" i="25" s="1"/>
  <c r="N561" i="25" s="1"/>
  <c r="K561" i="25"/>
  <c r="Q561" i="25" s="1" a="1"/>
  <c r="Q561" i="25" s="1"/>
  <c r="R561" i="25" s="1"/>
  <c r="M713" i="25" a="1"/>
  <c r="M713" i="25" s="1"/>
  <c r="N713" i="25" s="1"/>
  <c r="K713" i="25"/>
  <c r="Q713" i="25" s="1" a="1"/>
  <c r="Q713" i="25" s="1"/>
  <c r="R713" i="25" s="1"/>
  <c r="M82" i="25" a="1"/>
  <c r="M82" i="25" s="1"/>
  <c r="N82" i="25" s="1"/>
  <c r="K82" i="25"/>
  <c r="Q82" i="25" s="1" a="1"/>
  <c r="Q82" i="25" s="1"/>
  <c r="R82" i="25" s="1"/>
  <c r="M278" i="25" a="1"/>
  <c r="M278" i="25" s="1"/>
  <c r="N278" i="25" s="1"/>
  <c r="K278" i="25"/>
  <c r="Q278" i="25" s="1" a="1"/>
  <c r="Q278" i="25" s="1"/>
  <c r="R278" i="25" s="1"/>
  <c r="K406" i="25"/>
  <c r="Q406" i="25" s="1" a="1"/>
  <c r="Q406" i="25" s="1"/>
  <c r="R406" i="25" s="1"/>
  <c r="M406" i="25" a="1"/>
  <c r="M406" i="25" s="1"/>
  <c r="N406" i="25" s="1"/>
  <c r="M967" i="25" a="1"/>
  <c r="M967" i="25" s="1"/>
  <c r="N967" i="25" s="1"/>
  <c r="K967" i="25"/>
  <c r="Q967" i="25" s="1" a="1"/>
  <c r="Q967" i="25" s="1"/>
  <c r="R967" i="25" s="1"/>
  <c r="K630" i="25"/>
  <c r="Q630" i="25" s="1" a="1"/>
  <c r="Q630" i="25" s="1"/>
  <c r="R630" i="25" s="1"/>
  <c r="M630" i="25" a="1"/>
  <c r="M630" i="25" s="1"/>
  <c r="N630" i="25" s="1"/>
  <c r="K296" i="25"/>
  <c r="Q296" i="25" s="1" a="1"/>
  <c r="Q296" i="25" s="1"/>
  <c r="R296" i="25" s="1"/>
  <c r="M296" i="25" a="1"/>
  <c r="M296" i="25" s="1"/>
  <c r="N296" i="25" s="1"/>
  <c r="K479" i="25"/>
  <c r="Q479" i="25" s="1" a="1"/>
  <c r="Q479" i="25" s="1"/>
  <c r="R479" i="25" s="1"/>
  <c r="M479" i="25" a="1"/>
  <c r="M479" i="25" s="1"/>
  <c r="N479" i="25" s="1"/>
  <c r="K1001" i="25"/>
  <c r="Q1001" i="25" s="1" a="1"/>
  <c r="Q1001" i="25" s="1"/>
  <c r="R1001" i="25" s="1"/>
  <c r="M1001" i="25" a="1"/>
  <c r="M1001" i="25" s="1"/>
  <c r="N1001" i="25" s="1"/>
  <c r="M1086" i="25" a="1"/>
  <c r="M1086" i="25" s="1"/>
  <c r="N1086" i="25" s="1"/>
  <c r="K1086" i="25"/>
  <c r="Q1086" i="25" s="1" a="1"/>
  <c r="Q1086" i="25" s="1"/>
  <c r="R1086" i="25" s="1"/>
  <c r="M1406" i="25" a="1"/>
  <c r="M1406" i="25" s="1"/>
  <c r="N1406" i="25" s="1"/>
  <c r="K1406" i="25"/>
  <c r="Q1406" i="25" s="1" a="1"/>
  <c r="Q1406" i="25" s="1"/>
  <c r="R1406" i="25" s="1"/>
  <c r="K87" i="25"/>
  <c r="Q87" i="25" s="1" a="1"/>
  <c r="Q87" i="25" s="1"/>
  <c r="R87" i="25" s="1"/>
  <c r="M87" i="25" a="1"/>
  <c r="M87" i="25" s="1"/>
  <c r="N87" i="25" s="1"/>
  <c r="K383" i="25"/>
  <c r="Q383" i="25" s="1" a="1"/>
  <c r="Q383" i="25" s="1"/>
  <c r="R383" i="25" s="1"/>
  <c r="M383" i="25" a="1"/>
  <c r="M383" i="25" s="1"/>
  <c r="N383" i="25" s="1"/>
  <c r="M1046" i="25" a="1"/>
  <c r="M1046" i="25" s="1"/>
  <c r="N1046" i="25" s="1"/>
  <c r="K1046" i="25"/>
  <c r="Q1046" i="25" s="1" a="1"/>
  <c r="Q1046" i="25" s="1"/>
  <c r="R1046" i="25" s="1"/>
  <c r="K1352" i="25"/>
  <c r="Q1352" i="25" s="1" a="1"/>
  <c r="Q1352" i="25" s="1"/>
  <c r="R1352" i="25" s="1"/>
  <c r="M1352" i="25" a="1"/>
  <c r="M1352" i="25" s="1"/>
  <c r="N1352" i="25" s="1"/>
  <c r="M1675" i="25" a="1"/>
  <c r="M1675" i="25" s="1"/>
  <c r="N1675" i="25" s="1"/>
  <c r="K1675" i="25"/>
  <c r="Q1675" i="25" s="1" a="1"/>
  <c r="Q1675" i="25" s="1"/>
  <c r="R1675" i="25" s="1"/>
  <c r="K583" i="25"/>
  <c r="Q583" i="25" s="1" a="1"/>
  <c r="Q583" i="25" s="1"/>
  <c r="R583" i="25" s="1"/>
  <c r="M583" i="25" a="1"/>
  <c r="M583" i="25" s="1"/>
  <c r="N583" i="25" s="1"/>
  <c r="M1155" i="25" a="1"/>
  <c r="M1155" i="25" s="1"/>
  <c r="N1155" i="25" s="1"/>
  <c r="K1155" i="25"/>
  <c r="Q1155" i="25" s="1" a="1"/>
  <c r="Q1155" i="25" s="1"/>
  <c r="R1155" i="25" s="1"/>
  <c r="K1618" i="25"/>
  <c r="Q1618" i="25" s="1" a="1"/>
  <c r="Q1618" i="25" s="1"/>
  <c r="R1618" i="25" s="1"/>
  <c r="M1618" i="25" a="1"/>
  <c r="M1618" i="25" s="1"/>
  <c r="N1618" i="25" s="1"/>
  <c r="M995" i="25" a="1"/>
  <c r="M995" i="25" s="1"/>
  <c r="N995" i="25" s="1"/>
  <c r="K995" i="25"/>
  <c r="Q995" i="25" s="1" a="1"/>
  <c r="Q995" i="25" s="1"/>
  <c r="R995" i="25" s="1"/>
  <c r="K1480" i="25"/>
  <c r="Q1480" i="25" s="1" a="1"/>
  <c r="Q1480" i="25" s="1"/>
  <c r="R1480" i="25" s="1"/>
  <c r="M1480" i="25" a="1"/>
  <c r="M1480" i="25" s="1"/>
  <c r="N1480" i="25" s="1"/>
  <c r="M1647" i="25" a="1"/>
  <c r="M1647" i="25" s="1"/>
  <c r="N1647" i="25" s="1"/>
  <c r="K1647" i="25"/>
  <c r="Q1647" i="25" s="1" a="1"/>
  <c r="Q1647" i="25" s="1"/>
  <c r="R1647" i="25" s="1"/>
  <c r="M426" i="25" a="1"/>
  <c r="M426" i="25" s="1"/>
  <c r="N426" i="25" s="1"/>
  <c r="K426" i="25"/>
  <c r="Q426" i="25" s="1" a="1"/>
  <c r="Q426" i="25" s="1"/>
  <c r="R426" i="25" s="1"/>
  <c r="K581" i="25"/>
  <c r="Q581" i="25" s="1" a="1"/>
  <c r="Q581" i="25" s="1"/>
  <c r="R581" i="25" s="1"/>
  <c r="M581" i="25" a="1"/>
  <c r="M581" i="25" s="1"/>
  <c r="N581" i="25" s="1"/>
  <c r="K709" i="25"/>
  <c r="Q709" i="25" s="1" a="1"/>
  <c r="Q709" i="25" s="1"/>
  <c r="R709" i="25" s="1"/>
  <c r="M709" i="25" a="1"/>
  <c r="M709" i="25" s="1"/>
  <c r="N709" i="25" s="1"/>
  <c r="K78" i="25"/>
  <c r="Q78" i="25" s="1" a="1"/>
  <c r="Q78" i="25" s="1"/>
  <c r="R78" i="25" s="1"/>
  <c r="M78" i="25" a="1"/>
  <c r="M78" i="25" s="1"/>
  <c r="N78" i="25" s="1"/>
  <c r="M346" i="25" a="1"/>
  <c r="M346" i="25" s="1"/>
  <c r="N346" i="25" s="1"/>
  <c r="K346" i="25"/>
  <c r="Q346" i="25" s="1" a="1"/>
  <c r="Q346" i="25" s="1"/>
  <c r="R346" i="25" s="1"/>
  <c r="K923" i="25"/>
  <c r="Q923" i="25" s="1" a="1"/>
  <c r="Q923" i="25" s="1"/>
  <c r="R923" i="25" s="1"/>
  <c r="M923" i="25" a="1"/>
  <c r="M923" i="25" s="1"/>
  <c r="N923" i="25" s="1"/>
  <c r="M550" i="25" a="1"/>
  <c r="M550" i="25" s="1"/>
  <c r="N550" i="25" s="1"/>
  <c r="K550" i="25"/>
  <c r="Q550" i="25" s="1" a="1"/>
  <c r="Q550" i="25" s="1"/>
  <c r="R550" i="25" s="1"/>
  <c r="K1142" i="25"/>
  <c r="Q1142" i="25" s="1" a="1"/>
  <c r="Q1142" i="25" s="1"/>
  <c r="R1142" i="25" s="1"/>
  <c r="M1142" i="25" a="1"/>
  <c r="M1142" i="25" s="1"/>
  <c r="N1142" i="25" s="1"/>
  <c r="M1462" i="25" a="1"/>
  <c r="M1462" i="25" s="1"/>
  <c r="N1462" i="25" s="1"/>
  <c r="K1462" i="25"/>
  <c r="Q1462" i="25" s="1" a="1"/>
  <c r="Q1462" i="25" s="1"/>
  <c r="R1462" i="25" s="1"/>
  <c r="K229" i="25"/>
  <c r="Q229" i="25" s="1" a="1"/>
  <c r="Q229" i="25" s="1"/>
  <c r="R229" i="25" s="1"/>
  <c r="M229" i="25" a="1"/>
  <c r="M229" i="25" s="1"/>
  <c r="N229" i="25" s="1"/>
  <c r="M890" i="25" a="1"/>
  <c r="M890" i="25" s="1"/>
  <c r="N890" i="25" s="1"/>
  <c r="K890" i="25"/>
  <c r="Q890" i="25" s="1" a="1"/>
  <c r="Q890" i="25" s="1"/>
  <c r="R890" i="25" s="1"/>
  <c r="K1238" i="25"/>
  <c r="Q1238" i="25" s="1" a="1"/>
  <c r="Q1238" i="25" s="1"/>
  <c r="R1238" i="25" s="1"/>
  <c r="M1238" i="25" a="1"/>
  <c r="M1238" i="25" s="1"/>
  <c r="N1238" i="25" s="1"/>
  <c r="M1527" i="25" a="1"/>
  <c r="M1527" i="25" s="1"/>
  <c r="N1527" i="25" s="1"/>
  <c r="K1527" i="25"/>
  <c r="Q1527" i="25" s="1" a="1"/>
  <c r="Q1527" i="25" s="1"/>
  <c r="R1527" i="25" s="1"/>
  <c r="K7" i="25"/>
  <c r="Q7" i="25" s="1" a="1"/>
  <c r="Q7" i="25" s="1"/>
  <c r="R7" i="25" s="1"/>
  <c r="M7" i="25" a="1"/>
  <c r="M7" i="25" s="1"/>
  <c r="N7" i="25" s="1"/>
  <c r="K675" i="25"/>
  <c r="Q675" i="25" s="1" a="1"/>
  <c r="Q675" i="25" s="1"/>
  <c r="R675" i="25" s="1"/>
  <c r="M675" i="25" a="1"/>
  <c r="M675" i="25" s="1"/>
  <c r="N675" i="25" s="1"/>
  <c r="M1019" i="25" a="1"/>
  <c r="M1019" i="25" s="1"/>
  <c r="N1019" i="25" s="1"/>
  <c r="K1019" i="25"/>
  <c r="Q1019" i="25" s="1" a="1"/>
  <c r="Q1019" i="25" s="1"/>
  <c r="R1019" i="25" s="1"/>
  <c r="K1500" i="25"/>
  <c r="Q1500" i="25" s="1" a="1"/>
  <c r="Q1500" i="25" s="1"/>
  <c r="R1500" i="25" s="1"/>
  <c r="M1500" i="25" a="1"/>
  <c r="M1500" i="25" s="1"/>
  <c r="N1500" i="25" s="1"/>
  <c r="M1696" i="25" a="1"/>
  <c r="M1696" i="25" s="1"/>
  <c r="N1696" i="25" s="1"/>
  <c r="K1696" i="25"/>
  <c r="Q1696" i="25" s="1" a="1"/>
  <c r="Q1696" i="25" s="1"/>
  <c r="R1696" i="25" s="1"/>
  <c r="K527" i="25"/>
  <c r="Q527" i="25" s="1" a="1"/>
  <c r="Q527" i="25" s="1"/>
  <c r="R527" i="25" s="1"/>
  <c r="M527" i="25" a="1"/>
  <c r="M527" i="25" s="1"/>
  <c r="N527" i="25" s="1"/>
  <c r="M783" i="25" a="1"/>
  <c r="M783" i="25" s="1"/>
  <c r="N783" i="25" s="1"/>
  <c r="K783" i="25"/>
  <c r="Q783" i="25" s="1" a="1"/>
  <c r="Q783" i="25" s="1"/>
  <c r="R783" i="25" s="1"/>
  <c r="M356" i="25" a="1"/>
  <c r="M356" i="25" s="1"/>
  <c r="N356" i="25" s="1"/>
  <c r="K356" i="25"/>
  <c r="Q356" i="25" s="1" a="1"/>
  <c r="Q356" i="25" s="1"/>
  <c r="R356" i="25" s="1"/>
  <c r="K494" i="25"/>
  <c r="Q494" i="25" s="1" a="1"/>
  <c r="Q494" i="25" s="1"/>
  <c r="R494" i="25" s="1"/>
  <c r="M494" i="25" a="1"/>
  <c r="M494" i="25" s="1"/>
  <c r="N494" i="25" s="1"/>
  <c r="M151" i="25" a="1"/>
  <c r="M151" i="25" s="1"/>
  <c r="N151" i="25" s="1"/>
  <c r="K151" i="25"/>
  <c r="Q151" i="25" s="1" a="1"/>
  <c r="Q151" i="25" s="1"/>
  <c r="R151" i="25" s="1"/>
  <c r="M754" i="25" a="1"/>
  <c r="M754" i="25" s="1"/>
  <c r="N754" i="25" s="1"/>
  <c r="K754" i="25"/>
  <c r="Q754" i="25" s="1" a="1"/>
  <c r="Q754" i="25" s="1"/>
  <c r="R754" i="25" s="1"/>
  <c r="M245" i="25" a="1"/>
  <c r="M245" i="25" s="1"/>
  <c r="N245" i="25" s="1"/>
  <c r="K245" i="25"/>
  <c r="Q245" i="25" s="1" a="1"/>
  <c r="Q245" i="25" s="1"/>
  <c r="R245" i="25" s="1"/>
  <c r="K1024" i="25"/>
  <c r="Q1024" i="25" s="1" a="1"/>
  <c r="Q1024" i="25" s="1"/>
  <c r="R1024" i="25" s="1"/>
  <c r="M1024" i="25" a="1"/>
  <c r="M1024" i="25" s="1"/>
  <c r="N1024" i="25" s="1"/>
  <c r="K1149" i="25"/>
  <c r="Q1149" i="25" s="1" a="1"/>
  <c r="Q1149" i="25" s="1"/>
  <c r="R1149" i="25" s="1"/>
  <c r="M1149" i="25" a="1"/>
  <c r="M1149" i="25" s="1"/>
  <c r="N1149" i="25" s="1"/>
  <c r="M1620" i="25" a="1"/>
  <c r="M1620" i="25" s="1"/>
  <c r="N1620" i="25" s="1"/>
  <c r="K1620" i="25"/>
  <c r="Q1620" i="25" s="1" a="1"/>
  <c r="Q1620" i="25" s="1"/>
  <c r="R1620" i="25" s="1"/>
  <c r="K193" i="25"/>
  <c r="Q193" i="25" s="1" a="1"/>
  <c r="Q193" i="25" s="1"/>
  <c r="R193" i="25" s="1"/>
  <c r="M193" i="25" a="1"/>
  <c r="M193" i="25" s="1"/>
  <c r="N193" i="25" s="1"/>
  <c r="K321" i="25"/>
  <c r="Q321" i="25" s="1" a="1"/>
  <c r="Q321" i="25" s="1"/>
  <c r="R321" i="25" s="1"/>
  <c r="M321" i="25" a="1"/>
  <c r="M321" i="25" s="1"/>
  <c r="N321" i="25" s="1"/>
  <c r="M1012" i="25" a="1"/>
  <c r="M1012" i="25" s="1"/>
  <c r="N1012" i="25" s="1"/>
  <c r="K1012" i="25"/>
  <c r="Q1012" i="25" s="1" a="1"/>
  <c r="Q1012" i="25" s="1"/>
  <c r="R1012" i="25" s="1"/>
  <c r="K1097" i="25"/>
  <c r="Q1097" i="25" s="1" a="1"/>
  <c r="Q1097" i="25" s="1"/>
  <c r="R1097" i="25" s="1"/>
  <c r="M1097" i="25" a="1"/>
  <c r="M1097" i="25" s="1"/>
  <c r="N1097" i="25" s="1"/>
  <c r="M1375" i="25" a="1"/>
  <c r="M1375" i="25" s="1"/>
  <c r="N1375" i="25" s="1"/>
  <c r="K1375" i="25"/>
  <c r="Q1375" i="25" s="1" a="1"/>
  <c r="Q1375" i="25" s="1"/>
  <c r="R1375" i="25" s="1"/>
  <c r="M1720" i="25" a="1"/>
  <c r="M1720" i="25" s="1"/>
  <c r="N1720" i="25" s="1"/>
  <c r="K1720" i="25"/>
  <c r="Q1720" i="25" s="1" a="1"/>
  <c r="Q1720" i="25" s="1"/>
  <c r="R1720" i="25" s="1"/>
  <c r="K1269" i="25"/>
  <c r="Q1269" i="25" s="1" a="1"/>
  <c r="Q1269" i="25" s="1"/>
  <c r="R1269" i="25" s="1"/>
  <c r="M1269" i="25" a="1"/>
  <c r="M1269" i="25" s="1"/>
  <c r="N1269" i="25" s="1"/>
  <c r="M1518" i="25" a="1"/>
  <c r="M1518" i="25" s="1"/>
  <c r="N1518" i="25" s="1"/>
  <c r="K1518" i="25"/>
  <c r="Q1518" i="25" s="1" a="1"/>
  <c r="Q1518" i="25" s="1"/>
  <c r="R1518" i="25" s="1"/>
  <c r="M1704" i="25" a="1"/>
  <c r="M1704" i="25" s="1"/>
  <c r="N1704" i="25" s="1"/>
  <c r="K1704" i="25"/>
  <c r="Q1704" i="25" s="1" a="1"/>
  <c r="Q1704" i="25" s="1"/>
  <c r="R1704" i="25" s="1"/>
  <c r="K1140" i="25"/>
  <c r="Q1140" i="25" s="1" a="1"/>
  <c r="Q1140" i="25" s="1"/>
  <c r="R1140" i="25" s="1"/>
  <c r="M1140" i="25" a="1"/>
  <c r="M1140" i="25" s="1"/>
  <c r="N1140" i="25" s="1"/>
  <c r="M1418" i="25" a="1"/>
  <c r="M1418" i="25" s="1"/>
  <c r="N1418" i="25" s="1"/>
  <c r="K1418" i="25"/>
  <c r="Q1418" i="25" s="1" a="1"/>
  <c r="Q1418" i="25" s="1"/>
  <c r="R1418" i="25" s="1"/>
  <c r="K1300" i="25"/>
  <c r="Q1300" i="25" s="1" a="1"/>
  <c r="Q1300" i="25" s="1"/>
  <c r="R1300" i="25" s="1"/>
  <c r="M1300" i="25" a="1"/>
  <c r="M1300" i="25" s="1"/>
  <c r="N1300" i="25" s="1"/>
  <c r="M1642" i="25" a="1"/>
  <c r="M1642" i="25" s="1"/>
  <c r="N1642" i="25" s="1"/>
  <c r="K1642" i="25"/>
  <c r="Q1642" i="25" s="1" a="1"/>
  <c r="Q1642" i="25" s="1"/>
  <c r="R1642" i="25" s="1"/>
  <c r="M1757" i="25" a="1"/>
  <c r="M1757" i="25" s="1"/>
  <c r="N1757" i="25" s="1"/>
  <c r="K1757" i="25"/>
  <c r="Q1757" i="25" s="1" a="1"/>
  <c r="Q1757" i="25" s="1"/>
  <c r="R1757" i="25" s="1"/>
  <c r="K1281" i="25"/>
  <c r="Q1281" i="25" s="1" a="1"/>
  <c r="Q1281" i="25" s="1"/>
  <c r="R1281" i="25" s="1"/>
  <c r="M1281" i="25" a="1"/>
  <c r="M1281" i="25" s="1"/>
  <c r="N1281" i="25" s="1"/>
  <c r="M1228" i="25" a="1"/>
  <c r="M1228" i="25" s="1"/>
  <c r="N1228" i="25" s="1"/>
  <c r="K1228" i="25"/>
  <c r="Q1228" i="25" s="1" a="1"/>
  <c r="Q1228" i="25" s="1"/>
  <c r="R1228" i="25" s="1"/>
  <c r="M1356" i="25" a="1"/>
  <c r="M1356" i="25" s="1"/>
  <c r="N1356" i="25" s="1"/>
  <c r="K1356" i="25"/>
  <c r="Q1356" i="25" s="1" a="1"/>
  <c r="Q1356" i="25" s="1"/>
  <c r="R1356" i="25" s="1"/>
  <c r="M1763" i="25" a="1"/>
  <c r="M1763" i="25" s="1"/>
  <c r="N1763" i="25" s="1"/>
  <c r="K1763" i="25"/>
  <c r="Q1763" i="25" s="1" a="1"/>
  <c r="Q1763" i="25" s="1"/>
  <c r="R1763" i="25" s="1"/>
  <c r="M1053" i="25" a="1"/>
  <c r="M1053" i="25" s="1"/>
  <c r="N1053" i="25" s="1"/>
  <c r="K1053" i="25"/>
  <c r="Q1053" i="25" s="1" a="1"/>
  <c r="Q1053" i="25" s="1"/>
  <c r="R1053" i="25" s="1"/>
  <c r="M1482" i="25" a="1"/>
  <c r="M1482" i="25" s="1"/>
  <c r="N1482" i="25" s="1"/>
  <c r="K1482" i="25"/>
  <c r="Q1482" i="25" s="1" a="1"/>
  <c r="Q1482" i="25" s="1"/>
  <c r="R1482" i="25" s="1"/>
  <c r="K1124" i="25"/>
  <c r="Q1124" i="25" s="1" a="1"/>
  <c r="Q1124" i="25" s="1"/>
  <c r="R1124" i="25" s="1"/>
  <c r="M1124" i="25" a="1"/>
  <c r="M1124" i="25" s="1"/>
  <c r="N1124" i="25" s="1"/>
  <c r="M1402" i="25" a="1"/>
  <c r="M1402" i="25" s="1"/>
  <c r="N1402" i="25" s="1"/>
  <c r="K1402" i="25"/>
  <c r="Q1402" i="25" s="1" a="1"/>
  <c r="Q1402" i="25" s="1"/>
  <c r="R1402" i="25" s="1"/>
  <c r="K1676" i="25"/>
  <c r="Q1676" i="25" s="1" a="1"/>
  <c r="Q1676" i="25" s="1"/>
  <c r="R1676" i="25" s="1"/>
  <c r="M1676" i="25" a="1"/>
  <c r="M1676" i="25" s="1"/>
  <c r="N1676" i="25" s="1"/>
  <c r="M1316" i="25" a="1"/>
  <c r="M1316" i="25" s="1"/>
  <c r="N1316" i="25" s="1"/>
  <c r="K1316" i="25"/>
  <c r="Q1316" i="25" s="1" a="1"/>
  <c r="Q1316" i="25" s="1"/>
  <c r="R1316" i="25" s="1"/>
  <c r="K1662" i="25"/>
  <c r="Q1662" i="25" s="1" a="1"/>
  <c r="Q1662" i="25" s="1"/>
  <c r="R1662" i="25" s="1"/>
  <c r="M1662" i="25" a="1"/>
  <c r="M1662" i="25" s="1"/>
  <c r="N1662" i="25" s="1"/>
  <c r="K1699" i="25"/>
  <c r="Q1699" i="25" s="1" a="1"/>
  <c r="Q1699" i="25" s="1"/>
  <c r="R1699" i="25" s="1"/>
  <c r="M1699" i="25" a="1"/>
  <c r="M1699" i="25" s="1"/>
  <c r="N1699" i="25" s="1"/>
  <c r="M1305" i="25" a="1"/>
  <c r="M1305" i="25" s="1"/>
  <c r="N1305" i="25" s="1"/>
  <c r="K1305" i="25"/>
  <c r="Q1305" i="25" s="1" a="1"/>
  <c r="Q1305" i="25" s="1"/>
  <c r="R1305" i="25" s="1"/>
  <c r="M1571" i="25" a="1"/>
  <c r="M1571" i="25" s="1"/>
  <c r="N1571" i="25" s="1"/>
  <c r="K1571" i="25"/>
  <c r="Q1571" i="25" s="1" a="1"/>
  <c r="Q1571" i="25" s="1"/>
  <c r="R1571" i="25" s="1"/>
  <c r="M1491" i="25" a="1"/>
  <c r="M1491" i="25" s="1"/>
  <c r="N1491" i="25" s="1"/>
  <c r="K1491" i="25"/>
  <c r="Q1491" i="25" s="1" a="1"/>
  <c r="Q1491" i="25" s="1"/>
  <c r="R1491" i="25" s="1"/>
  <c r="M1582" i="25" a="1"/>
  <c r="M1582" i="25" s="1"/>
  <c r="N1582" i="25" s="1"/>
  <c r="K1582" i="25"/>
  <c r="Q1582" i="25" s="1" a="1"/>
  <c r="Q1582" i="25" s="1"/>
  <c r="R1582" i="25" s="1"/>
  <c r="M917" i="25" a="1"/>
  <c r="M917" i="25" s="1"/>
  <c r="N917" i="25" s="1"/>
  <c r="K917" i="25"/>
  <c r="Q917" i="25" s="1" a="1"/>
  <c r="Q917" i="25" s="1"/>
  <c r="R917" i="25" s="1"/>
  <c r="M660" i="25" a="1"/>
  <c r="M660" i="25" s="1"/>
  <c r="N660" i="25" s="1"/>
  <c r="K660" i="25"/>
  <c r="Q660" i="25" s="1" a="1"/>
  <c r="Q660" i="25" s="1"/>
  <c r="R660" i="25" s="1"/>
  <c r="M1215" i="25" a="1"/>
  <c r="M1215" i="25" s="1"/>
  <c r="N1215" i="25" s="1"/>
  <c r="K1215" i="25"/>
  <c r="Q1215" i="25" s="1" a="1"/>
  <c r="Q1215" i="25" s="1"/>
  <c r="R1215" i="25" s="1"/>
  <c r="K9" i="25"/>
  <c r="Q9" i="25" s="1" a="1"/>
  <c r="Q9" i="25" s="1"/>
  <c r="R9" i="25" s="1"/>
  <c r="M9" i="25" a="1"/>
  <c r="M9" i="25" s="1"/>
  <c r="N9" i="25" s="1"/>
  <c r="M4" i="25" a="1"/>
  <c r="M4" i="25" s="1"/>
  <c r="N4" i="25" s="1"/>
  <c r="K4" i="25"/>
  <c r="Q4" i="25" s="1" a="1"/>
  <c r="Q4" i="25" s="1"/>
  <c r="R4" i="25" s="1"/>
  <c r="K172" i="25"/>
  <c r="Q172" i="25" s="1" a="1"/>
  <c r="Q172" i="25" s="1"/>
  <c r="R172" i="25" s="1"/>
  <c r="M172" i="25" a="1"/>
  <c r="M172" i="25" s="1"/>
  <c r="N172" i="25" s="1"/>
  <c r="M810" i="25" a="1"/>
  <c r="M810" i="25" s="1"/>
  <c r="N810" i="25" s="1"/>
  <c r="K810" i="25"/>
  <c r="Q810" i="25" s="1" a="1"/>
  <c r="Q810" i="25" s="1"/>
  <c r="R810" i="25" s="1"/>
  <c r="M129" i="25" a="1"/>
  <c r="M129" i="25" s="1"/>
  <c r="N129" i="25" s="1"/>
  <c r="K129" i="25"/>
  <c r="Q129" i="25" s="1" a="1"/>
  <c r="Q129" i="25" s="1"/>
  <c r="R129" i="25" s="1"/>
  <c r="M424" i="25" a="1"/>
  <c r="M424" i="25" s="1"/>
  <c r="N424" i="25" s="1"/>
  <c r="K424" i="25"/>
  <c r="Q424" i="25" s="1" a="1"/>
  <c r="Q424" i="25" s="1"/>
  <c r="R424" i="25" s="1"/>
  <c r="M429" i="25" a="1"/>
  <c r="M429" i="25" s="1"/>
  <c r="N429" i="25" s="1"/>
  <c r="K429" i="25"/>
  <c r="Q429" i="25" s="1" a="1"/>
  <c r="Q429" i="25" s="1"/>
  <c r="R429" i="25" s="1"/>
  <c r="M788" i="25" a="1"/>
  <c r="M788" i="25" s="1"/>
  <c r="N788" i="25" s="1"/>
  <c r="K788" i="25"/>
  <c r="Q788" i="25" s="1" a="1"/>
  <c r="Q788" i="25" s="1"/>
  <c r="R788" i="25" s="1"/>
  <c r="M60" i="25" a="1"/>
  <c r="M60" i="25" s="1"/>
  <c r="N60" i="25" s="1"/>
  <c r="K60" i="25"/>
  <c r="Q60" i="25" s="1" a="1"/>
  <c r="Q60" i="25" s="1"/>
  <c r="R60" i="25" s="1"/>
  <c r="M207" i="25" a="1"/>
  <c r="M207" i="25" s="1"/>
  <c r="N207" i="25" s="1"/>
  <c r="K207" i="25"/>
  <c r="Q207" i="25" s="1" a="1"/>
  <c r="Q207" i="25" s="1"/>
  <c r="R207" i="25" s="1"/>
  <c r="K612" i="25"/>
  <c r="Q612" i="25" s="1" a="1"/>
  <c r="Q612" i="25" s="1"/>
  <c r="R612" i="25" s="1"/>
  <c r="M612" i="25" a="1"/>
  <c r="M612" i="25" s="1"/>
  <c r="N612" i="25" s="1"/>
  <c r="M1444" i="25" a="1"/>
  <c r="M1444" i="25" s="1"/>
  <c r="N1444" i="25" s="1"/>
  <c r="K1444" i="25"/>
  <c r="Q1444" i="25" s="1" a="1"/>
  <c r="Q1444" i="25" s="1"/>
  <c r="R1444" i="25" s="1"/>
  <c r="K1509" i="25"/>
  <c r="Q1509" i="25" s="1" a="1"/>
  <c r="Q1509" i="25" s="1"/>
  <c r="R1509" i="25" s="1"/>
  <c r="M1509" i="25" a="1"/>
  <c r="M1509" i="25" s="1"/>
  <c r="N1509" i="25" s="1"/>
  <c r="M236" i="25" a="1"/>
  <c r="M236" i="25" s="1"/>
  <c r="N236" i="25" s="1"/>
  <c r="K236" i="25"/>
  <c r="Q236" i="25" s="1" a="1"/>
  <c r="Q236" i="25" s="1"/>
  <c r="R236" i="25" s="1"/>
  <c r="M489" i="25" a="1"/>
  <c r="M489" i="25" s="1"/>
  <c r="N489" i="25" s="1"/>
  <c r="K489" i="25"/>
  <c r="Q489" i="25" s="1" a="1"/>
  <c r="Q489" i="25" s="1"/>
  <c r="R489" i="25" s="1"/>
  <c r="K106" i="25"/>
  <c r="Q106" i="25" s="1" a="1"/>
  <c r="Q106" i="25" s="1"/>
  <c r="R106" i="25" s="1"/>
  <c r="M106" i="25" a="1"/>
  <c r="M106" i="25" s="1"/>
  <c r="N106" i="25" s="1"/>
  <c r="K726" i="25"/>
  <c r="Q726" i="25" s="1" a="1"/>
  <c r="Q726" i="25" s="1"/>
  <c r="R726" i="25" s="1"/>
  <c r="M726" i="25" a="1"/>
  <c r="M726" i="25" s="1"/>
  <c r="N726" i="25" s="1"/>
  <c r="M470" i="25" a="1"/>
  <c r="M470" i="25" s="1"/>
  <c r="N470" i="25" s="1"/>
  <c r="K470" i="25"/>
  <c r="Q470" i="25" s="1" a="1"/>
  <c r="Q470" i="25" s="1"/>
  <c r="R470" i="25" s="1"/>
  <c r="M627" i="25" a="1"/>
  <c r="M627" i="25" s="1"/>
  <c r="N627" i="25" s="1"/>
  <c r="K627" i="25"/>
  <c r="Q627" i="25" s="1" a="1"/>
  <c r="Q627" i="25" s="1"/>
  <c r="R627" i="25" s="1"/>
  <c r="K1231" i="25"/>
  <c r="Q1231" i="25" s="1" a="1"/>
  <c r="Q1231" i="25" s="1"/>
  <c r="R1231" i="25" s="1"/>
  <c r="M1231" i="25" a="1"/>
  <c r="M1231" i="25" s="1"/>
  <c r="N1231" i="25" s="1"/>
  <c r="K122" i="25"/>
  <c r="Q122" i="25" s="1" a="1"/>
  <c r="Q122" i="25" s="1"/>
  <c r="R122" i="25" s="1"/>
  <c r="M122" i="25" a="1"/>
  <c r="M122" i="25" s="1"/>
  <c r="N122" i="25" s="1"/>
  <c r="M226" i="25" a="1"/>
  <c r="M226" i="25" s="1"/>
  <c r="N226" i="25" s="1"/>
  <c r="K226" i="25"/>
  <c r="Q226" i="25" s="1" a="1"/>
  <c r="Q226" i="25" s="1"/>
  <c r="R226" i="25" s="1"/>
  <c r="M1408" i="25" a="1"/>
  <c r="M1408" i="25" s="1"/>
  <c r="N1408" i="25" s="1"/>
  <c r="K1408" i="25"/>
  <c r="Q1408" i="25" s="1" a="1"/>
  <c r="Q1408" i="25" s="1"/>
  <c r="R1408" i="25" s="1"/>
  <c r="M651" i="25" a="1"/>
  <c r="M651" i="25" s="1"/>
  <c r="N651" i="25" s="1"/>
  <c r="K651" i="25"/>
  <c r="Q651" i="25" s="1" a="1"/>
  <c r="Q651" i="25" s="1"/>
  <c r="R651" i="25" s="1"/>
  <c r="M997" i="25" a="1"/>
  <c r="M997" i="25" s="1"/>
  <c r="N997" i="25" s="1"/>
  <c r="K997" i="25"/>
  <c r="Q997" i="25" s="1" a="1"/>
  <c r="Q997" i="25" s="1"/>
  <c r="R997" i="25" s="1"/>
  <c r="M767" i="25" a="1"/>
  <c r="M767" i="25" s="1"/>
  <c r="N767" i="25" s="1"/>
  <c r="K767" i="25"/>
  <c r="Q767" i="25" s="1" a="1"/>
  <c r="Q767" i="25" s="1"/>
  <c r="R767" i="25" s="1"/>
  <c r="M570" i="25" a="1"/>
  <c r="M570" i="25" s="1"/>
  <c r="N570" i="25" s="1"/>
  <c r="K570" i="25"/>
  <c r="Q570" i="25" s="1" a="1"/>
  <c r="Q570" i="25" s="1"/>
  <c r="R570" i="25" s="1"/>
  <c r="M405" i="25" a="1"/>
  <c r="M405" i="25" s="1"/>
  <c r="N405" i="25" s="1"/>
  <c r="K405" i="25"/>
  <c r="Q405" i="25" s="1" a="1"/>
  <c r="Q405" i="25" s="1"/>
  <c r="R405" i="25" s="1"/>
  <c r="M117" i="25" a="1"/>
  <c r="M117" i="25" s="1"/>
  <c r="N117" i="25" s="1"/>
  <c r="K117" i="25"/>
  <c r="Q117" i="25" s="1" a="1"/>
  <c r="Q117" i="25" s="1"/>
  <c r="R117" i="25" s="1"/>
  <c r="M1004" i="25" a="1"/>
  <c r="M1004" i="25" s="1"/>
  <c r="N1004" i="25" s="1"/>
  <c r="K1004" i="25"/>
  <c r="Q1004" i="25" s="1" a="1"/>
  <c r="Q1004" i="25" s="1"/>
  <c r="R1004" i="25" s="1"/>
  <c r="K1261" i="25"/>
  <c r="Q1261" i="25" s="1" a="1"/>
  <c r="Q1261" i="25" s="1"/>
  <c r="R1261" i="25" s="1"/>
  <c r="M1261" i="25" a="1"/>
  <c r="M1261" i="25" s="1"/>
  <c r="N1261" i="25" s="1"/>
  <c r="M1108" i="25" a="1"/>
  <c r="M1108" i="25" s="1"/>
  <c r="N1108" i="25" s="1"/>
  <c r="K1108" i="25"/>
  <c r="Q1108" i="25" s="1" a="1"/>
  <c r="Q1108" i="25" s="1"/>
  <c r="R1108" i="25" s="1"/>
  <c r="M829" i="25" a="1"/>
  <c r="M829" i="25" s="1"/>
  <c r="N829" i="25" s="1"/>
  <c r="K829" i="25"/>
  <c r="Q829" i="25" s="1" a="1"/>
  <c r="Q829" i="25" s="1"/>
  <c r="R829" i="25" s="1"/>
  <c r="M149" i="25" a="1"/>
  <c r="M149" i="25" s="1"/>
  <c r="N149" i="25" s="1"/>
  <c r="K149" i="25"/>
  <c r="Q149" i="25" s="1" a="1"/>
  <c r="Q149" i="25" s="1"/>
  <c r="R149" i="25" s="1"/>
  <c r="K540" i="25"/>
  <c r="Q540" i="25" s="1" a="1"/>
  <c r="Q540" i="25" s="1"/>
  <c r="R540" i="25" s="1"/>
  <c r="M540" i="25" a="1"/>
  <c r="M540" i="25" s="1"/>
  <c r="N540" i="25" s="1"/>
  <c r="M1315" i="25" a="1"/>
  <c r="M1315" i="25" s="1"/>
  <c r="N1315" i="25" s="1"/>
  <c r="K1315" i="25"/>
  <c r="Q1315" i="25" s="1" a="1"/>
  <c r="Q1315" i="25" s="1"/>
  <c r="R1315" i="25" s="1"/>
  <c r="M1250" i="25" a="1"/>
  <c r="M1250" i="25" s="1"/>
  <c r="N1250" i="25" s="1"/>
  <c r="K1250" i="25"/>
  <c r="Q1250" i="25" s="1" a="1"/>
  <c r="Q1250" i="25" s="1"/>
  <c r="R1250" i="25" s="1"/>
  <c r="K699" i="25"/>
  <c r="Q699" i="25" s="1" a="1"/>
  <c r="Q699" i="25" s="1"/>
  <c r="R699" i="25" s="1"/>
  <c r="M699" i="25" a="1"/>
  <c r="M699" i="25" s="1"/>
  <c r="N699" i="25" s="1"/>
  <c r="M1283" i="25" a="1"/>
  <c r="M1283" i="25" s="1"/>
  <c r="N1283" i="25" s="1"/>
  <c r="K1283" i="25"/>
  <c r="Q1283" i="25" s="1" a="1"/>
  <c r="Q1283" i="25" s="1"/>
  <c r="R1283" i="25" s="1"/>
  <c r="M513" i="25" a="1"/>
  <c r="M513" i="25" s="1"/>
  <c r="N513" i="25" s="1"/>
  <c r="K513" i="25"/>
  <c r="Q513" i="25" s="1" a="1"/>
  <c r="Q513" i="25" s="1"/>
  <c r="R513" i="25" s="1"/>
  <c r="M326" i="25" a="1"/>
  <c r="M326" i="25" s="1"/>
  <c r="N326" i="25" s="1"/>
  <c r="K326" i="25"/>
  <c r="Q326" i="25" s="1" a="1"/>
  <c r="Q326" i="25" s="1"/>
  <c r="R326" i="25" s="1"/>
  <c r="M352" i="25" a="1"/>
  <c r="M352" i="25" s="1"/>
  <c r="N352" i="25" s="1"/>
  <c r="K352" i="25"/>
  <c r="Q352" i="25" s="1" a="1"/>
  <c r="Q352" i="25" s="1"/>
  <c r="R352" i="25" s="1"/>
  <c r="M1472" i="25" a="1"/>
  <c r="M1472" i="25" s="1"/>
  <c r="N1472" i="25" s="1"/>
  <c r="K1472" i="25"/>
  <c r="Q1472" i="25" s="1" a="1"/>
  <c r="Q1472" i="25" s="1"/>
  <c r="R1472" i="25" s="1"/>
  <c r="M1389" i="25" a="1"/>
  <c r="M1389" i="25" s="1"/>
  <c r="N1389" i="25" s="1"/>
  <c r="K1389" i="25"/>
  <c r="Q1389" i="25" s="1" a="1"/>
  <c r="Q1389" i="25" s="1"/>
  <c r="R1389" i="25" s="1"/>
  <c r="M1613" i="25" a="1"/>
  <c r="M1613" i="25" s="1"/>
  <c r="N1613" i="25" s="1"/>
  <c r="K1613" i="25"/>
  <c r="Q1613" i="25" s="1" a="1"/>
  <c r="Q1613" i="25" s="1"/>
  <c r="R1613" i="25" s="1"/>
  <c r="M693" i="25" a="1"/>
  <c r="M693" i="25" s="1"/>
  <c r="N693" i="25" s="1"/>
  <c r="K693" i="25"/>
  <c r="Q693" i="25" s="1" a="1"/>
  <c r="Q693" i="25" s="1"/>
  <c r="R693" i="25" s="1"/>
  <c r="M614" i="25" a="1"/>
  <c r="M614" i="25" s="1"/>
  <c r="N614" i="25" s="1"/>
  <c r="K614" i="25"/>
  <c r="Q614" i="25" s="1" a="1"/>
  <c r="Q614" i="25" s="1"/>
  <c r="R614" i="25" s="1"/>
  <c r="M920" i="25" a="1"/>
  <c r="M920" i="25" s="1"/>
  <c r="N920" i="25" s="1"/>
  <c r="K920" i="25"/>
  <c r="Q920" i="25" s="1" a="1"/>
  <c r="Q920" i="25" s="1"/>
  <c r="R920" i="25" s="1"/>
  <c r="K803" i="25"/>
  <c r="Q803" i="25" s="1" a="1"/>
  <c r="Q803" i="25" s="1"/>
  <c r="R803" i="25" s="1"/>
  <c r="M803" i="25" a="1"/>
  <c r="M803" i="25" s="1"/>
  <c r="N803" i="25" s="1"/>
  <c r="K41" i="25"/>
  <c r="Q41" i="25" s="1" a="1"/>
  <c r="Q41" i="25" s="1"/>
  <c r="R41" i="25" s="1"/>
  <c r="M41" i="25" a="1"/>
  <c r="M41" i="25" s="1"/>
  <c r="N41" i="25" s="1"/>
  <c r="K686" i="25"/>
  <c r="Q686" i="25" s="1" a="1"/>
  <c r="Q686" i="25" s="1"/>
  <c r="R686" i="25" s="1"/>
  <c r="M686" i="25" a="1"/>
  <c r="M686" i="25" s="1"/>
  <c r="N686" i="25" s="1"/>
  <c r="M73" i="25" a="1"/>
  <c r="M73" i="25" s="1"/>
  <c r="N73" i="25" s="1"/>
  <c r="K73" i="25"/>
  <c r="Q73" i="25" s="1" a="1"/>
  <c r="Q73" i="25" s="1"/>
  <c r="R73" i="25" s="1"/>
  <c r="M1363" i="25" a="1"/>
  <c r="M1363" i="25" s="1"/>
  <c r="N1363" i="25" s="1"/>
  <c r="K1363" i="25"/>
  <c r="Q1363" i="25" s="1" a="1"/>
  <c r="Q1363" i="25" s="1"/>
  <c r="R1363" i="25" s="1"/>
  <c r="M932" i="25" a="1"/>
  <c r="M932" i="25" s="1"/>
  <c r="N932" i="25" s="1"/>
  <c r="K932" i="25"/>
  <c r="Q932" i="25" s="1" a="1"/>
  <c r="Q932" i="25" s="1"/>
  <c r="R932" i="25" s="1"/>
  <c r="K847" i="25"/>
  <c r="Q847" i="25" s="1" a="1"/>
  <c r="Q847" i="25" s="1"/>
  <c r="R847" i="25" s="1"/>
  <c r="M847" i="25" a="1"/>
  <c r="M847" i="25" s="1"/>
  <c r="N847" i="25" s="1"/>
  <c r="M1436" i="25" a="1"/>
  <c r="M1436" i="25" s="1"/>
  <c r="N1436" i="25" s="1"/>
  <c r="K1436" i="25"/>
  <c r="Q1436" i="25" s="1" a="1"/>
  <c r="Q1436" i="25" s="1"/>
  <c r="R1436" i="25" s="1"/>
  <c r="M1586" i="25" a="1"/>
  <c r="M1586" i="25" s="1"/>
  <c r="N1586" i="25" s="1"/>
  <c r="K1586" i="25"/>
  <c r="Q1586" i="25" s="1" a="1"/>
  <c r="Q1586" i="25" s="1"/>
  <c r="R1586" i="25" s="1"/>
  <c r="K1702" i="25"/>
  <c r="Q1702" i="25" s="1" a="1"/>
  <c r="Q1702" i="25" s="1"/>
  <c r="R1702" i="25" s="1"/>
  <c r="M1702" i="25" a="1"/>
  <c r="M1702" i="25" s="1"/>
  <c r="N1702" i="25" s="1"/>
  <c r="M584" i="25" a="1"/>
  <c r="M584" i="25" s="1"/>
  <c r="N584" i="25" s="1"/>
  <c r="K584" i="25"/>
  <c r="Q584" i="25" s="1" a="1"/>
  <c r="Q584" i="25" s="1"/>
  <c r="R584" i="25" s="1"/>
  <c r="K1560" i="25"/>
  <c r="Q1560" i="25" s="1" a="1"/>
  <c r="Q1560" i="25" s="1"/>
  <c r="R1560" i="25" s="1"/>
  <c r="M1560" i="25" a="1"/>
  <c r="M1560" i="25" s="1"/>
  <c r="N1560" i="25" s="1"/>
  <c r="K1010" i="25"/>
  <c r="Q1010" i="25" s="1" a="1"/>
  <c r="Q1010" i="25" s="1"/>
  <c r="R1010" i="25" s="1"/>
  <c r="M1010" i="25" a="1"/>
  <c r="M1010" i="25" s="1"/>
  <c r="N1010" i="25" s="1"/>
  <c r="M1119" i="25" a="1"/>
  <c r="M1119" i="25" s="1"/>
  <c r="N1119" i="25" s="1"/>
  <c r="K1119" i="25"/>
  <c r="Q1119" i="25" s="1" a="1"/>
  <c r="Q1119" i="25" s="1"/>
  <c r="R1119" i="25" s="1"/>
  <c r="K1267" i="25"/>
  <c r="Q1267" i="25" s="1" a="1"/>
  <c r="Q1267" i="25" s="1"/>
  <c r="R1267" i="25" s="1"/>
  <c r="M1267" i="25" a="1"/>
  <c r="M1267" i="25" s="1"/>
  <c r="N1267" i="25" s="1"/>
  <c r="M657" i="25" a="1"/>
  <c r="M657" i="25" s="1"/>
  <c r="N657" i="25" s="1"/>
  <c r="K657" i="25"/>
  <c r="Q657" i="25" s="1" a="1"/>
  <c r="Q657" i="25" s="1"/>
  <c r="R657" i="25" s="1"/>
  <c r="K911" i="25"/>
  <c r="Q911" i="25" s="1" a="1"/>
  <c r="Q911" i="25" s="1"/>
  <c r="R911" i="25" s="1"/>
  <c r="M911" i="25" a="1"/>
  <c r="M911" i="25" s="1"/>
  <c r="N911" i="25" s="1"/>
  <c r="K945" i="25"/>
  <c r="Q945" i="25" s="1" a="1"/>
  <c r="Q945" i="25" s="1"/>
  <c r="R945" i="25" s="1"/>
  <c r="M945" i="25" a="1"/>
  <c r="M945" i="25" s="1"/>
  <c r="N945" i="25" s="1"/>
  <c r="K283" i="25"/>
  <c r="Q283" i="25" s="1" a="1"/>
  <c r="Q283" i="25" s="1"/>
  <c r="R283" i="25" s="1"/>
  <c r="M283" i="25" a="1"/>
  <c r="M283" i="25" s="1"/>
  <c r="N283" i="25" s="1"/>
  <c r="M1666" i="25" a="1"/>
  <c r="M1666" i="25" s="1"/>
  <c r="N1666" i="25" s="1"/>
  <c r="K1666" i="25"/>
  <c r="Q1666" i="25" s="1" a="1"/>
  <c r="Q1666" i="25" s="1"/>
  <c r="R1666" i="25" s="1"/>
  <c r="M755" i="25" a="1"/>
  <c r="M755" i="25" s="1"/>
  <c r="N755" i="25" s="1"/>
  <c r="K755" i="25"/>
  <c r="Q755" i="25" s="1" a="1"/>
  <c r="Q755" i="25" s="1"/>
  <c r="R755" i="25" s="1"/>
  <c r="K54" i="25"/>
  <c r="Q54" i="25" s="1" a="1"/>
  <c r="Q54" i="25" s="1"/>
  <c r="R54" i="25" s="1"/>
  <c r="M54" i="25" a="1"/>
  <c r="M54" i="25" s="1"/>
  <c r="N54" i="25" s="1"/>
  <c r="K425" i="25"/>
  <c r="Q425" i="25" s="1" a="1"/>
  <c r="Q425" i="25" s="1"/>
  <c r="R425" i="25" s="1"/>
  <c r="M425" i="25" a="1"/>
  <c r="M425" i="25" s="1"/>
  <c r="N425" i="25" s="1"/>
  <c r="M462" i="25" a="1"/>
  <c r="M462" i="25" s="1"/>
  <c r="N462" i="25" s="1"/>
  <c r="K462" i="25"/>
  <c r="Q462" i="25" s="1" a="1"/>
  <c r="Q462" i="25" s="1"/>
  <c r="R462" i="25" s="1"/>
  <c r="K611" i="25"/>
  <c r="Q611" i="25" s="1" a="1"/>
  <c r="Q611" i="25" s="1"/>
  <c r="R611" i="25" s="1"/>
  <c r="M611" i="25" a="1"/>
  <c r="M611" i="25" s="1"/>
  <c r="N611" i="25" s="1"/>
  <c r="M1659" i="25" a="1"/>
  <c r="M1659" i="25" s="1"/>
  <c r="N1659" i="25" s="1"/>
  <c r="K1659" i="25"/>
  <c r="Q1659" i="25" s="1" a="1"/>
  <c r="Q1659" i="25" s="1"/>
  <c r="R1659" i="25" s="1"/>
  <c r="M654" i="25" a="1"/>
  <c r="M654" i="25" s="1"/>
  <c r="N654" i="25" s="1"/>
  <c r="K654" i="25"/>
  <c r="Q654" i="25" s="1" a="1"/>
  <c r="Q654" i="25" s="1"/>
  <c r="R654" i="25" s="1"/>
  <c r="M301" i="25" a="1"/>
  <c r="M301" i="25" s="1"/>
  <c r="N301" i="25" s="1"/>
  <c r="K301" i="25"/>
  <c r="Q301" i="25" s="1" a="1"/>
  <c r="Q301" i="25" s="1"/>
  <c r="R301" i="25" s="1"/>
  <c r="M233" i="25" a="1"/>
  <c r="M233" i="25" s="1"/>
  <c r="N233" i="25" s="1"/>
  <c r="K233" i="25"/>
  <c r="Q233" i="25" s="1" a="1"/>
  <c r="Q233" i="25" s="1"/>
  <c r="R233" i="25" s="1"/>
  <c r="M176" i="25" a="1"/>
  <c r="M176" i="25" s="1"/>
  <c r="N176" i="25" s="1"/>
  <c r="K176" i="25"/>
  <c r="Q176" i="25" s="1" a="1"/>
  <c r="Q176" i="25" s="1"/>
  <c r="R176" i="25" s="1"/>
  <c r="K212" i="25"/>
  <c r="Q212" i="25" s="1" a="1"/>
  <c r="Q212" i="25" s="1"/>
  <c r="R212" i="25" s="1"/>
  <c r="M212" i="25" a="1"/>
  <c r="M212" i="25" s="1"/>
  <c r="N212" i="25" s="1"/>
  <c r="M831" i="25" a="1"/>
  <c r="M831" i="25" s="1"/>
  <c r="N831" i="25" s="1"/>
  <c r="K831" i="25"/>
  <c r="Q831" i="25" s="1" a="1"/>
  <c r="Q831" i="25" s="1"/>
  <c r="R831" i="25" s="1"/>
  <c r="K137" i="25"/>
  <c r="Q137" i="25" s="1" a="1"/>
  <c r="Q137" i="25" s="1"/>
  <c r="R137" i="25" s="1"/>
  <c r="M137" i="25" a="1"/>
  <c r="M137" i="25" s="1"/>
  <c r="N137" i="25" s="1"/>
  <c r="M168" i="25" a="1"/>
  <c r="M168" i="25" s="1"/>
  <c r="N168" i="25" s="1"/>
  <c r="K168" i="25"/>
  <c r="Q168" i="25" s="1" a="1"/>
  <c r="Q168" i="25" s="1"/>
  <c r="R168" i="25" s="1"/>
  <c r="K659" i="25"/>
  <c r="Q659" i="25" s="1" a="1"/>
  <c r="Q659" i="25" s="1"/>
  <c r="R659" i="25" s="1"/>
  <c r="M659" i="25" a="1"/>
  <c r="M659" i="25" s="1"/>
  <c r="N659" i="25" s="1"/>
  <c r="K1311" i="25"/>
  <c r="Q1311" i="25" s="1" a="1"/>
  <c r="Q1311" i="25" s="1"/>
  <c r="R1311" i="25" s="1"/>
  <c r="M1311" i="25" a="1"/>
  <c r="M1311" i="25" s="1"/>
  <c r="N1311" i="25" s="1"/>
  <c r="K809" i="25"/>
  <c r="Q809" i="25" s="1" a="1"/>
  <c r="Q809" i="25" s="1"/>
  <c r="R809" i="25" s="1"/>
  <c r="M809" i="25" a="1"/>
  <c r="M809" i="25" s="1"/>
  <c r="N809" i="25" s="1"/>
  <c r="M502" i="25" a="1"/>
  <c r="M502" i="25" s="1"/>
  <c r="N502" i="25" s="1"/>
  <c r="K502" i="25"/>
  <c r="Q502" i="25" s="1" a="1"/>
  <c r="Q502" i="25" s="1"/>
  <c r="R502" i="25" s="1"/>
  <c r="M766" i="25" a="1"/>
  <c r="M766" i="25" s="1"/>
  <c r="N766" i="25" s="1"/>
  <c r="K766" i="25"/>
  <c r="Q766" i="25" s="1" a="1"/>
  <c r="Q766" i="25" s="1"/>
  <c r="R766" i="25" s="1"/>
  <c r="M986" i="25" a="1"/>
  <c r="M986" i="25" s="1"/>
  <c r="N986" i="25" s="1"/>
  <c r="K986" i="25"/>
  <c r="Q986" i="25" s="1" a="1"/>
  <c r="Q986" i="25" s="1"/>
  <c r="R986" i="25" s="1"/>
  <c r="K563" i="25"/>
  <c r="Q563" i="25" s="1" a="1"/>
  <c r="Q563" i="25" s="1"/>
  <c r="R563" i="25" s="1"/>
  <c r="M563" i="25" a="1"/>
  <c r="M563" i="25" s="1"/>
  <c r="N563" i="25" s="1"/>
  <c r="M412" i="25" a="1"/>
  <c r="M412" i="25" s="1"/>
  <c r="N412" i="25" s="1"/>
  <c r="K412" i="25"/>
  <c r="Q412" i="25" s="1" a="1"/>
  <c r="Q412" i="25" s="1"/>
  <c r="R412" i="25" s="1"/>
  <c r="M549" i="25" a="1"/>
  <c r="M549" i="25" s="1"/>
  <c r="N549" i="25" s="1"/>
  <c r="K549" i="25"/>
  <c r="Q549" i="25" s="1" a="1"/>
  <c r="Q549" i="25" s="1"/>
  <c r="R549" i="25" s="1"/>
  <c r="K814" i="25"/>
  <c r="Q814" i="25" s="1" a="1"/>
  <c r="Q814" i="25" s="1"/>
  <c r="R814" i="25" s="1"/>
  <c r="M814" i="25" a="1"/>
  <c r="M814" i="25" s="1"/>
  <c r="N814" i="25" s="1"/>
  <c r="M399" i="25" a="1"/>
  <c r="M399" i="25" s="1"/>
  <c r="N399" i="25" s="1"/>
  <c r="K399" i="25"/>
  <c r="Q399" i="25" s="1" a="1"/>
  <c r="Q399" i="25" s="1"/>
  <c r="R399" i="25" s="1"/>
  <c r="K587" i="25"/>
  <c r="Q587" i="25" s="1" a="1"/>
  <c r="Q587" i="25" s="1"/>
  <c r="R587" i="25" s="1"/>
  <c r="M587" i="25" a="1"/>
  <c r="M587" i="25" s="1"/>
  <c r="N587" i="25" s="1"/>
  <c r="M112" i="25" a="1"/>
  <c r="M112" i="25" s="1"/>
  <c r="N112" i="25" s="1"/>
  <c r="K112" i="25"/>
  <c r="Q112" i="25" s="1" a="1"/>
  <c r="Q112" i="25" s="1"/>
  <c r="R112" i="25" s="1"/>
  <c r="M719" i="25" a="1"/>
  <c r="M719" i="25" s="1"/>
  <c r="N719" i="25" s="1"/>
  <c r="K719" i="25"/>
  <c r="Q719" i="25" s="1" a="1"/>
  <c r="Q719" i="25" s="1"/>
  <c r="R719" i="25" s="1"/>
  <c r="K538" i="25"/>
  <c r="Q538" i="25" s="1" a="1"/>
  <c r="Q538" i="25" s="1"/>
  <c r="R538" i="25" s="1"/>
  <c r="M538" i="25" a="1"/>
  <c r="M538" i="25" s="1"/>
  <c r="N538" i="25" s="1"/>
  <c r="M373" i="25" a="1"/>
  <c r="M373" i="25" s="1"/>
  <c r="N373" i="25" s="1"/>
  <c r="K373" i="25"/>
  <c r="Q373" i="25" s="1" a="1"/>
  <c r="Q373" i="25" s="1"/>
  <c r="R373" i="25" s="1"/>
  <c r="K93" i="25"/>
  <c r="Q93" i="25" s="1" a="1"/>
  <c r="Q93" i="25" s="1"/>
  <c r="R93" i="25" s="1"/>
  <c r="M93" i="25" a="1"/>
  <c r="M93" i="25" s="1"/>
  <c r="N93" i="25" s="1"/>
  <c r="M1486" i="25" a="1"/>
  <c r="M1486" i="25" s="1"/>
  <c r="N1486" i="25" s="1"/>
  <c r="K1486" i="25"/>
  <c r="Q1486" i="25" s="1" a="1"/>
  <c r="Q1486" i="25" s="1"/>
  <c r="R1486" i="25" s="1"/>
  <c r="K1515" i="25"/>
  <c r="Q1515" i="25" s="1" a="1"/>
  <c r="Q1515" i="25" s="1"/>
  <c r="R1515" i="25" s="1"/>
  <c r="M1515" i="25" a="1"/>
  <c r="M1515" i="25" s="1"/>
  <c r="N1515" i="25" s="1"/>
  <c r="M1132" i="25" a="1"/>
  <c r="M1132" i="25" s="1"/>
  <c r="N1132" i="25" s="1"/>
  <c r="K1132" i="25"/>
  <c r="Q1132" i="25" s="1" a="1"/>
  <c r="Q1132" i="25" s="1"/>
  <c r="R1132" i="25" s="1"/>
  <c r="K1670" i="25"/>
  <c r="Q1670" i="25" s="1" a="1"/>
  <c r="Q1670" i="25" s="1"/>
  <c r="R1670" i="25" s="1"/>
  <c r="M1670" i="25" a="1"/>
  <c r="M1670" i="25" s="1"/>
  <c r="N1670" i="25" s="1"/>
  <c r="M1589" i="25" a="1"/>
  <c r="M1589" i="25" s="1"/>
  <c r="N1589" i="25" s="1"/>
  <c r="K1589" i="25"/>
  <c r="Q1589" i="25" s="1" a="1"/>
  <c r="Q1589" i="25" s="1"/>
  <c r="R1589" i="25" s="1"/>
  <c r="K1614" i="25"/>
  <c r="Q1614" i="25" s="1" a="1"/>
  <c r="Q1614" i="25" s="1"/>
  <c r="R1614" i="25" s="1"/>
  <c r="M1614" i="25" a="1"/>
  <c r="M1614" i="25" s="1"/>
  <c r="N1614" i="25" s="1"/>
  <c r="M1180" i="25" a="1"/>
  <c r="M1180" i="25" s="1"/>
  <c r="N1180" i="25" s="1"/>
  <c r="K1180" i="25"/>
  <c r="Q1180" i="25" s="1" a="1"/>
  <c r="Q1180" i="25" s="1"/>
  <c r="R1180" i="25" s="1"/>
  <c r="K1781" i="25"/>
  <c r="Q1781" i="25" s="1" a="1"/>
  <c r="Q1781" i="25" s="1"/>
  <c r="R1781" i="25" s="1"/>
  <c r="M1781" i="25" a="1"/>
  <c r="M1781" i="25" s="1"/>
  <c r="N1781" i="25" s="1"/>
  <c r="K1764" i="25"/>
  <c r="Q1764" i="25" s="1" a="1"/>
  <c r="Q1764" i="25" s="1"/>
  <c r="R1764" i="25" s="1"/>
  <c r="E3" i="26"/>
  <c r="M1764" i="25" a="1"/>
  <c r="M1764" i="25" s="1"/>
  <c r="N1764" i="25" s="1"/>
  <c r="M1220" i="25" a="1"/>
  <c r="M1220" i="25" s="1"/>
  <c r="N1220" i="25" s="1"/>
  <c r="K1220" i="25"/>
  <c r="Q1220" i="25" s="1" a="1"/>
  <c r="Q1220" i="25" s="1"/>
  <c r="R1220" i="25" s="1"/>
  <c r="M157" i="25" a="1"/>
  <c r="M157" i="25" s="1"/>
  <c r="N157" i="25" s="1"/>
  <c r="K157" i="25"/>
  <c r="Q157" i="25" s="1" a="1"/>
  <c r="Q157" i="25" s="1"/>
  <c r="R157" i="25" s="1"/>
  <c r="M619" i="25" a="1"/>
  <c r="M619" i="25" s="1"/>
  <c r="N619" i="25" s="1"/>
  <c r="K619" i="25"/>
  <c r="Q619" i="25" s="1" a="1"/>
  <c r="Q619" i="25" s="1"/>
  <c r="R619" i="25" s="1"/>
  <c r="M415" i="25" a="1"/>
  <c r="M415" i="25" s="1"/>
  <c r="N415" i="25" s="1"/>
  <c r="K415" i="25"/>
  <c r="Q415" i="25" s="1" a="1"/>
  <c r="Q415" i="25" s="1"/>
  <c r="R415" i="25" s="1"/>
  <c r="M954" i="25" a="1"/>
  <c r="M954" i="25" s="1"/>
  <c r="N954" i="25" s="1"/>
  <c r="K954" i="25"/>
  <c r="Q954" i="25" s="1" a="1"/>
  <c r="Q954" i="25" s="1"/>
  <c r="R954" i="25" s="1"/>
  <c r="M572" i="25" a="1"/>
  <c r="M572" i="25" s="1"/>
  <c r="N572" i="25" s="1"/>
  <c r="K572" i="25"/>
  <c r="Q572" i="25" s="1" a="1"/>
  <c r="Q572" i="25" s="1"/>
  <c r="R572" i="25" s="1"/>
  <c r="K618" i="25"/>
  <c r="Q618" i="25" s="1" a="1"/>
  <c r="Q618" i="25" s="1"/>
  <c r="R618" i="25" s="1"/>
  <c r="M618" i="25" a="1"/>
  <c r="M618" i="25" s="1"/>
  <c r="N618" i="25" s="1"/>
  <c r="K444" i="25"/>
  <c r="Q444" i="25" s="1" a="1"/>
  <c r="Q444" i="25" s="1"/>
  <c r="R444" i="25" s="1"/>
  <c r="M444" i="25" a="1"/>
  <c r="M444" i="25" s="1"/>
  <c r="N444" i="25" s="1"/>
  <c r="K1082" i="25"/>
  <c r="Q1082" i="25" s="1" a="1"/>
  <c r="Q1082" i="25" s="1"/>
  <c r="R1082" i="25" s="1"/>
  <c r="M1082" i="25" a="1"/>
  <c r="M1082" i="25" s="1"/>
  <c r="N1082" i="25" s="1"/>
  <c r="K184" i="25"/>
  <c r="Q184" i="25" s="1" a="1"/>
  <c r="Q184" i="25" s="1"/>
  <c r="R184" i="25" s="1"/>
  <c r="M184" i="25" a="1"/>
  <c r="M184" i="25" s="1"/>
  <c r="N184" i="25" s="1"/>
  <c r="K683" i="25"/>
  <c r="Q683" i="25" s="1" a="1"/>
  <c r="Q683" i="25" s="1"/>
  <c r="R683" i="25" s="1"/>
  <c r="M683" i="25" a="1"/>
  <c r="M683" i="25" s="1"/>
  <c r="N683" i="25" s="1"/>
  <c r="K1551" i="25"/>
  <c r="Q1551" i="25" s="1" a="1"/>
  <c r="Q1551" i="25" s="1"/>
  <c r="R1551" i="25" s="1"/>
  <c r="M1551" i="25" a="1"/>
  <c r="M1551" i="25" s="1"/>
  <c r="N1551" i="25" s="1"/>
  <c r="M1606" i="25" a="1"/>
  <c r="M1606" i="25" s="1"/>
  <c r="N1606" i="25" s="1"/>
  <c r="K1606" i="25"/>
  <c r="Q1606" i="25" s="1" a="1"/>
  <c r="Q1606" i="25" s="1"/>
  <c r="R1606" i="25" s="1"/>
  <c r="K1567" i="25"/>
  <c r="Q1567" i="25" s="1" a="1"/>
  <c r="Q1567" i="25" s="1"/>
  <c r="R1567" i="25" s="1"/>
  <c r="M1567" i="25" a="1"/>
  <c r="M1567" i="25" s="1"/>
  <c r="N1567" i="25" s="1"/>
  <c r="M769" i="25" a="1"/>
  <c r="M769" i="25" s="1"/>
  <c r="N769" i="25" s="1"/>
  <c r="K769" i="25"/>
  <c r="Q769" i="25" s="1" a="1"/>
  <c r="Q769" i="25" s="1"/>
  <c r="R769" i="25" s="1"/>
  <c r="M50" i="25" a="1"/>
  <c r="M50" i="25" s="1"/>
  <c r="N50" i="25" s="1"/>
  <c r="K50" i="25"/>
  <c r="Q50" i="25" s="1" a="1"/>
  <c r="Q50" i="25" s="1"/>
  <c r="R50" i="25" s="1"/>
  <c r="M929" i="25" a="1"/>
  <c r="M929" i="25" s="1"/>
  <c r="N929" i="25" s="1"/>
  <c r="K929" i="25"/>
  <c r="Q929" i="25" s="1" a="1"/>
  <c r="Q929" i="25" s="1"/>
  <c r="R929" i="25" s="1"/>
  <c r="M255" i="25" a="1"/>
  <c r="M255" i="25" s="1"/>
  <c r="N255" i="25" s="1"/>
  <c r="K255" i="25"/>
  <c r="Q255" i="25" s="1" a="1"/>
  <c r="Q255" i="25" s="1"/>
  <c r="R255" i="25" s="1"/>
  <c r="K45" i="25"/>
  <c r="Q45" i="25" s="1" a="1"/>
  <c r="Q45" i="25" s="1"/>
  <c r="R45" i="25" s="1"/>
  <c r="M45" i="25" a="1"/>
  <c r="M45" i="25" s="1"/>
  <c r="N45" i="25" s="1"/>
  <c r="M1289" i="25" a="1"/>
  <c r="M1289" i="25" s="1"/>
  <c r="N1289" i="25" s="1"/>
  <c r="K1289" i="25"/>
  <c r="Q1289" i="25" s="1" a="1"/>
  <c r="Q1289" i="25" s="1"/>
  <c r="R1289" i="25" s="1"/>
  <c r="K541" i="25"/>
  <c r="Q541" i="25" s="1" a="1"/>
  <c r="Q541" i="25" s="1"/>
  <c r="R541" i="25" s="1"/>
  <c r="M541" i="25" a="1"/>
  <c r="M541" i="25" s="1"/>
  <c r="N541" i="25" s="1"/>
  <c r="M481" i="25" a="1"/>
  <c r="M481" i="25" s="1"/>
  <c r="N481" i="25" s="1"/>
  <c r="K481" i="25"/>
  <c r="Q481" i="25" s="1" a="1"/>
  <c r="Q481" i="25" s="1"/>
  <c r="R481" i="25" s="1"/>
  <c r="K1452" i="25"/>
  <c r="Q1452" i="25" s="1" a="1"/>
  <c r="Q1452" i="25" s="1"/>
  <c r="R1452" i="25" s="1"/>
  <c r="M1452" i="25" a="1"/>
  <c r="M1452" i="25" s="1"/>
  <c r="N1452" i="25" s="1"/>
  <c r="K739" i="25"/>
  <c r="Q739" i="25" s="1" a="1"/>
  <c r="Q739" i="25" s="1"/>
  <c r="R739" i="25" s="1"/>
  <c r="M739" i="25" a="1"/>
  <c r="M739" i="25" s="1"/>
  <c r="N739" i="25" s="1"/>
  <c r="M1061" i="25" a="1"/>
  <c r="M1061" i="25" s="1"/>
  <c r="N1061" i="25" s="1"/>
  <c r="K1061" i="25"/>
  <c r="Q1061" i="25" s="1" a="1"/>
  <c r="Q1061" i="25" s="1"/>
  <c r="R1061" i="25" s="1"/>
  <c r="M590" i="25" a="1"/>
  <c r="M590" i="25" s="1"/>
  <c r="N590" i="25" s="1"/>
  <c r="K590" i="25"/>
  <c r="Q590" i="25" s="1" a="1"/>
  <c r="Q590" i="25" s="1"/>
  <c r="R590" i="25" s="1"/>
  <c r="M610" i="25" a="1"/>
  <c r="M610" i="25" s="1"/>
  <c r="N610" i="25" s="1"/>
  <c r="K610" i="25"/>
  <c r="Q610" i="25" s="1" a="1"/>
  <c r="Q610" i="25" s="1"/>
  <c r="R610" i="25" s="1"/>
  <c r="M880" i="25" a="1"/>
  <c r="M880" i="25" s="1"/>
  <c r="N880" i="25" s="1"/>
  <c r="K880" i="25"/>
  <c r="Q880" i="25" s="1" a="1"/>
  <c r="Q880" i="25" s="1"/>
  <c r="R880" i="25" s="1"/>
  <c r="M217" i="25" a="1"/>
  <c r="M217" i="25" s="1"/>
  <c r="N217" i="25" s="1"/>
  <c r="K217" i="25"/>
  <c r="Q217" i="25" s="1" a="1"/>
  <c r="Q217" i="25" s="1"/>
  <c r="R217" i="25" s="1"/>
  <c r="M1036" i="25" a="1"/>
  <c r="M1036" i="25" s="1"/>
  <c r="N1036" i="25" s="1"/>
  <c r="K1036" i="25"/>
  <c r="Q1036" i="25" s="1" a="1"/>
  <c r="Q1036" i="25" s="1"/>
  <c r="R1036" i="25" s="1"/>
  <c r="M169" i="25" a="1"/>
  <c r="M169" i="25" s="1"/>
  <c r="N169" i="25" s="1"/>
  <c r="K169" i="25"/>
  <c r="Q169" i="25" s="1" a="1"/>
  <c r="Q169" i="25" s="1"/>
  <c r="R169" i="25" s="1"/>
  <c r="M914" i="25" a="1"/>
  <c r="M914" i="25" s="1"/>
  <c r="N914" i="25" s="1"/>
  <c r="K914" i="25"/>
  <c r="Q914" i="25" s="1" a="1"/>
  <c r="Q914" i="25" s="1"/>
  <c r="R914" i="25" s="1"/>
  <c r="M435" i="25" a="1"/>
  <c r="M435" i="25" s="1"/>
  <c r="N435" i="25" s="1"/>
  <c r="K435" i="25"/>
  <c r="Q435" i="25" s="1" a="1"/>
  <c r="Q435" i="25" s="1"/>
  <c r="R435" i="25" s="1"/>
  <c r="K1146" i="25"/>
  <c r="Q1146" i="25" s="1" a="1"/>
  <c r="Q1146" i="25" s="1"/>
  <c r="R1146" i="25" s="1"/>
  <c r="M1146" i="25" a="1"/>
  <c r="M1146" i="25" s="1"/>
  <c r="N1146" i="25" s="1"/>
  <c r="K44" i="25"/>
  <c r="Q44" i="25" s="1" a="1"/>
  <c r="Q44" i="25" s="1"/>
  <c r="R44" i="25" s="1"/>
  <c r="M44" i="25" a="1"/>
  <c r="M44" i="25" s="1"/>
  <c r="N44" i="25" s="1"/>
  <c r="K223" i="25"/>
  <c r="Q223" i="25" s="1" a="1"/>
  <c r="Q223" i="25" s="1"/>
  <c r="R223" i="25" s="1"/>
  <c r="M223" i="25" a="1"/>
  <c r="M223" i="25" s="1"/>
  <c r="N223" i="25" s="1"/>
  <c r="M1680" i="25" a="1"/>
  <c r="M1680" i="25" s="1"/>
  <c r="N1680" i="25" s="1"/>
  <c r="K1680" i="25"/>
  <c r="Q1680" i="25" s="1" a="1"/>
  <c r="Q1680" i="25" s="1"/>
  <c r="R1680" i="25" s="1"/>
  <c r="K1294" i="25"/>
  <c r="Q1294" i="25" s="1" a="1"/>
  <c r="Q1294" i="25" s="1"/>
  <c r="R1294" i="25" s="1"/>
  <c r="M1294" i="25" a="1"/>
  <c r="M1294" i="25" s="1"/>
  <c r="N1294" i="25" s="1"/>
  <c r="M1191" i="25" a="1"/>
  <c r="M1191" i="25" s="1"/>
  <c r="N1191" i="25" s="1"/>
  <c r="K1191" i="25"/>
  <c r="Q1191" i="25" s="1" a="1"/>
  <c r="Q1191" i="25" s="1"/>
  <c r="R1191" i="25" s="1"/>
  <c r="M1339" i="25" a="1"/>
  <c r="M1339" i="25" s="1"/>
  <c r="N1339" i="25" s="1"/>
  <c r="K1339" i="25"/>
  <c r="Q1339" i="25" s="1" a="1"/>
  <c r="Q1339" i="25" s="1"/>
  <c r="R1339" i="25" s="1"/>
  <c r="K665" i="25"/>
  <c r="Q665" i="25" s="1" a="1"/>
  <c r="Q665" i="25" s="1"/>
  <c r="R665" i="25" s="1"/>
  <c r="M665" i="25" a="1"/>
  <c r="M665" i="25" s="1"/>
  <c r="N665" i="25" s="1"/>
  <c r="M358" i="25" a="1"/>
  <c r="M358" i="25" s="1"/>
  <c r="N358" i="25" s="1"/>
  <c r="K358" i="25"/>
  <c r="Q358" i="25" s="1" a="1"/>
  <c r="Q358" i="25" s="1"/>
  <c r="R358" i="25" s="1"/>
  <c r="M182" i="25" a="1"/>
  <c r="M182" i="25" s="1"/>
  <c r="N182" i="25" s="1"/>
  <c r="K182" i="25"/>
  <c r="Q182" i="25" s="1" a="1"/>
  <c r="Q182" i="25" s="1"/>
  <c r="R182" i="25" s="1"/>
  <c r="K1192" i="25"/>
  <c r="Q1192" i="25" s="1" a="1"/>
  <c r="Q1192" i="25" s="1"/>
  <c r="R1192" i="25" s="1"/>
  <c r="M1192" i="25" a="1"/>
  <c r="M1192" i="25" s="1"/>
  <c r="N1192" i="25" s="1"/>
  <c r="K640" i="25"/>
  <c r="Q640" i="25" s="1" a="1"/>
  <c r="Q640" i="25" s="1"/>
  <c r="R640" i="25" s="1"/>
  <c r="M640" i="25" a="1"/>
  <c r="M640" i="25" s="1"/>
  <c r="N640" i="25" s="1"/>
  <c r="M1750" i="25" a="1"/>
  <c r="M1750" i="25" s="1"/>
  <c r="N1750" i="25" s="1"/>
  <c r="K1750" i="25"/>
  <c r="Q1750" i="25" s="1" a="1"/>
  <c r="Q1750" i="25" s="1"/>
  <c r="R1750" i="25" s="1"/>
  <c r="M1438" i="25" a="1"/>
  <c r="M1438" i="25" s="1"/>
  <c r="N1438" i="25" s="1"/>
  <c r="K1438" i="25"/>
  <c r="Q1438" i="25" s="1" a="1"/>
  <c r="Q1438" i="25" s="1"/>
  <c r="R1438" i="25" s="1"/>
  <c r="M1753" i="25" a="1"/>
  <c r="M1753" i="25" s="1"/>
  <c r="N1753" i="25" s="1"/>
  <c r="K1753" i="25"/>
  <c r="Q1753" i="25" s="1" a="1"/>
  <c r="Q1753" i="25" s="1"/>
  <c r="R1753" i="25" s="1"/>
  <c r="M1083" i="25" a="1"/>
  <c r="M1083" i="25" s="1"/>
  <c r="N1083" i="25" s="1"/>
  <c r="K1083" i="25"/>
  <c r="Q1083" i="25" s="1" a="1"/>
  <c r="Q1083" i="25" s="1"/>
  <c r="R1083" i="25" s="1"/>
  <c r="M815" i="25" a="1"/>
  <c r="M815" i="25" s="1"/>
  <c r="N815" i="25" s="1"/>
  <c r="K815" i="25"/>
  <c r="Q815" i="25" s="1" a="1"/>
  <c r="Q815" i="25" s="1"/>
  <c r="R815" i="25" s="1"/>
  <c r="M1723" i="25" a="1"/>
  <c r="M1723" i="25" s="1"/>
  <c r="N1723" i="25" s="1"/>
  <c r="K1723" i="25"/>
  <c r="Q1723" i="25" s="1" a="1"/>
  <c r="Q1723" i="25" s="1"/>
  <c r="R1723" i="25" s="1"/>
  <c r="M859" i="25" a="1"/>
  <c r="M859" i="25" s="1"/>
  <c r="N859" i="25" s="1"/>
  <c r="K859" i="25"/>
  <c r="Q859" i="25" s="1" a="1"/>
  <c r="Q859" i="25" s="1"/>
  <c r="R859" i="25" s="1"/>
  <c r="M1561" i="25" a="1"/>
  <c r="M1561" i="25" s="1"/>
  <c r="N1561" i="25" s="1"/>
  <c r="K1561" i="25"/>
  <c r="Q1561" i="25" s="1" a="1"/>
  <c r="Q1561" i="25" s="1"/>
  <c r="R1561" i="25" s="1"/>
  <c r="K1246" i="25"/>
  <c r="Q1246" i="25" s="1" a="1"/>
  <c r="Q1246" i="25" s="1"/>
  <c r="R1246" i="25" s="1"/>
  <c r="M1246" i="25" a="1"/>
  <c r="M1246" i="25" s="1"/>
  <c r="N1246" i="25" s="1"/>
  <c r="M1258" i="25" a="1"/>
  <c r="M1258" i="25" s="1"/>
  <c r="N1258" i="25" s="1"/>
  <c r="K1258" i="25"/>
  <c r="Q1258" i="25" s="1" a="1"/>
  <c r="Q1258" i="25" s="1"/>
  <c r="R1258" i="25" s="1"/>
  <c r="M1423" i="25" a="1"/>
  <c r="M1423" i="25" s="1"/>
  <c r="N1423" i="25" s="1"/>
  <c r="K1423" i="25"/>
  <c r="Q1423" i="25" s="1" a="1"/>
  <c r="Q1423" i="25" s="1"/>
  <c r="R1423" i="25" s="1"/>
  <c r="M1317" i="25" a="1"/>
  <c r="M1317" i="25" s="1"/>
  <c r="N1317" i="25" s="1"/>
  <c r="K1317" i="25"/>
  <c r="Q1317" i="25" s="1" a="1"/>
  <c r="Q1317" i="25" s="1"/>
  <c r="R1317" i="25" s="1"/>
  <c r="M1380" i="25" a="1"/>
  <c r="M1380" i="25" s="1"/>
  <c r="N1380" i="25" s="1"/>
  <c r="K1380" i="25"/>
  <c r="Q1380" i="25" s="1" a="1"/>
  <c r="Q1380" i="25" s="1"/>
  <c r="R1380" i="25" s="1"/>
  <c r="M1278" i="25" a="1"/>
  <c r="M1278" i="25" s="1"/>
  <c r="N1278" i="25" s="1"/>
  <c r="K1278" i="25"/>
  <c r="Q1278" i="25" s="1" a="1"/>
  <c r="Q1278" i="25" s="1"/>
  <c r="R1278" i="25" s="1"/>
  <c r="M1319" i="25" a="1"/>
  <c r="M1319" i="25" s="1"/>
  <c r="N1319" i="25" s="1"/>
  <c r="K1319" i="25"/>
  <c r="Q1319" i="25" s="1" a="1"/>
  <c r="Q1319" i="25" s="1"/>
  <c r="R1319" i="25" s="1"/>
  <c r="M1430" i="25" a="1"/>
  <c r="M1430" i="25" s="1"/>
  <c r="N1430" i="25" s="1"/>
  <c r="K1430" i="25"/>
  <c r="Q1430" i="25" s="1" a="1"/>
  <c r="Q1430" i="25" s="1"/>
  <c r="R1430" i="25" s="1"/>
  <c r="M475" i="25" a="1"/>
  <c r="M475" i="25" s="1"/>
  <c r="N475" i="25" s="1"/>
  <c r="K475" i="25"/>
  <c r="Q475" i="25" s="1" a="1"/>
  <c r="Q475" i="25" s="1"/>
  <c r="R475" i="25" s="1"/>
  <c r="K361" i="25"/>
  <c r="Q361" i="25" s="1" a="1"/>
  <c r="Q361" i="25" s="1"/>
  <c r="R361" i="25" s="1"/>
  <c r="M361" i="25" a="1"/>
  <c r="M361" i="25" s="1"/>
  <c r="N361" i="25" s="1"/>
  <c r="M1049" i="25" a="1"/>
  <c r="M1049" i="25" s="1"/>
  <c r="N1049" i="25" s="1"/>
  <c r="K1049" i="25"/>
  <c r="Q1049" i="25" s="1" a="1"/>
  <c r="Q1049" i="25" s="1"/>
  <c r="R1049" i="25" s="1"/>
  <c r="M1657" i="25" a="1"/>
  <c r="M1657" i="25" s="1"/>
  <c r="N1657" i="25" s="1"/>
  <c r="K1657" i="25"/>
  <c r="Q1657" i="25" s="1" a="1"/>
  <c r="Q1657" i="25" s="1"/>
  <c r="R1657" i="25" s="1"/>
  <c r="M389" i="25" a="1"/>
  <c r="M389" i="25" s="1"/>
  <c r="N389" i="25" s="1"/>
  <c r="K389" i="25"/>
  <c r="Q389" i="25" s="1" a="1"/>
  <c r="Q389" i="25" s="1"/>
  <c r="R389" i="25" s="1"/>
  <c r="M1793" i="25" a="1"/>
  <c r="M1793" i="25" s="1"/>
  <c r="N1793" i="25" s="1"/>
  <c r="K1793" i="25"/>
  <c r="Q1793" i="25" s="1" a="1"/>
  <c r="Q1793" i="25" s="1"/>
  <c r="R1793" i="25" s="1"/>
  <c r="M1420" i="25" a="1"/>
  <c r="M1420" i="25" s="1"/>
  <c r="N1420" i="25" s="1"/>
  <c r="K1420" i="25"/>
  <c r="Q1420" i="25" s="1" a="1"/>
  <c r="Q1420" i="25" s="1"/>
  <c r="R1420" i="25" s="1"/>
  <c r="M1062" i="25" a="1"/>
  <c r="M1062" i="25" s="1"/>
  <c r="N1062" i="25" s="1"/>
  <c r="K1062" i="25"/>
  <c r="Q1062" i="25" s="1" a="1"/>
  <c r="Q1062" i="25" s="1"/>
  <c r="R1062" i="25" s="1"/>
  <c r="M464" i="25" a="1"/>
  <c r="M464" i="25" s="1"/>
  <c r="N464" i="25" s="1"/>
  <c r="K464" i="25"/>
  <c r="Q464" i="25" s="1" a="1"/>
  <c r="Q464" i="25" s="1"/>
  <c r="R464" i="25" s="1"/>
  <c r="M1604" i="25" a="1"/>
  <c r="M1604" i="25" s="1"/>
  <c r="N1604" i="25" s="1"/>
  <c r="K1604" i="25"/>
  <c r="Q1604" i="25" s="1" a="1"/>
  <c r="Q1604" i="25" s="1"/>
  <c r="R1604" i="25" s="1"/>
  <c r="M1268" i="25" a="1"/>
  <c r="M1268" i="25" s="1"/>
  <c r="N1268" i="25" s="1"/>
  <c r="K1268" i="25"/>
  <c r="Q1268" i="25" s="1" a="1"/>
  <c r="Q1268" i="25" s="1"/>
  <c r="R1268" i="25" s="1"/>
  <c r="K1715" i="25"/>
  <c r="Q1715" i="25" s="1" a="1"/>
  <c r="Q1715" i="25" s="1"/>
  <c r="R1715" i="25" s="1"/>
  <c r="M1715" i="25" a="1"/>
  <c r="M1715" i="25" s="1"/>
  <c r="N1715" i="25" s="1"/>
  <c r="M1337" i="25" a="1"/>
  <c r="M1337" i="25" s="1"/>
  <c r="N1337" i="25" s="1"/>
  <c r="K1337" i="25"/>
  <c r="Q1337" i="25" s="1" a="1"/>
  <c r="Q1337" i="25" s="1"/>
  <c r="R1337" i="25" s="1"/>
  <c r="K1256" i="25"/>
  <c r="Q1256" i="25" s="1" a="1"/>
  <c r="Q1256" i="25" s="1"/>
  <c r="R1256" i="25" s="1"/>
  <c r="M1256" i="25" a="1"/>
  <c r="M1256" i="25" s="1"/>
  <c r="N1256" i="25" s="1"/>
  <c r="K1594" i="25"/>
  <c r="Q1594" i="25" s="1" a="1"/>
  <c r="Q1594" i="25" s="1"/>
  <c r="R1594" i="25" s="1"/>
  <c r="M1594" i="25" a="1"/>
  <c r="M1594" i="25" s="1"/>
  <c r="N1594" i="25" s="1"/>
  <c r="K1470" i="25"/>
  <c r="Q1470" i="25" s="1" a="1"/>
  <c r="Q1470" i="25" s="1"/>
  <c r="R1470" i="25" s="1"/>
  <c r="M1470" i="25" a="1"/>
  <c r="M1470" i="25" s="1"/>
  <c r="N1470" i="25" s="1"/>
  <c r="M878" i="25" a="1"/>
  <c r="M878" i="25" s="1"/>
  <c r="N878" i="25" s="1"/>
  <c r="K878" i="25"/>
  <c r="Q878" i="25" s="1" a="1"/>
  <c r="Q878" i="25" s="1"/>
  <c r="R878" i="25" s="1"/>
  <c r="M1517" i="25" a="1"/>
  <c r="M1517" i="25" s="1"/>
  <c r="N1517" i="25" s="1"/>
  <c r="K1517" i="25"/>
  <c r="Q1517" i="25" s="1" a="1"/>
  <c r="Q1517" i="25" s="1"/>
  <c r="R1517" i="25" s="1"/>
  <c r="M1622" i="25" a="1"/>
  <c r="M1622" i="25" s="1"/>
  <c r="N1622" i="25" s="1"/>
  <c r="K1622" i="25"/>
  <c r="Q1622" i="25" s="1" a="1"/>
  <c r="Q1622" i="25" s="1"/>
  <c r="R1622" i="25" s="1"/>
  <c r="K575" i="25"/>
  <c r="Q575" i="25" s="1" a="1"/>
  <c r="Q575" i="25" s="1"/>
  <c r="R575" i="25" s="1"/>
  <c r="M575" i="25" a="1"/>
  <c r="M575" i="25" s="1"/>
  <c r="N575" i="25" s="1"/>
  <c r="M1181" i="25" a="1"/>
  <c r="M1181" i="25" s="1"/>
  <c r="N1181" i="25" s="1"/>
  <c r="K1181" i="25"/>
  <c r="Q1181" i="25" s="1" a="1"/>
  <c r="Q1181" i="25" s="1"/>
  <c r="R1181" i="25" s="1"/>
  <c r="M1399" i="25" a="1"/>
  <c r="M1399" i="25" s="1"/>
  <c r="N1399" i="25" s="1"/>
  <c r="K1399" i="25"/>
  <c r="Q1399" i="25" s="1" a="1"/>
  <c r="Q1399" i="25" s="1"/>
  <c r="R1399" i="25" s="1"/>
  <c r="K1293" i="25"/>
  <c r="Q1293" i="25" s="1" a="1"/>
  <c r="Q1293" i="25" s="1"/>
  <c r="R1293" i="25" s="1"/>
  <c r="M1293" i="25" a="1"/>
  <c r="M1293" i="25" s="1"/>
  <c r="N1293" i="25" s="1"/>
  <c r="M1288" i="25" a="1"/>
  <c r="M1288" i="25" s="1"/>
  <c r="N1288" i="25" s="1"/>
  <c r="K1288" i="25"/>
  <c r="Q1288" i="25" s="1" a="1"/>
  <c r="Q1288" i="25" s="1"/>
  <c r="R1288" i="25" s="1"/>
  <c r="M1771" i="25" a="1"/>
  <c r="M1771" i="25" s="1"/>
  <c r="N1771" i="25" s="1"/>
  <c r="K1771" i="25"/>
  <c r="Q1771" i="25" s="1" a="1"/>
  <c r="Q1771" i="25" s="1"/>
  <c r="R1771" i="25" s="1"/>
  <c r="M1447" i="25" a="1"/>
  <c r="M1447" i="25" s="1"/>
  <c r="N1447" i="25" s="1"/>
  <c r="K1447" i="25"/>
  <c r="Q1447" i="25" s="1" a="1"/>
  <c r="Q1447" i="25" s="1"/>
  <c r="R1447" i="25" s="1"/>
  <c r="M955" i="25" a="1"/>
  <c r="M955" i="25" s="1"/>
  <c r="N955" i="25" s="1"/>
  <c r="K955" i="25"/>
  <c r="Q955" i="25" s="1" a="1"/>
  <c r="Q955" i="25" s="1"/>
  <c r="R955" i="25" s="1"/>
  <c r="M1694" i="25" a="1"/>
  <c r="M1694" i="25" s="1"/>
  <c r="N1694" i="25" s="1"/>
  <c r="K1694" i="25"/>
  <c r="Q1694" i="25" s="1" a="1"/>
  <c r="Q1694" i="25" s="1"/>
  <c r="R1694" i="25" s="1"/>
  <c r="K1302" i="25"/>
  <c r="Q1302" i="25" s="1" a="1"/>
  <c r="Q1302" i="25" s="1"/>
  <c r="R1302" i="25" s="1"/>
  <c r="M1302" i="25" a="1"/>
  <c r="M1302" i="25" s="1"/>
  <c r="N1302" i="25" s="1"/>
  <c r="M1403" i="25" a="1"/>
  <c r="M1403" i="25" s="1"/>
  <c r="N1403" i="25" s="1"/>
  <c r="K1403" i="25"/>
  <c r="Q1403" i="25" s="1" a="1"/>
  <c r="Q1403" i="25" s="1"/>
  <c r="R1403" i="25" s="1"/>
  <c r="M1177" i="25" a="1"/>
  <c r="M1177" i="25" s="1"/>
  <c r="N1177" i="25" s="1"/>
  <c r="K1177" i="25"/>
  <c r="Q1177" i="25" s="1" a="1"/>
  <c r="Q1177" i="25" s="1"/>
  <c r="R1177" i="25" s="1"/>
  <c r="M1221" i="25" a="1"/>
  <c r="M1221" i="25" s="1"/>
  <c r="N1221" i="25" s="1"/>
  <c r="K1221" i="25"/>
  <c r="Q1221" i="25" s="1" a="1"/>
  <c r="Q1221" i="25" s="1"/>
  <c r="R1221" i="25" s="1"/>
  <c r="M1382" i="25" a="1"/>
  <c r="M1382" i="25" s="1"/>
  <c r="N1382" i="25" s="1"/>
  <c r="K1382" i="25"/>
  <c r="Q1382" i="25" s="1" a="1"/>
  <c r="Q1382" i="25" s="1"/>
  <c r="R1382" i="25" s="1"/>
  <c r="M819" i="25" a="1"/>
  <c r="M819" i="25" s="1"/>
  <c r="N819" i="25" s="1"/>
  <c r="K819" i="25"/>
  <c r="Q819" i="25" s="1" a="1"/>
  <c r="Q819" i="25" s="1"/>
  <c r="R819" i="25" s="1"/>
  <c r="M323" i="25" a="1"/>
  <c r="M323" i="25" s="1"/>
  <c r="N323" i="25" s="1"/>
  <c r="K323" i="25"/>
  <c r="Q323" i="25" s="1" a="1"/>
  <c r="Q323" i="25" s="1"/>
  <c r="R323" i="25" s="1"/>
  <c r="M1066" i="25" a="1"/>
  <c r="M1066" i="25" s="1"/>
  <c r="N1066" i="25" s="1"/>
  <c r="K1066" i="25"/>
  <c r="Q1066" i="25" s="1" a="1"/>
  <c r="Q1066" i="25" s="1"/>
  <c r="R1066" i="25" s="1"/>
  <c r="M1487" i="25" a="1"/>
  <c r="M1487" i="25" s="1"/>
  <c r="N1487" i="25" s="1"/>
  <c r="K1487" i="25"/>
  <c r="Q1487" i="25" s="1" a="1"/>
  <c r="Q1487" i="25" s="1"/>
  <c r="R1487" i="25" s="1"/>
  <c r="K1644" i="25"/>
  <c r="Q1644" i="25" s="1" a="1"/>
  <c r="Q1644" i="25" s="1"/>
  <c r="R1644" i="25" s="1"/>
  <c r="M1644" i="25" a="1"/>
  <c r="M1644" i="25" s="1"/>
  <c r="N1644" i="25" s="1"/>
  <c r="M1755" i="25" a="1"/>
  <c r="M1755" i="25" s="1"/>
  <c r="N1755" i="25" s="1"/>
  <c r="K1755" i="25"/>
  <c r="Q1755" i="25" s="1" a="1"/>
  <c r="Q1755" i="25" s="1"/>
  <c r="R1755" i="25" s="1"/>
  <c r="K1496" i="25"/>
  <c r="Q1496" i="25" s="1" a="1"/>
  <c r="Q1496" i="25" s="1"/>
  <c r="R1496" i="25" s="1"/>
  <c r="M1496" i="25" a="1"/>
  <c r="M1496" i="25" s="1"/>
  <c r="N1496" i="25" s="1"/>
  <c r="M1152" i="25" a="1"/>
  <c r="M1152" i="25" s="1"/>
  <c r="N1152" i="25" s="1"/>
  <c r="K1152" i="25"/>
  <c r="Q1152" i="25" s="1" a="1"/>
  <c r="Q1152" i="25" s="1"/>
  <c r="R1152" i="25" s="1"/>
  <c r="M1681" i="25" a="1"/>
  <c r="M1681" i="25" s="1"/>
  <c r="N1681" i="25" s="1"/>
  <c r="K1681" i="25"/>
  <c r="Q1681" i="25" s="1" a="1"/>
  <c r="Q1681" i="25" s="1"/>
  <c r="R1681" i="25" s="1"/>
  <c r="M1279" i="25" a="1"/>
  <c r="M1279" i="25" s="1"/>
  <c r="N1279" i="25" s="1"/>
  <c r="K1279" i="25"/>
  <c r="Q1279" i="25" s="1" a="1"/>
  <c r="Q1279" i="25" s="1"/>
  <c r="R1279" i="25" s="1"/>
  <c r="M1169" i="25" a="1"/>
  <c r="M1169" i="25" s="1"/>
  <c r="N1169" i="25" s="1"/>
  <c r="K1169" i="25"/>
  <c r="Q1169" i="25" s="1" a="1"/>
  <c r="Q1169" i="25" s="1"/>
  <c r="R1169" i="25" s="1"/>
  <c r="M1341" i="25" a="1"/>
  <c r="M1341" i="25" s="1"/>
  <c r="N1341" i="25" s="1"/>
  <c r="K1341" i="25"/>
  <c r="Q1341" i="25" s="1" a="1"/>
  <c r="Q1341" i="25" s="1"/>
  <c r="R1341" i="25" s="1"/>
  <c r="K926" i="25"/>
  <c r="Q926" i="25" s="1" a="1"/>
  <c r="Q926" i="25" s="1"/>
  <c r="R926" i="25" s="1"/>
  <c r="M926" i="25" a="1"/>
  <c r="M926" i="25" s="1"/>
  <c r="N926" i="25" s="1"/>
  <c r="M998" i="25" a="1"/>
  <c r="M998" i="25" s="1"/>
  <c r="N998" i="25" s="1"/>
  <c r="K998" i="25"/>
  <c r="Q998" i="25" s="1" a="1"/>
  <c r="Q998" i="25" s="1"/>
  <c r="R998" i="25" s="1"/>
  <c r="M1230" i="25" a="1"/>
  <c r="M1230" i="25" s="1"/>
  <c r="N1230" i="25" s="1"/>
  <c r="K1230" i="25"/>
  <c r="Q1230" i="25" s="1" a="1"/>
  <c r="Q1230" i="25" s="1"/>
  <c r="R1230" i="25" s="1"/>
  <c r="M1488" i="25" a="1"/>
  <c r="M1488" i="25" s="1"/>
  <c r="N1488" i="25" s="1"/>
  <c r="K1488" i="25"/>
  <c r="Q1488" i="25" s="1" a="1"/>
  <c r="Q1488" i="25" s="1"/>
  <c r="R1488" i="25" s="1"/>
  <c r="M1678" i="25" a="1"/>
  <c r="M1678" i="25" s="1"/>
  <c r="N1678" i="25" s="1"/>
  <c r="K1678" i="25"/>
  <c r="Q1678" i="25" s="1" a="1"/>
  <c r="Q1678" i="25" s="1"/>
  <c r="R1678" i="25" s="1"/>
  <c r="M1173" i="25" a="1"/>
  <c r="M1173" i="25" s="1"/>
  <c r="N1173" i="25" s="1"/>
  <c r="K1173" i="25"/>
  <c r="Q1173" i="25" s="1" a="1"/>
  <c r="Q1173" i="25" s="1"/>
  <c r="R1173" i="25" s="1"/>
  <c r="M1638" i="25" a="1"/>
  <c r="M1638" i="25" s="1"/>
  <c r="N1638" i="25" s="1"/>
  <c r="K1638" i="25"/>
  <c r="Q1638" i="25" s="1" a="1"/>
  <c r="Q1638" i="25" s="1"/>
  <c r="R1638" i="25" s="1"/>
  <c r="M578" i="25" a="1"/>
  <c r="M578" i="25" s="1"/>
  <c r="N578" i="25" s="1"/>
  <c r="K578" i="25"/>
  <c r="Q578" i="25" s="1" a="1"/>
  <c r="Q578" i="25" s="1"/>
  <c r="R578" i="25" s="1"/>
  <c r="K884" i="25"/>
  <c r="Q884" i="25" s="1" a="1"/>
  <c r="Q884" i="25" s="1"/>
  <c r="R884" i="25" s="1"/>
  <c r="M884" i="25" a="1"/>
  <c r="M884" i="25" s="1"/>
  <c r="N884" i="25" s="1"/>
  <c r="M1710" i="25" a="1"/>
  <c r="M1710" i="25" s="1"/>
  <c r="N1710" i="25" s="1"/>
  <c r="K1710" i="25"/>
  <c r="Q1710" i="25" s="1" a="1"/>
  <c r="Q1710" i="25" s="1"/>
  <c r="R1710" i="25" s="1"/>
  <c r="M1547" i="25" a="1"/>
  <c r="M1547" i="25" s="1"/>
  <c r="N1547" i="25" s="1"/>
  <c r="K1547" i="25"/>
  <c r="Q1547" i="25" s="1" a="1"/>
  <c r="Q1547" i="25" s="1"/>
  <c r="R1547" i="25" s="1"/>
  <c r="M1164" i="25" a="1"/>
  <c r="M1164" i="25" s="1"/>
  <c r="N1164" i="25" s="1"/>
  <c r="K1164" i="25"/>
  <c r="Q1164" i="25" s="1" a="1"/>
  <c r="Q1164" i="25" s="1"/>
  <c r="R1164" i="25" s="1"/>
  <c r="M1442" i="25" a="1"/>
  <c r="M1442" i="25" s="1"/>
  <c r="N1442" i="25" s="1"/>
  <c r="K1442" i="25"/>
  <c r="Q1442" i="25" s="1" a="1"/>
  <c r="Q1442" i="25" s="1"/>
  <c r="R1442" i="25" s="1"/>
  <c r="M1797" i="25" a="1"/>
  <c r="M1797" i="25" s="1"/>
  <c r="N1797" i="25" s="1"/>
  <c r="K1797" i="25"/>
  <c r="Q1797" i="25" s="1" a="1"/>
  <c r="Q1797" i="25" s="1"/>
  <c r="R1797" i="25" s="1"/>
  <c r="K1005" i="25"/>
  <c r="Q1005" i="25" s="1" a="1"/>
  <c r="Q1005" i="25" s="1"/>
  <c r="R1005" i="25" s="1"/>
  <c r="M1005" i="25" a="1"/>
  <c r="M1005" i="25" s="1"/>
  <c r="N1005" i="25" s="1"/>
  <c r="M1362" i="25" a="1"/>
  <c r="M1362" i="25" s="1"/>
  <c r="N1362" i="25" s="1"/>
  <c r="K1362" i="25"/>
  <c r="Q1362" i="25" s="1" a="1"/>
  <c r="Q1362" i="25" s="1"/>
  <c r="R1362" i="25" s="1"/>
  <c r="K1244" i="25"/>
  <c r="Q1244" i="25" s="1" a="1"/>
  <c r="Q1244" i="25" s="1"/>
  <c r="R1244" i="25" s="1"/>
  <c r="M1244" i="25" a="1"/>
  <c r="M1244" i="25" s="1"/>
  <c r="N1244" i="25" s="1"/>
  <c r="M1498" i="25" a="1"/>
  <c r="M1498" i="25" s="1"/>
  <c r="N1498" i="25" s="1"/>
  <c r="K1498" i="25"/>
  <c r="Q1498" i="25" s="1" a="1"/>
  <c r="Q1498" i="25" s="1"/>
  <c r="R1498" i="25" s="1"/>
  <c r="M10" i="25" a="1"/>
  <c r="M10" i="25" s="1"/>
  <c r="N10" i="25" s="1"/>
  <c r="K10" i="25"/>
  <c r="Q10" i="25" s="1" a="1"/>
  <c r="Q10" i="25" s="1"/>
  <c r="R10" i="25" s="1"/>
  <c r="M811" i="25" a="1"/>
  <c r="M811" i="25" s="1"/>
  <c r="N811" i="25" s="1"/>
  <c r="K811" i="25"/>
  <c r="Q811" i="25" s="1" a="1"/>
  <c r="Q811" i="25" s="1"/>
  <c r="R811" i="25" s="1"/>
  <c r="M459" i="25" a="1"/>
  <c r="M459" i="25" s="1"/>
  <c r="N459" i="25" s="1"/>
  <c r="K459" i="25"/>
  <c r="Q459" i="25" s="1" a="1"/>
  <c r="Q459" i="25" s="1"/>
  <c r="R459" i="25" s="1"/>
  <c r="M816" i="25" a="1"/>
  <c r="M816" i="25" s="1"/>
  <c r="N816" i="25" s="1"/>
  <c r="K816" i="25"/>
  <c r="Q816" i="25" s="1" a="1"/>
  <c r="Q816" i="25" s="1"/>
  <c r="R816" i="25" s="1"/>
  <c r="M187" i="25" a="1"/>
  <c r="M187" i="25" s="1"/>
  <c r="N187" i="25" s="1"/>
  <c r="K187" i="25"/>
  <c r="Q187" i="25" s="1" a="1"/>
  <c r="Q187" i="25" s="1"/>
  <c r="R187" i="25" s="1"/>
  <c r="M1079" i="25" a="1"/>
  <c r="M1079" i="25" s="1"/>
  <c r="N1079" i="25" s="1"/>
  <c r="K1079" i="25"/>
  <c r="Q1079" i="25" s="1" a="1"/>
  <c r="Q1079" i="25" s="1"/>
  <c r="R1079" i="25" s="1"/>
  <c r="M443" i="25" a="1"/>
  <c r="M443" i="25" s="1"/>
  <c r="N443" i="25" s="1"/>
  <c r="K443" i="25"/>
  <c r="Q443" i="25" s="1" a="1"/>
  <c r="Q443" i="25" s="1"/>
  <c r="R443" i="25" s="1"/>
  <c r="M700" i="25" a="1"/>
  <c r="M700" i="25" s="1"/>
  <c r="N700" i="25" s="1"/>
  <c r="K700" i="25"/>
  <c r="Q700" i="25" s="1" a="1"/>
  <c r="Q700" i="25" s="1"/>
  <c r="R700" i="25" s="1"/>
  <c r="K1792" i="25"/>
  <c r="Q1792" i="25" s="1" a="1"/>
  <c r="Q1792" i="25" s="1"/>
  <c r="R1792" i="25" s="1"/>
  <c r="M1792" i="25" a="1"/>
  <c r="M1792" i="25" s="1"/>
  <c r="N1792" i="25" s="1"/>
  <c r="K532" i="25"/>
  <c r="Q532" i="25" s="1" a="1"/>
  <c r="Q532" i="25" s="1"/>
  <c r="R532" i="25" s="1"/>
  <c r="M532" i="25" a="1"/>
  <c r="M532" i="25" s="1"/>
  <c r="N532" i="25" s="1"/>
  <c r="M760" i="25" a="1"/>
  <c r="M760" i="25" s="1"/>
  <c r="N760" i="25" s="1"/>
  <c r="K760" i="25"/>
  <c r="Q760" i="25" s="1" a="1"/>
  <c r="Q760" i="25" s="1"/>
  <c r="R760" i="25" s="1"/>
  <c r="K500" i="25"/>
  <c r="Q500" i="25" s="1" a="1"/>
  <c r="Q500" i="25" s="1"/>
  <c r="R500" i="25" s="1"/>
  <c r="M500" i="25" a="1"/>
  <c r="M500" i="25" s="1"/>
  <c r="N500" i="25" s="1"/>
  <c r="M728" i="25" a="1"/>
  <c r="M728" i="25" s="1"/>
  <c r="N728" i="25" s="1"/>
  <c r="K728" i="25"/>
  <c r="Q728" i="25" s="1" a="1"/>
  <c r="Q728" i="25" s="1"/>
  <c r="R728" i="25" s="1"/>
  <c r="K1200" i="25"/>
  <c r="Q1200" i="25" s="1" a="1"/>
  <c r="Q1200" i="25" s="1"/>
  <c r="R1200" i="25" s="1"/>
  <c r="M1200" i="25" a="1"/>
  <c r="M1200" i="25" s="1"/>
  <c r="N1200" i="25" s="1"/>
  <c r="M1286" i="25" a="1"/>
  <c r="M1286" i="25" s="1"/>
  <c r="N1286" i="25" s="1"/>
  <c r="K1286" i="25"/>
  <c r="Q1286" i="25" s="1" a="1"/>
  <c r="Q1286" i="25" s="1"/>
  <c r="R1286" i="25" s="1"/>
  <c r="M1387" i="25" a="1"/>
  <c r="M1387" i="25" s="1"/>
  <c r="N1387" i="25" s="1"/>
  <c r="K1387" i="25"/>
  <c r="Q1387" i="25" s="1" a="1"/>
  <c r="Q1387" i="25" s="1"/>
  <c r="R1387" i="25" s="1"/>
  <c r="M560" i="25" a="1"/>
  <c r="M560" i="25" s="1"/>
  <c r="N560" i="25" s="1"/>
  <c r="K560" i="25"/>
  <c r="Q560" i="25" s="1" a="1"/>
  <c r="Q560" i="25" s="1"/>
  <c r="R560" i="25" s="1"/>
  <c r="K684" i="25"/>
  <c r="Q684" i="25" s="1" a="1"/>
  <c r="Q684" i="25" s="1"/>
  <c r="R684" i="25" s="1"/>
  <c r="M684" i="25" a="1"/>
  <c r="M684" i="25" s="1"/>
  <c r="N684" i="25" s="1"/>
  <c r="M1014" i="25" a="1"/>
  <c r="M1014" i="25" s="1"/>
  <c r="N1014" i="25" s="1"/>
  <c r="K1014" i="25"/>
  <c r="Q1014" i="25" s="1" a="1"/>
  <c r="Q1014" i="25" s="1"/>
  <c r="R1014" i="25" s="1"/>
  <c r="K716" i="25"/>
  <c r="Q716" i="25" s="1" a="1"/>
  <c r="Q716" i="25" s="1"/>
  <c r="R716" i="25" s="1"/>
  <c r="M716" i="25" a="1"/>
  <c r="M716" i="25" s="1"/>
  <c r="N716" i="25" s="1"/>
  <c r="M1122" i="25" a="1"/>
  <c r="M1122" i="25" s="1"/>
  <c r="N1122" i="25" s="1"/>
  <c r="K1122" i="25"/>
  <c r="Q1122" i="25" s="1" a="1"/>
  <c r="Q1122" i="25" s="1"/>
  <c r="R1122" i="25" s="1"/>
  <c r="M970" i="25" a="1"/>
  <c r="M970" i="25" s="1"/>
  <c r="N970" i="25" s="1"/>
  <c r="K970" i="25"/>
  <c r="Q970" i="25" s="1" a="1"/>
  <c r="Q970" i="25" s="1"/>
  <c r="R970" i="25" s="1"/>
  <c r="K818" i="25"/>
  <c r="Q818" i="25" s="1" a="1"/>
  <c r="Q818" i="25" s="1"/>
  <c r="R818" i="25" s="1"/>
  <c r="M818" i="25" a="1"/>
  <c r="M818" i="25" s="1"/>
  <c r="N818" i="25" s="1"/>
  <c r="M1520" i="25" a="1"/>
  <c r="M1520" i="25" s="1"/>
  <c r="N1520" i="25" s="1"/>
  <c r="K1520" i="25"/>
  <c r="Q1520" i="25" s="1" a="1"/>
  <c r="Q1520" i="25" s="1"/>
  <c r="R1520" i="25" s="1"/>
  <c r="K451" i="25"/>
  <c r="Q451" i="25" s="1" a="1"/>
  <c r="Q451" i="25" s="1"/>
  <c r="R451" i="25" s="1"/>
  <c r="M451" i="25" a="1"/>
  <c r="M451" i="25" s="1"/>
  <c r="N451" i="25" s="1"/>
  <c r="M708" i="25" a="1"/>
  <c r="M708" i="25" s="1"/>
  <c r="N708" i="25" s="1"/>
  <c r="K708" i="25"/>
  <c r="Q708" i="25" s="1" a="1"/>
  <c r="Q708" i="25" s="1"/>
  <c r="R708" i="25" s="1"/>
  <c r="K1168" i="25"/>
  <c r="Q1168" i="25" s="1" a="1"/>
  <c r="Q1168" i="25" s="1"/>
  <c r="R1168" i="25" s="1"/>
  <c r="M1168" i="25" a="1"/>
  <c r="M1168" i="25" s="1"/>
  <c r="N1168" i="25" s="1"/>
  <c r="M1222" i="25" a="1"/>
  <c r="M1222" i="25" s="1"/>
  <c r="N1222" i="25" s="1"/>
  <c r="K1222" i="25"/>
  <c r="Q1222" i="25" s="1" a="1"/>
  <c r="Q1222" i="25" s="1"/>
  <c r="R1222" i="25" s="1"/>
  <c r="M663" i="25" a="1"/>
  <c r="M663" i="25" s="1"/>
  <c r="N663" i="25" s="1"/>
  <c r="K663" i="25"/>
  <c r="Q663" i="25" s="1" a="1"/>
  <c r="Q663" i="25" s="1"/>
  <c r="R663" i="25" s="1"/>
  <c r="M1299" i="25" a="1"/>
  <c r="M1299" i="25" s="1"/>
  <c r="N1299" i="25" s="1"/>
  <c r="K1299" i="25"/>
  <c r="Q1299" i="25" s="1" a="1"/>
  <c r="Q1299" i="25" s="1"/>
  <c r="R1299" i="25" s="1"/>
  <c r="K496" i="25"/>
  <c r="Q496" i="25" s="1" a="1"/>
  <c r="Q496" i="25" s="1"/>
  <c r="R496" i="25" s="1"/>
  <c r="M496" i="25" a="1"/>
  <c r="M496" i="25" s="1"/>
  <c r="N496" i="25" s="1"/>
  <c r="M724" i="25" a="1"/>
  <c r="M724" i="25" s="1"/>
  <c r="N724" i="25" s="1"/>
  <c r="K724" i="25"/>
  <c r="Q724" i="25" s="1" a="1"/>
  <c r="Q724" i="25" s="1"/>
  <c r="R724" i="25" s="1"/>
  <c r="M1373" i="25" a="1"/>
  <c r="M1373" i="25" s="1"/>
  <c r="N1373" i="25" s="1"/>
  <c r="K1373" i="25"/>
  <c r="Q1373" i="25" s="1" a="1"/>
  <c r="Q1373" i="25" s="1"/>
  <c r="R1373" i="25" s="1"/>
  <c r="M1684" i="25" a="1"/>
  <c r="M1684" i="25" s="1"/>
  <c r="N1684" i="25" s="1"/>
  <c r="K1684" i="25"/>
  <c r="Q1684" i="25" s="1" a="1"/>
  <c r="Q1684" i="25" s="1"/>
  <c r="R1684" i="25" s="1"/>
  <c r="K319" i="25"/>
  <c r="Q319" i="25" s="1" a="1"/>
  <c r="Q319" i="25" s="1"/>
  <c r="R319" i="25" s="1"/>
  <c r="M319" i="25" a="1"/>
  <c r="M319" i="25" s="1"/>
  <c r="N319" i="25" s="1"/>
  <c r="M1304" i="25" a="1"/>
  <c r="M1304" i="25" s="1"/>
  <c r="N1304" i="25" s="1"/>
  <c r="K1304" i="25"/>
  <c r="Q1304" i="25" s="1" a="1"/>
  <c r="Q1304" i="25" s="1"/>
  <c r="R1304" i="25" s="1"/>
  <c r="K1787" i="25"/>
  <c r="Q1787" i="25" s="1" a="1"/>
  <c r="Q1787" i="25" s="1"/>
  <c r="R1787" i="25" s="1"/>
  <c r="M1787" i="25" a="1"/>
  <c r="M1787" i="25" s="1"/>
  <c r="N1787" i="25" s="1"/>
  <c r="K743" i="25"/>
  <c r="Q743" i="25" s="1" a="1"/>
  <c r="Q743" i="25" s="1"/>
  <c r="R743" i="25" s="1"/>
  <c r="M743" i="25" a="1"/>
  <c r="M743" i="25" s="1"/>
  <c r="N743" i="25" s="1"/>
  <c r="K1216" i="25"/>
  <c r="Q1216" i="25" s="1" a="1"/>
  <c r="Q1216" i="25" s="1"/>
  <c r="R1216" i="25" s="1"/>
  <c r="M1216" i="25" a="1"/>
  <c r="M1216" i="25" s="1"/>
  <c r="N1216" i="25" s="1"/>
  <c r="K979" i="25"/>
  <c r="Q979" i="25" s="1" a="1"/>
  <c r="Q979" i="25" s="1"/>
  <c r="R979" i="25" s="1"/>
  <c r="M979" i="25" a="1"/>
  <c r="M979" i="25" s="1"/>
  <c r="N979" i="25" s="1"/>
  <c r="M1353" i="25" a="1"/>
  <c r="M1353" i="25" s="1"/>
  <c r="N1353" i="25" s="1"/>
  <c r="K1353" i="25"/>
  <c r="Q1353" i="25" s="1" a="1"/>
  <c r="Q1353" i="25" s="1"/>
  <c r="R1353" i="25" s="1"/>
  <c r="M1639" i="25" a="1"/>
  <c r="M1639" i="25" s="1"/>
  <c r="N1639" i="25" s="1"/>
  <c r="K1639" i="25"/>
  <c r="Q1639" i="25" s="1" a="1"/>
  <c r="Q1639" i="25" s="1"/>
  <c r="R1639" i="25" s="1"/>
  <c r="M166" i="25" a="1"/>
  <c r="M166" i="25" s="1"/>
  <c r="N166" i="25" s="1"/>
  <c r="K166" i="25"/>
  <c r="Q166" i="25" s="1" a="1"/>
  <c r="Q166" i="25" s="1"/>
  <c r="R166" i="25" s="1"/>
  <c r="K553" i="25"/>
  <c r="Q553" i="25" s="1" a="1"/>
  <c r="Q553" i="25" s="1"/>
  <c r="R553" i="25" s="1"/>
  <c r="M553" i="25" a="1"/>
  <c r="M553" i="25" s="1"/>
  <c r="N553" i="25" s="1"/>
  <c r="K673" i="25"/>
  <c r="Q673" i="25" s="1" a="1"/>
  <c r="Q673" i="25" s="1"/>
  <c r="R673" i="25" s="1"/>
  <c r="M673" i="25" a="1"/>
  <c r="M673" i="25" s="1"/>
  <c r="N673" i="25" s="1"/>
  <c r="M801" i="25" a="1"/>
  <c r="M801" i="25" s="1"/>
  <c r="N801" i="25" s="1"/>
  <c r="K801" i="25"/>
  <c r="Q801" i="25" s="1" a="1"/>
  <c r="Q801" i="25" s="1"/>
  <c r="R801" i="25" s="1"/>
  <c r="M238" i="25" a="1"/>
  <c r="M238" i="25" s="1"/>
  <c r="N238" i="25" s="1"/>
  <c r="K238" i="25"/>
  <c r="Q238" i="25" s="1" a="1"/>
  <c r="Q238" i="25" s="1"/>
  <c r="R238" i="25" s="1"/>
  <c r="K366" i="25"/>
  <c r="Q366" i="25" s="1" a="1"/>
  <c r="Q366" i="25" s="1"/>
  <c r="R366" i="25" s="1"/>
  <c r="M366" i="25" a="1"/>
  <c r="M366" i="25" s="1"/>
  <c r="N366" i="25" s="1"/>
  <c r="M927" i="25" a="1"/>
  <c r="M927" i="25" s="1"/>
  <c r="N927" i="25" s="1"/>
  <c r="K927" i="25"/>
  <c r="Q927" i="25" s="1" a="1"/>
  <c r="Q927" i="25" s="1"/>
  <c r="R927" i="25" s="1"/>
  <c r="K441" i="25"/>
  <c r="Q441" i="25" s="1" a="1"/>
  <c r="Q441" i="25" s="1"/>
  <c r="R441" i="25" s="1"/>
  <c r="M441" i="25" a="1"/>
  <c r="M441" i="25" s="1"/>
  <c r="N441" i="25" s="1"/>
  <c r="K256" i="25"/>
  <c r="Q256" i="25" s="1" a="1"/>
  <c r="Q256" i="25" s="1"/>
  <c r="R256" i="25" s="1"/>
  <c r="M256" i="25" a="1"/>
  <c r="M256" i="25" s="1"/>
  <c r="N256" i="25" s="1"/>
  <c r="K392" i="25"/>
  <c r="Q392" i="25" s="1" a="1"/>
  <c r="Q392" i="25" s="1"/>
  <c r="R392" i="25" s="1"/>
  <c r="M392" i="25" a="1"/>
  <c r="M392" i="25" s="1"/>
  <c r="N392" i="25" s="1"/>
  <c r="M961" i="25" a="1"/>
  <c r="M961" i="25" s="1"/>
  <c r="N961" i="25" s="1"/>
  <c r="K961" i="25"/>
  <c r="Q961" i="25" s="1" a="1"/>
  <c r="Q961" i="25" s="1"/>
  <c r="R961" i="25" s="1"/>
  <c r="M734" i="25" a="1"/>
  <c r="M734" i="25" s="1"/>
  <c r="N734" i="25" s="1"/>
  <c r="K734" i="25"/>
  <c r="Q734" i="25" s="1" a="1"/>
  <c r="Q734" i="25" s="1"/>
  <c r="R734" i="25" s="1"/>
  <c r="K1202" i="25"/>
  <c r="Q1202" i="25" s="1" a="1"/>
  <c r="Q1202" i="25" s="1"/>
  <c r="R1202" i="25" s="1"/>
  <c r="M1202" i="25" a="1"/>
  <c r="M1202" i="25" s="1"/>
  <c r="N1202" i="25" s="1"/>
  <c r="K1686" i="25"/>
  <c r="Q1686" i="25" s="1" a="1"/>
  <c r="Q1686" i="25" s="1"/>
  <c r="R1686" i="25" s="1"/>
  <c r="M1686" i="25" a="1"/>
  <c r="M1686" i="25" s="1"/>
  <c r="N1686" i="25" s="1"/>
  <c r="M311" i="25" a="1"/>
  <c r="M311" i="25" s="1"/>
  <c r="N311" i="25" s="1"/>
  <c r="K311" i="25"/>
  <c r="Q311" i="25" s="1" a="1"/>
  <c r="Q311" i="25" s="1"/>
  <c r="R311" i="25" s="1"/>
  <c r="K974" i="25"/>
  <c r="Q974" i="25" s="1" a="1"/>
  <c r="Q974" i="25" s="1"/>
  <c r="R974" i="25" s="1"/>
  <c r="M974" i="25" a="1"/>
  <c r="M974" i="25" s="1"/>
  <c r="N974" i="25" s="1"/>
  <c r="K1298" i="25"/>
  <c r="Q1298" i="25" s="1" a="1"/>
  <c r="Q1298" i="25" s="1"/>
  <c r="R1298" i="25" s="1"/>
  <c r="M1298" i="25" a="1"/>
  <c r="M1298" i="25" s="1"/>
  <c r="N1298" i="25" s="1"/>
  <c r="M1783" i="25" a="1"/>
  <c r="M1783" i="25" s="1"/>
  <c r="N1783" i="25" s="1"/>
  <c r="K1783" i="25"/>
  <c r="Q1783" i="25" s="1" a="1"/>
  <c r="Q1783" i="25" s="1"/>
  <c r="R1783" i="25" s="1"/>
  <c r="K132" i="25"/>
  <c r="Q132" i="25" s="1" a="1"/>
  <c r="Q132" i="25" s="1"/>
  <c r="R132" i="25" s="1"/>
  <c r="M132" i="25" a="1"/>
  <c r="M132" i="25" s="1"/>
  <c r="N132" i="25" s="1"/>
  <c r="M795" i="25" a="1"/>
  <c r="M795" i="25" s="1"/>
  <c r="N795" i="25" s="1"/>
  <c r="K795" i="25"/>
  <c r="Q795" i="25" s="1" a="1"/>
  <c r="Q795" i="25" s="1"/>
  <c r="R795" i="25" s="1"/>
  <c r="K1199" i="25"/>
  <c r="Q1199" i="25" s="1" a="1"/>
  <c r="Q1199" i="25" s="1"/>
  <c r="R1199" i="25" s="1"/>
  <c r="M1199" i="25" a="1"/>
  <c r="M1199" i="25" s="1"/>
  <c r="N1199" i="25" s="1"/>
  <c r="K1701" i="25"/>
  <c r="Q1701" i="25" s="1" a="1"/>
  <c r="Q1701" i="25" s="1"/>
  <c r="R1701" i="25" s="1"/>
  <c r="M1701" i="25" a="1"/>
  <c r="M1701" i="25" s="1"/>
  <c r="N1701" i="25" s="1"/>
  <c r="K957" i="25"/>
  <c r="Q957" i="25" s="1" a="1"/>
  <c r="Q957" i="25" s="1"/>
  <c r="R957" i="25" s="1"/>
  <c r="M957" i="25" a="1"/>
  <c r="M957" i="25" s="1"/>
  <c r="N957" i="25" s="1"/>
  <c r="K1347" i="25"/>
  <c r="Q1347" i="25" s="1" a="1"/>
  <c r="Q1347" i="25" s="1"/>
  <c r="R1347" i="25" s="1"/>
  <c r="M1347" i="25" a="1"/>
  <c r="M1347" i="25" s="1"/>
  <c r="N1347" i="25" s="1"/>
  <c r="M1631" i="25" a="1"/>
  <c r="M1631" i="25" s="1"/>
  <c r="N1631" i="25" s="1"/>
  <c r="K1631" i="25"/>
  <c r="Q1631" i="25" s="1" a="1"/>
  <c r="Q1631" i="25" s="1"/>
  <c r="R1631" i="25" s="1"/>
  <c r="M418" i="25" a="1"/>
  <c r="M418" i="25" s="1"/>
  <c r="N418" i="25" s="1"/>
  <c r="K418" i="25"/>
  <c r="Q418" i="25" s="1" a="1"/>
  <c r="Q418" i="25" s="1"/>
  <c r="R418" i="25" s="1"/>
  <c r="K701" i="25"/>
  <c r="Q701" i="25" s="1" a="1"/>
  <c r="Q701" i="25" s="1"/>
  <c r="R701" i="25" s="1"/>
  <c r="M701" i="25" a="1"/>
  <c r="M701" i="25" s="1"/>
  <c r="N701" i="25" s="1"/>
  <c r="M70" i="25" a="1"/>
  <c r="M70" i="25" s="1"/>
  <c r="N70" i="25" s="1"/>
  <c r="K70" i="25"/>
  <c r="Q70" i="25" s="1" a="1"/>
  <c r="Q70" i="25" s="1"/>
  <c r="R70" i="25" s="1"/>
  <c r="M338" i="25" a="1"/>
  <c r="M338" i="25" s="1"/>
  <c r="N338" i="25" s="1"/>
  <c r="K338" i="25"/>
  <c r="Q338" i="25" s="1" a="1"/>
  <c r="Q338" i="25" s="1"/>
  <c r="R338" i="25" s="1"/>
  <c r="K907" i="25"/>
  <c r="Q907" i="25" s="1" a="1"/>
  <c r="Q907" i="25" s="1"/>
  <c r="R907" i="25" s="1"/>
  <c r="M907" i="25" a="1"/>
  <c r="M907" i="25" s="1"/>
  <c r="N907" i="25" s="1"/>
  <c r="M646" i="25" a="1"/>
  <c r="M646" i="25" s="1"/>
  <c r="N646" i="25" s="1"/>
  <c r="K646" i="25"/>
  <c r="Q646" i="25" s="1" a="1"/>
  <c r="Q646" i="25" s="1"/>
  <c r="R646" i="25" s="1"/>
  <c r="M1603" i="25" a="1"/>
  <c r="M1603" i="25" s="1"/>
  <c r="N1603" i="25" s="1"/>
  <c r="K1603" i="25"/>
  <c r="Q1603" i="25" s="1" a="1"/>
  <c r="Q1603" i="25" s="1"/>
  <c r="R1603" i="25" s="1"/>
  <c r="M271" i="25" a="1"/>
  <c r="M271" i="25" s="1"/>
  <c r="N271" i="25" s="1"/>
  <c r="K271" i="25"/>
  <c r="Q271" i="25" s="1" a="1"/>
  <c r="Q271" i="25" s="1"/>
  <c r="R271" i="25" s="1"/>
  <c r="K934" i="25"/>
  <c r="Q934" i="25" s="1" a="1"/>
  <c r="Q934" i="25" s="1"/>
  <c r="R934" i="25" s="1"/>
  <c r="M934" i="25" a="1"/>
  <c r="M934" i="25" s="1"/>
  <c r="N934" i="25" s="1"/>
  <c r="K1270" i="25"/>
  <c r="Q1270" i="25" s="1" a="1"/>
  <c r="Q1270" i="25" s="1"/>
  <c r="R1270" i="25" s="1"/>
  <c r="M1270" i="25" a="1"/>
  <c r="M1270" i="25" s="1"/>
  <c r="N1270" i="25" s="1"/>
  <c r="M1658" i="25" a="1"/>
  <c r="M1658" i="25" s="1"/>
  <c r="N1658" i="25" s="1"/>
  <c r="K1658" i="25"/>
  <c r="Q1658" i="25" s="1" a="1"/>
  <c r="Q1658" i="25" s="1"/>
  <c r="R1658" i="25" s="1"/>
  <c r="K456" i="25"/>
  <c r="Q456" i="25" s="1" a="1"/>
  <c r="Q456" i="25" s="1"/>
  <c r="R456" i="25" s="1"/>
  <c r="M456" i="25" a="1"/>
  <c r="M456" i="25" s="1"/>
  <c r="N456" i="25" s="1"/>
  <c r="M759" i="25" a="1"/>
  <c r="M759" i="25" s="1"/>
  <c r="N759" i="25" s="1"/>
  <c r="K759" i="25"/>
  <c r="Q759" i="25" s="1" a="1"/>
  <c r="Q759" i="25" s="1"/>
  <c r="R759" i="25" s="1"/>
  <c r="K1365" i="25"/>
  <c r="Q1365" i="25" s="1" a="1"/>
  <c r="Q1365" i="25" s="1"/>
  <c r="R1365" i="25" s="1"/>
  <c r="M1365" i="25" a="1"/>
  <c r="M1365" i="25" s="1"/>
  <c r="N1365" i="25" s="1"/>
  <c r="M1731" i="25" a="1"/>
  <c r="M1731" i="25" s="1"/>
  <c r="N1731" i="25" s="1"/>
  <c r="K1731" i="25"/>
  <c r="Q1731" i="25" s="1" a="1"/>
  <c r="Q1731" i="25" s="1"/>
  <c r="R1731" i="25" s="1"/>
  <c r="M483" i="25" a="1"/>
  <c r="M483" i="25" s="1"/>
  <c r="N483" i="25" s="1"/>
  <c r="K483" i="25"/>
  <c r="Q483" i="25" s="1" a="1"/>
  <c r="Q483" i="25" s="1"/>
  <c r="R483" i="25" s="1"/>
  <c r="M1251" i="25" a="1"/>
  <c r="M1251" i="25" s="1"/>
  <c r="N1251" i="25" s="1"/>
  <c r="K1251" i="25"/>
  <c r="Q1251" i="25" s="1" a="1"/>
  <c r="Q1251" i="25" s="1"/>
  <c r="R1251" i="25" s="1"/>
  <c r="M1776" i="25" a="1"/>
  <c r="M1776" i="25" s="1"/>
  <c r="N1776" i="25" s="1"/>
  <c r="K1776" i="25"/>
  <c r="Q1776" i="25" s="1" a="1"/>
  <c r="Q1776" i="25" s="1"/>
  <c r="R1776" i="25" s="1"/>
  <c r="M124" i="25" a="1"/>
  <c r="M124" i="25" s="1"/>
  <c r="N124" i="25" s="1"/>
  <c r="K124" i="25"/>
  <c r="Q124" i="25" s="1" a="1"/>
  <c r="Q124" i="25" s="1"/>
  <c r="R124" i="25" s="1"/>
  <c r="K639" i="25"/>
  <c r="Q639" i="25" s="1" a="1"/>
  <c r="Q639" i="25" s="1"/>
  <c r="R639" i="25" s="1"/>
  <c r="M639" i="25" a="1"/>
  <c r="M639" i="25" s="1"/>
  <c r="N639" i="25" s="1"/>
  <c r="K204" i="25"/>
  <c r="Q204" i="25" s="1" a="1"/>
  <c r="Q204" i="25" s="1"/>
  <c r="R204" i="25" s="1"/>
  <c r="M204" i="25" a="1"/>
  <c r="M204" i="25" s="1"/>
  <c r="N204" i="25" s="1"/>
  <c r="M901" i="25" a="1"/>
  <c r="M901" i="25" s="1"/>
  <c r="N901" i="25" s="1"/>
  <c r="K901" i="25"/>
  <c r="Q901" i="25" s="1" a="1"/>
  <c r="Q901" i="25" s="1"/>
  <c r="R901" i="25" s="1"/>
  <c r="K718" i="25"/>
  <c r="Q718" i="25" s="1" a="1"/>
  <c r="Q718" i="25" s="1"/>
  <c r="R718" i="25" s="1"/>
  <c r="M718" i="25" a="1"/>
  <c r="M718" i="25" s="1"/>
  <c r="N718" i="25" s="1"/>
  <c r="K453" i="25"/>
  <c r="Q453" i="25" s="1" a="1"/>
  <c r="Q453" i="25" s="1"/>
  <c r="R453" i="25" s="1"/>
  <c r="M453" i="25" a="1"/>
  <c r="M453" i="25" s="1"/>
  <c r="N453" i="25" s="1"/>
  <c r="M658" i="25" a="1"/>
  <c r="M658" i="25" s="1"/>
  <c r="N658" i="25" s="1"/>
  <c r="K658" i="25"/>
  <c r="Q658" i="25" s="1" a="1"/>
  <c r="Q658" i="25" s="1"/>
  <c r="R658" i="25" s="1"/>
  <c r="M81" i="25" a="1"/>
  <c r="M81" i="25" s="1"/>
  <c r="N81" i="25" s="1"/>
  <c r="K81" i="25"/>
  <c r="Q81" i="25" s="1" a="1"/>
  <c r="Q81" i="25" s="1"/>
  <c r="R81" i="25" s="1"/>
  <c r="K317" i="25"/>
  <c r="Q317" i="25" s="1" a="1"/>
  <c r="Q317" i="25" s="1"/>
  <c r="R317" i="25" s="1"/>
  <c r="M317" i="25" a="1"/>
  <c r="M317" i="25" s="1"/>
  <c r="N317" i="25" s="1"/>
  <c r="M928" i="25" a="1"/>
  <c r="M928" i="25" s="1"/>
  <c r="N928" i="25" s="1"/>
  <c r="K928" i="25"/>
  <c r="Q928" i="25" s="1" a="1"/>
  <c r="Q928" i="25" s="1"/>
  <c r="R928" i="25" s="1"/>
  <c r="M848" i="25" a="1"/>
  <c r="M848" i="25" s="1"/>
  <c r="N848" i="25" s="1"/>
  <c r="K848" i="25"/>
  <c r="Q848" i="25" s="1" a="1"/>
  <c r="Q848" i="25" s="1"/>
  <c r="R848" i="25" s="1"/>
  <c r="M798" i="25" a="1"/>
  <c r="M798" i="25" s="1"/>
  <c r="N798" i="25" s="1"/>
  <c r="K798" i="25"/>
  <c r="Q798" i="25" s="1" a="1"/>
  <c r="Q798" i="25" s="1"/>
  <c r="R798" i="25" s="1"/>
  <c r="K249" i="25"/>
  <c r="Q249" i="25" s="1" a="1"/>
  <c r="Q249" i="25" s="1"/>
  <c r="R249" i="25" s="1"/>
  <c r="M249" i="25" a="1"/>
  <c r="M249" i="25" s="1"/>
  <c r="N249" i="25" s="1"/>
  <c r="M377" i="25" a="1"/>
  <c r="M377" i="25" s="1"/>
  <c r="N377" i="25" s="1"/>
  <c r="K377" i="25"/>
  <c r="Q377" i="25" s="1" a="1"/>
  <c r="Q377" i="25" s="1"/>
  <c r="R377" i="25" s="1"/>
  <c r="M940" i="25" a="1"/>
  <c r="M940" i="25" s="1"/>
  <c r="N940" i="25" s="1"/>
  <c r="K940" i="25"/>
  <c r="Q940" i="25" s="1" a="1"/>
  <c r="Q940" i="25" s="1"/>
  <c r="R940" i="25" s="1"/>
  <c r="M820" i="25" a="1"/>
  <c r="M820" i="25" s="1"/>
  <c r="N820" i="25" s="1"/>
  <c r="K820" i="25"/>
  <c r="Q820" i="25" s="1" a="1"/>
  <c r="Q820" i="25" s="1"/>
  <c r="R820" i="25" s="1"/>
  <c r="M1153" i="25" a="1"/>
  <c r="M1153" i="25" s="1"/>
  <c r="N1153" i="25" s="1"/>
  <c r="K1153" i="25"/>
  <c r="Q1153" i="25" s="1" a="1"/>
  <c r="Q1153" i="25" s="1"/>
  <c r="R1153" i="25" s="1"/>
  <c r="M1065" i="25" a="1"/>
  <c r="M1065" i="25" s="1"/>
  <c r="N1065" i="25" s="1"/>
  <c r="K1065" i="25"/>
  <c r="Q1065" i="25" s="1" a="1"/>
  <c r="Q1065" i="25" s="1"/>
  <c r="R1065" i="25" s="1"/>
  <c r="K1794" i="25"/>
  <c r="Q1794" i="25" s="1" a="1"/>
  <c r="Q1794" i="25" s="1"/>
  <c r="R1794" i="25" s="1"/>
  <c r="M1794" i="25" a="1"/>
  <c r="M1794" i="25" s="1"/>
  <c r="N1794" i="25" s="1"/>
  <c r="M841" i="25" a="1"/>
  <c r="M841" i="25" s="1"/>
  <c r="N841" i="25" s="1"/>
  <c r="K841" i="25"/>
  <c r="Q841" i="25" s="1" a="1"/>
  <c r="Q841" i="25" s="1"/>
  <c r="R841" i="25" s="1"/>
  <c r="K544" i="25"/>
  <c r="Q544" i="25" s="1" a="1"/>
  <c r="Q544" i="25" s="1"/>
  <c r="R544" i="25" s="1"/>
  <c r="M544" i="25" a="1"/>
  <c r="M544" i="25" s="1"/>
  <c r="N544" i="25" s="1"/>
  <c r="K1468" i="25"/>
  <c r="Q1468" i="25" s="1" a="1"/>
  <c r="Q1468" i="25" s="1"/>
  <c r="R1468" i="25" s="1"/>
  <c r="M1468" i="25" a="1"/>
  <c r="M1468" i="25" s="1"/>
  <c r="N1468" i="25" s="1"/>
  <c r="M1648" i="25" a="1"/>
  <c r="M1648" i="25" s="1"/>
  <c r="N1648" i="25" s="1"/>
  <c r="K1648" i="25"/>
  <c r="Q1648" i="25" s="1" a="1"/>
  <c r="Q1648" i="25" s="1"/>
  <c r="R1648" i="25" s="1"/>
  <c r="K676" i="25"/>
  <c r="Q676" i="25" s="1" a="1"/>
  <c r="Q676" i="25" s="1"/>
  <c r="R676" i="25" s="1"/>
  <c r="M676" i="25" a="1"/>
  <c r="M676" i="25" s="1"/>
  <c r="N676" i="25" s="1"/>
  <c r="K1186" i="25"/>
  <c r="Q1186" i="25" s="1" a="1"/>
  <c r="Q1186" i="25" s="1"/>
  <c r="R1186" i="25" s="1"/>
  <c r="M1186" i="25" a="1"/>
  <c r="M1186" i="25" s="1"/>
  <c r="N1186" i="25" s="1"/>
  <c r="M1254" i="25" a="1"/>
  <c r="M1254" i="25" s="1"/>
  <c r="N1254" i="25" s="1"/>
  <c r="K1254" i="25"/>
  <c r="Q1254" i="25" s="1" a="1"/>
  <c r="Q1254" i="25" s="1"/>
  <c r="R1254" i="25" s="1"/>
  <c r="M1195" i="25" a="1"/>
  <c r="M1195" i="25" s="1"/>
  <c r="N1195" i="25" s="1"/>
  <c r="K1195" i="25"/>
  <c r="Q1195" i="25" s="1" a="1"/>
  <c r="Q1195" i="25" s="1"/>
  <c r="R1195" i="25" s="1"/>
  <c r="M1623" i="25" a="1"/>
  <c r="M1623" i="25" s="1"/>
  <c r="N1623" i="25" s="1"/>
  <c r="K1623" i="25"/>
  <c r="Q1623" i="25" s="1" a="1"/>
  <c r="Q1623" i="25" s="1"/>
  <c r="R1623" i="25" s="1"/>
  <c r="M522" i="25" a="1"/>
  <c r="M522" i="25" s="1"/>
  <c r="N522" i="25" s="1"/>
  <c r="K522" i="25"/>
  <c r="Q522" i="25" s="1" a="1"/>
  <c r="Q522" i="25" s="1"/>
  <c r="R522" i="25" s="1"/>
  <c r="K748" i="25"/>
  <c r="Q748" i="25" s="1" a="1"/>
  <c r="Q748" i="25" s="1"/>
  <c r="R748" i="25" s="1"/>
  <c r="M748" i="25" a="1"/>
  <c r="M748" i="25" s="1"/>
  <c r="N748" i="25" s="1"/>
  <c r="K1404" i="25"/>
  <c r="Q1404" i="25" s="1" a="1"/>
  <c r="Q1404" i="25" s="1"/>
  <c r="R1404" i="25" s="1"/>
  <c r="M1404" i="25" a="1"/>
  <c r="M1404" i="25" s="1"/>
  <c r="N1404" i="25" s="1"/>
  <c r="M250" i="25" a="1"/>
  <c r="M250" i="25" s="1"/>
  <c r="N250" i="25" s="1"/>
  <c r="K250" i="25"/>
  <c r="Q250" i="25" s="1" a="1"/>
  <c r="Q250" i="25" s="1"/>
  <c r="R250" i="25" s="1"/>
  <c r="M652" i="25" a="1"/>
  <c r="M652" i="25" s="1"/>
  <c r="N652" i="25" s="1"/>
  <c r="K652" i="25"/>
  <c r="Q652" i="25" s="1" a="1"/>
  <c r="Q652" i="25" s="1"/>
  <c r="R652" i="25" s="1"/>
  <c r="M1090" i="25" a="1"/>
  <c r="M1090" i="25" s="1"/>
  <c r="N1090" i="25" s="1"/>
  <c r="K1090" i="25"/>
  <c r="Q1090" i="25" s="1" a="1"/>
  <c r="Q1090" i="25" s="1"/>
  <c r="R1090" i="25" s="1"/>
  <c r="M886" i="25" a="1"/>
  <c r="M886" i="25" s="1"/>
  <c r="N886" i="25" s="1"/>
  <c r="K886" i="25"/>
  <c r="Q886" i="25" s="1" a="1"/>
  <c r="Q886" i="25" s="1"/>
  <c r="R886" i="25" s="1"/>
  <c r="M1390" i="25" a="1"/>
  <c r="M1390" i="25" s="1"/>
  <c r="N1390" i="25" s="1"/>
  <c r="K1390" i="25"/>
  <c r="Q1390" i="25" s="1" a="1"/>
  <c r="Q1390" i="25" s="1"/>
  <c r="R1390" i="25" s="1"/>
  <c r="M65" i="25" a="1"/>
  <c r="M65" i="25" s="1"/>
  <c r="N65" i="25" s="1"/>
  <c r="K65" i="25"/>
  <c r="Q65" i="25" s="1" a="1"/>
  <c r="Q65" i="25" s="1"/>
  <c r="R65" i="25" s="1"/>
  <c r="M359" i="25" a="1"/>
  <c r="M359" i="25" s="1"/>
  <c r="N359" i="25" s="1"/>
  <c r="K359" i="25"/>
  <c r="Q359" i="25" s="1" a="1"/>
  <c r="Q359" i="25" s="1"/>
  <c r="R359" i="25" s="1"/>
  <c r="K1616" i="25"/>
  <c r="Q1616" i="25" s="1" a="1"/>
  <c r="Q1616" i="25" s="1"/>
  <c r="R1616" i="25" s="1"/>
  <c r="M1616" i="25" a="1"/>
  <c r="M1616" i="25" s="1"/>
  <c r="N1616" i="25" s="1"/>
  <c r="M531" i="25" a="1"/>
  <c r="M531" i="25" s="1"/>
  <c r="N531" i="25" s="1"/>
  <c r="K531" i="25"/>
  <c r="Q531" i="25" s="1" a="1"/>
  <c r="Q531" i="25" s="1"/>
  <c r="R531" i="25" s="1"/>
  <c r="M807" i="25" a="1"/>
  <c r="M807" i="25" s="1"/>
  <c r="N807" i="25" s="1"/>
  <c r="K807" i="25"/>
  <c r="Q807" i="25" s="1" a="1"/>
  <c r="Q807" i="25" s="1"/>
  <c r="R807" i="25" s="1"/>
  <c r="M1397" i="25" a="1"/>
  <c r="M1397" i="25" s="1"/>
  <c r="N1397" i="25" s="1"/>
  <c r="K1397" i="25"/>
  <c r="Q1397" i="25" s="1" a="1"/>
  <c r="Q1397" i="25" s="1"/>
  <c r="R1397" i="25" s="1"/>
  <c r="M1762" i="25" a="1"/>
  <c r="M1762" i="25" s="1"/>
  <c r="N1762" i="25" s="1"/>
  <c r="K1762" i="25"/>
  <c r="Q1762" i="25" s="1" a="1"/>
  <c r="Q1762" i="25" s="1"/>
  <c r="R1762" i="25" s="1"/>
  <c r="K1035" i="25"/>
  <c r="Q1035" i="25" s="1" a="1"/>
  <c r="Q1035" i="25" s="1"/>
  <c r="R1035" i="25" s="1"/>
  <c r="M1035" i="25" a="1"/>
  <c r="M1035" i="25" s="1"/>
  <c r="N1035" i="25" s="1"/>
  <c r="M1516" i="25" a="1"/>
  <c r="M1516" i="25" s="1"/>
  <c r="N1516" i="25" s="1"/>
  <c r="K1516" i="25"/>
  <c r="Q1516" i="25" s="1" a="1"/>
  <c r="Q1516" i="25" s="1"/>
  <c r="R1516" i="25" s="1"/>
  <c r="M1728" i="25" a="1"/>
  <c r="M1728" i="25" s="1"/>
  <c r="N1728" i="25" s="1"/>
  <c r="K1728" i="25"/>
  <c r="Q1728" i="25" s="1" a="1"/>
  <c r="Q1728" i="25" s="1"/>
  <c r="R1728" i="25" s="1"/>
  <c r="M422" i="25" a="1"/>
  <c r="M422" i="25" s="1"/>
  <c r="N422" i="25" s="1"/>
  <c r="K422" i="25"/>
  <c r="Q422" i="25" s="1" a="1"/>
  <c r="Q422" i="25" s="1"/>
  <c r="R422" i="25" s="1"/>
  <c r="K577" i="25"/>
  <c r="Q577" i="25" s="1" a="1"/>
  <c r="Q577" i="25" s="1"/>
  <c r="R577" i="25" s="1"/>
  <c r="M577" i="25" a="1"/>
  <c r="M577" i="25" s="1"/>
  <c r="N577" i="25" s="1"/>
  <c r="M697" i="25" a="1"/>
  <c r="M697" i="25" s="1"/>
  <c r="N697" i="25" s="1"/>
  <c r="K697" i="25"/>
  <c r="Q697" i="25" s="1" a="1"/>
  <c r="Q697" i="25" s="1"/>
  <c r="R697" i="25" s="1"/>
  <c r="K66" i="25"/>
  <c r="Q66" i="25" s="1" a="1"/>
  <c r="Q66" i="25" s="1"/>
  <c r="R66" i="25" s="1"/>
  <c r="M66" i="25" a="1"/>
  <c r="M66" i="25" s="1"/>
  <c r="N66" i="25" s="1"/>
  <c r="M262" i="25" a="1"/>
  <c r="M262" i="25" s="1"/>
  <c r="N262" i="25" s="1"/>
  <c r="K262" i="25"/>
  <c r="Q262" i="25" s="1" a="1"/>
  <c r="Q262" i="25" s="1"/>
  <c r="R262" i="25" s="1"/>
  <c r="M390" i="25" a="1"/>
  <c r="M390" i="25" s="1"/>
  <c r="N390" i="25" s="1"/>
  <c r="K390" i="25"/>
  <c r="Q390" i="25" s="1" a="1"/>
  <c r="Q390" i="25" s="1"/>
  <c r="R390" i="25" s="1"/>
  <c r="M951" i="25" a="1"/>
  <c r="M951" i="25" s="1"/>
  <c r="N951" i="25" s="1"/>
  <c r="K951" i="25"/>
  <c r="Q951" i="25" s="1" a="1"/>
  <c r="Q951" i="25" s="1"/>
  <c r="R951" i="25" s="1"/>
  <c r="K566" i="25"/>
  <c r="Q566" i="25" s="1" a="1"/>
  <c r="Q566" i="25" s="1"/>
  <c r="R566" i="25" s="1"/>
  <c r="M566" i="25" a="1"/>
  <c r="M566" i="25" s="1"/>
  <c r="N566" i="25" s="1"/>
  <c r="K280" i="25"/>
  <c r="Q280" i="25" s="1" a="1"/>
  <c r="Q280" i="25" s="1"/>
  <c r="R280" i="25" s="1"/>
  <c r="M280" i="25" a="1"/>
  <c r="M280" i="25" s="1"/>
  <c r="N280" i="25" s="1"/>
  <c r="M463" i="25" a="1"/>
  <c r="M463" i="25" s="1"/>
  <c r="N463" i="25" s="1"/>
  <c r="K463" i="25"/>
  <c r="Q463" i="25" s="1" a="1"/>
  <c r="Q463" i="25" s="1"/>
  <c r="R463" i="25" s="1"/>
  <c r="M985" i="25" a="1"/>
  <c r="M985" i="25" s="1"/>
  <c r="N985" i="25" s="1"/>
  <c r="K985" i="25"/>
  <c r="Q985" i="25" s="1" a="1"/>
  <c r="Q985" i="25" s="1"/>
  <c r="R985" i="25" s="1"/>
  <c r="K1384" i="25"/>
  <c r="Q1384" i="25" s="1" a="1"/>
  <c r="Q1384" i="25" s="1"/>
  <c r="R1384" i="25" s="1"/>
  <c r="M1384" i="25" a="1"/>
  <c r="M1384" i="25" s="1"/>
  <c r="N1384" i="25" s="1"/>
  <c r="M59" i="25" a="1"/>
  <c r="M59" i="25" s="1"/>
  <c r="N59" i="25" s="1"/>
  <c r="K59" i="25"/>
  <c r="Q59" i="25" s="1" a="1"/>
  <c r="Q59" i="25" s="1"/>
  <c r="R59" i="25" s="1"/>
  <c r="K1016" i="25"/>
  <c r="Q1016" i="25" s="1" a="1"/>
  <c r="Q1016" i="25" s="1"/>
  <c r="R1016" i="25" s="1"/>
  <c r="M1016" i="25" a="1"/>
  <c r="M1016" i="25" s="1"/>
  <c r="N1016" i="25" s="1"/>
  <c r="M1330" i="25" a="1"/>
  <c r="M1330" i="25" s="1"/>
  <c r="N1330" i="25" s="1"/>
  <c r="K1330" i="25"/>
  <c r="Q1330" i="25" s="1" a="1"/>
  <c r="Q1330" i="25" s="1"/>
  <c r="R1330" i="25" s="1"/>
  <c r="M1600" i="25" a="1"/>
  <c r="M1600" i="25" s="1"/>
  <c r="N1600" i="25" s="1"/>
  <c r="K1600" i="25"/>
  <c r="Q1600" i="25" s="1" a="1"/>
  <c r="Q1600" i="25" s="1"/>
  <c r="R1600" i="25" s="1"/>
  <c r="K603" i="25"/>
  <c r="Q603" i="25" s="1" a="1"/>
  <c r="Q603" i="25" s="1"/>
  <c r="R603" i="25" s="1"/>
  <c r="M603" i="25" a="1"/>
  <c r="M603" i="25" s="1"/>
  <c r="N603" i="25" s="1"/>
  <c r="M1127" i="25" a="1"/>
  <c r="M1127" i="25" s="1"/>
  <c r="N1127" i="25" s="1"/>
  <c r="K1127" i="25"/>
  <c r="Q1127" i="25" s="1" a="1"/>
  <c r="Q1127" i="25" s="1"/>
  <c r="R1127" i="25" s="1"/>
  <c r="M196" i="25" a="1"/>
  <c r="M196" i="25" s="1"/>
  <c r="N196" i="25" s="1"/>
  <c r="K196" i="25"/>
  <c r="Q196" i="25" s="1" a="1"/>
  <c r="Q196" i="25" s="1"/>
  <c r="R196" i="25" s="1"/>
  <c r="M1214" i="25" a="1"/>
  <c r="M1214" i="25" s="1"/>
  <c r="N1214" i="25" s="1"/>
  <c r="K1214" i="25"/>
  <c r="Q1214" i="25" s="1" a="1"/>
  <c r="Q1214" i="25" s="1"/>
  <c r="R1214" i="25" s="1"/>
  <c r="M1655" i="25" a="1"/>
  <c r="M1655" i="25" s="1"/>
  <c r="N1655" i="25" s="1"/>
  <c r="K1655" i="25"/>
  <c r="Q1655" i="25" s="1" a="1"/>
  <c r="Q1655" i="25" s="1"/>
  <c r="R1655" i="25" s="1"/>
  <c r="M47" i="25" a="1"/>
  <c r="M47" i="25" s="1"/>
  <c r="N47" i="25" s="1"/>
  <c r="K47" i="25"/>
  <c r="Q47" i="25" s="1" a="1"/>
  <c r="Q47" i="25" s="1"/>
  <c r="R47" i="25" s="1"/>
  <c r="K501" i="25"/>
  <c r="Q501" i="25" s="1" a="1"/>
  <c r="Q501" i="25" s="1"/>
  <c r="R501" i="25" s="1"/>
  <c r="M501" i="25" a="1"/>
  <c r="M501" i="25" s="1"/>
  <c r="N501" i="25" s="1"/>
  <c r="M629" i="25" a="1"/>
  <c r="M629" i="25" s="1"/>
  <c r="N629" i="25" s="1"/>
  <c r="K629" i="25"/>
  <c r="Q629" i="25" s="1" a="1"/>
  <c r="Q629" i="25" s="1"/>
  <c r="R629" i="25" s="1"/>
  <c r="K210" i="25"/>
  <c r="Q210" i="25" s="1" a="1"/>
  <c r="Q210" i="25" s="1"/>
  <c r="R210" i="25" s="1"/>
  <c r="M210" i="25" a="1"/>
  <c r="M210" i="25" s="1"/>
  <c r="N210" i="25" s="1"/>
  <c r="M394" i="25" a="1"/>
  <c r="M394" i="25" s="1"/>
  <c r="N394" i="25" s="1"/>
  <c r="K394" i="25"/>
  <c r="Q394" i="25" s="1" a="1"/>
  <c r="Q394" i="25" s="1"/>
  <c r="R394" i="25" s="1"/>
  <c r="M123" i="25" a="1"/>
  <c r="M123" i="25" s="1"/>
  <c r="N123" i="25" s="1"/>
  <c r="K123" i="25"/>
  <c r="Q123" i="25" s="1" a="1"/>
  <c r="Q123" i="25" s="1"/>
  <c r="R123" i="25" s="1"/>
  <c r="M1398" i="25" a="1"/>
  <c r="M1398" i="25" s="1"/>
  <c r="N1398" i="25" s="1"/>
  <c r="K1398" i="25"/>
  <c r="Q1398" i="25" s="1" a="1"/>
  <c r="Q1398" i="25" s="1"/>
  <c r="R1398" i="25" s="1"/>
  <c r="K75" i="25"/>
  <c r="Q75" i="25" s="1" a="1"/>
  <c r="Q75" i="25" s="1"/>
  <c r="R75" i="25" s="1"/>
  <c r="M75" i="25" a="1"/>
  <c r="M75" i="25" s="1"/>
  <c r="N75" i="25" s="1"/>
  <c r="M371" i="25" a="1"/>
  <c r="M371" i="25" s="1"/>
  <c r="N371" i="25" s="1"/>
  <c r="K371" i="25"/>
  <c r="Q371" i="25" s="1" a="1"/>
  <c r="Q371" i="25" s="1"/>
  <c r="R371" i="25" s="1"/>
  <c r="M1034" i="25" a="1"/>
  <c r="M1034" i="25" s="1"/>
  <c r="N1034" i="25" s="1"/>
  <c r="K1034" i="25"/>
  <c r="Q1034" i="25" s="1" a="1"/>
  <c r="Q1034" i="25" s="1"/>
  <c r="R1034" i="25" s="1"/>
  <c r="K1344" i="25"/>
  <c r="Q1344" i="25" s="1" a="1"/>
  <c r="Q1344" i="25" s="1"/>
  <c r="R1344" i="25" s="1"/>
  <c r="M1344" i="25" a="1"/>
  <c r="M1344" i="25" s="1"/>
  <c r="N1344" i="25" s="1"/>
  <c r="M1636" i="25" a="1"/>
  <c r="M1636" i="25" s="1"/>
  <c r="N1636" i="25" s="1"/>
  <c r="K1636" i="25"/>
  <c r="Q1636" i="25" s="1" a="1"/>
  <c r="Q1636" i="25" s="1"/>
  <c r="R1636" i="25" s="1"/>
  <c r="M567" i="25" a="1"/>
  <c r="M567" i="25" s="1"/>
  <c r="N567" i="25" s="1"/>
  <c r="K567" i="25"/>
  <c r="Q567" i="25" s="1" a="1"/>
  <c r="Q567" i="25" s="1"/>
  <c r="R567" i="25" s="1"/>
  <c r="K1087" i="25"/>
  <c r="Q1087" i="25" s="1" a="1"/>
  <c r="Q1087" i="25" s="1"/>
  <c r="R1087" i="25" s="1"/>
  <c r="M1087" i="25" a="1"/>
  <c r="M1087" i="25" s="1"/>
  <c r="N1087" i="25" s="1"/>
  <c r="M1459" i="25" a="1"/>
  <c r="M1459" i="25" s="1"/>
  <c r="N1459" i="25" s="1"/>
  <c r="K1459" i="25"/>
  <c r="Q1459" i="25" s="1" a="1"/>
  <c r="Q1459" i="25" s="1"/>
  <c r="R1459" i="25" s="1"/>
  <c r="M372" i="25" a="1"/>
  <c r="M372" i="25" s="1"/>
  <c r="N372" i="25" s="1"/>
  <c r="K372" i="25"/>
  <c r="Q372" i="25" s="1" a="1"/>
  <c r="Q372" i="25" s="1"/>
  <c r="R372" i="25" s="1"/>
  <c r="K1351" i="25"/>
  <c r="Q1351" i="25" s="1" a="1"/>
  <c r="Q1351" i="25" s="1"/>
  <c r="R1351" i="25" s="1"/>
  <c r="M1351" i="25" a="1"/>
  <c r="M1351" i="25" s="1"/>
  <c r="N1351" i="25" s="1"/>
  <c r="M1635" i="25" a="1"/>
  <c r="M1635" i="25" s="1"/>
  <c r="N1635" i="25" s="1"/>
  <c r="K1635" i="25"/>
  <c r="Q1635" i="25" s="1" a="1"/>
  <c r="Q1635" i="25" s="1"/>
  <c r="R1635" i="25" s="1"/>
  <c r="K495" i="25"/>
  <c r="Q495" i="25" s="1" a="1"/>
  <c r="Q495" i="25" s="1"/>
  <c r="R495" i="25" s="1"/>
  <c r="M495" i="25" a="1"/>
  <c r="M495" i="25" s="1"/>
  <c r="N495" i="25" s="1"/>
  <c r="K751" i="25"/>
  <c r="Q751" i="25" s="1" a="1"/>
  <c r="Q751" i="25" s="1"/>
  <c r="R751" i="25" s="1"/>
  <c r="M751" i="25" a="1"/>
  <c r="M751" i="25" s="1"/>
  <c r="N751" i="25" s="1"/>
  <c r="M308" i="25" a="1"/>
  <c r="M308" i="25" s="1"/>
  <c r="N308" i="25" s="1"/>
  <c r="K308" i="25"/>
  <c r="Q308" i="25" s="1" a="1"/>
  <c r="Q308" i="25" s="1"/>
  <c r="R308" i="25" s="1"/>
  <c r="M171" i="25" a="1"/>
  <c r="M171" i="25" s="1"/>
  <c r="N171" i="25" s="1"/>
  <c r="K171" i="25"/>
  <c r="Q171" i="25" s="1" a="1"/>
  <c r="Q171" i="25" s="1"/>
  <c r="R171" i="25" s="1"/>
  <c r="M127" i="25" a="1"/>
  <c r="M127" i="25" s="1"/>
  <c r="N127" i="25" s="1"/>
  <c r="K127" i="25"/>
  <c r="Q127" i="25" s="1" a="1"/>
  <c r="Q127" i="25" s="1"/>
  <c r="R127" i="25" s="1"/>
  <c r="M562" i="25" a="1"/>
  <c r="M562" i="25" s="1"/>
  <c r="N562" i="25" s="1"/>
  <c r="K562" i="25"/>
  <c r="Q562" i="25" s="1" a="1"/>
  <c r="Q562" i="25" s="1"/>
  <c r="R562" i="25" s="1"/>
  <c r="M730" i="25" a="1"/>
  <c r="M730" i="25" s="1"/>
  <c r="N730" i="25" s="1"/>
  <c r="K730" i="25"/>
  <c r="Q730" i="25" s="1" a="1"/>
  <c r="Q730" i="25" s="1"/>
  <c r="R730" i="25" s="1"/>
  <c r="M221" i="25" a="1"/>
  <c r="M221" i="25" s="1"/>
  <c r="N221" i="25" s="1"/>
  <c r="K221" i="25"/>
  <c r="Q221" i="25" s="1" a="1"/>
  <c r="Q221" i="25" s="1"/>
  <c r="R221" i="25" s="1"/>
  <c r="K397" i="25"/>
  <c r="Q397" i="25" s="1" a="1"/>
  <c r="Q397" i="25" s="1"/>
  <c r="R397" i="25" s="1"/>
  <c r="M397" i="25" a="1"/>
  <c r="M397" i="25" s="1"/>
  <c r="N397" i="25" s="1"/>
  <c r="K1000" i="25"/>
  <c r="Q1000" i="25" s="1" a="1"/>
  <c r="Q1000" i="25" s="1"/>
  <c r="R1000" i="25" s="1"/>
  <c r="M1000" i="25" a="1"/>
  <c r="M1000" i="25" s="1"/>
  <c r="N1000" i="25" s="1"/>
  <c r="K1125" i="25"/>
  <c r="Q1125" i="25" s="1" a="1"/>
  <c r="Q1125" i="25" s="1"/>
  <c r="R1125" i="25" s="1"/>
  <c r="M1125" i="25" a="1"/>
  <c r="M1125" i="25" s="1"/>
  <c r="N1125" i="25" s="1"/>
  <c r="K1469" i="25"/>
  <c r="Q1469" i="25" s="1" a="1"/>
  <c r="Q1469" i="25" s="1"/>
  <c r="R1469" i="25" s="1"/>
  <c r="M1469" i="25" a="1"/>
  <c r="M1469" i="25" s="1"/>
  <c r="N1469" i="25" s="1"/>
  <c r="M109" i="25" a="1"/>
  <c r="M109" i="25" s="1"/>
  <c r="N109" i="25" s="1"/>
  <c r="K109" i="25"/>
  <c r="Q109" i="25" s="1" a="1"/>
  <c r="Q109" i="25" s="1"/>
  <c r="R109" i="25" s="1"/>
  <c r="K305" i="25"/>
  <c r="Q305" i="25" s="1" a="1"/>
  <c r="Q305" i="25" s="1"/>
  <c r="R305" i="25" s="1"/>
  <c r="M305" i="25" a="1"/>
  <c r="M305" i="25" s="1"/>
  <c r="N305" i="25" s="1"/>
  <c r="K1081" i="25"/>
  <c r="Q1081" i="25" s="1" a="1"/>
  <c r="Q1081" i="25" s="1"/>
  <c r="R1081" i="25" s="1"/>
  <c r="M1081" i="25" a="1"/>
  <c r="M1081" i="25" s="1"/>
  <c r="N1081" i="25" s="1"/>
  <c r="K1691" i="25"/>
  <c r="Q1691" i="25" s="1" a="1"/>
  <c r="Q1691" i="25" s="1"/>
  <c r="R1691" i="25" s="1"/>
  <c r="M1691" i="25" a="1"/>
  <c r="M1691" i="25" s="1"/>
  <c r="N1691" i="25" s="1"/>
  <c r="M1253" i="25" a="1"/>
  <c r="M1253" i="25" s="1"/>
  <c r="N1253" i="25" s="1"/>
  <c r="K1253" i="25"/>
  <c r="Q1253" i="25" s="1" a="1"/>
  <c r="Q1253" i="25" s="1"/>
  <c r="R1253" i="25" s="1"/>
  <c r="M1502" i="25" a="1"/>
  <c r="M1502" i="25" s="1"/>
  <c r="N1502" i="25" s="1"/>
  <c r="K1502" i="25"/>
  <c r="Q1502" i="25" s="1" a="1"/>
  <c r="Q1502" i="25" s="1"/>
  <c r="R1502" i="25" s="1"/>
  <c r="M1595" i="25" a="1"/>
  <c r="M1595" i="25" s="1"/>
  <c r="N1595" i="25" s="1"/>
  <c r="K1595" i="25"/>
  <c r="Q1595" i="25" s="1" a="1"/>
  <c r="Q1595" i="25" s="1"/>
  <c r="R1595" i="25" s="1"/>
  <c r="K628" i="25"/>
  <c r="Q628" i="25" s="1" a="1"/>
  <c r="Q628" i="25" s="1"/>
  <c r="R628" i="25" s="1"/>
  <c r="M628" i="25" a="1"/>
  <c r="M628" i="25" s="1"/>
  <c r="N628" i="25" s="1"/>
  <c r="K351" i="25"/>
  <c r="Q351" i="25" s="1" a="1"/>
  <c r="Q351" i="25" s="1"/>
  <c r="R351" i="25" s="1"/>
  <c r="M351" i="25" a="1"/>
  <c r="M351" i="25" s="1"/>
  <c r="N351" i="25" s="1"/>
  <c r="M1210" i="25" a="1"/>
  <c r="M1210" i="25" s="1"/>
  <c r="N1210" i="25" s="1"/>
  <c r="K1210" i="25"/>
  <c r="Q1210" i="25" s="1" a="1"/>
  <c r="Q1210" i="25" s="1"/>
  <c r="R1210" i="25" s="1"/>
  <c r="M604" i="25" a="1"/>
  <c r="M604" i="25" s="1"/>
  <c r="N604" i="25" s="1"/>
  <c r="K604" i="25"/>
  <c r="Q604" i="25" s="1" a="1"/>
  <c r="Q604" i="25" s="1"/>
  <c r="R604" i="25" s="1"/>
  <c r="K1080" i="25"/>
  <c r="Q1080" i="25" s="1" a="1"/>
  <c r="Q1080" i="25" s="1"/>
  <c r="R1080" i="25" s="1"/>
  <c r="M1080" i="25" a="1"/>
  <c r="M1080" i="25" s="1"/>
  <c r="N1080" i="25" s="1"/>
  <c r="K468" i="25"/>
  <c r="Q468" i="25" s="1" a="1"/>
  <c r="Q468" i="25" s="1"/>
  <c r="R468" i="25" s="1"/>
  <c r="M468" i="25" a="1"/>
  <c r="M468" i="25" s="1"/>
  <c r="N468" i="25" s="1"/>
  <c r="M643" i="25" a="1"/>
  <c r="M643" i="25" s="1"/>
  <c r="N643" i="25" s="1"/>
  <c r="K643" i="25"/>
  <c r="Q643" i="25" s="1" a="1"/>
  <c r="Q643" i="25" s="1"/>
  <c r="R643" i="25" s="1"/>
  <c r="M1287" i="25" a="1"/>
  <c r="M1287" i="25" s="1"/>
  <c r="N1287" i="25" s="1"/>
  <c r="K1287" i="25"/>
  <c r="Q1287" i="25" s="1" a="1"/>
  <c r="Q1287" i="25" s="1"/>
  <c r="R1287" i="25" s="1"/>
  <c r="M423" i="25" a="1"/>
  <c r="M423" i="25" s="1"/>
  <c r="N423" i="25" s="1"/>
  <c r="K423" i="25"/>
  <c r="Q423" i="25" s="1" a="1"/>
  <c r="Q423" i="25" s="1"/>
  <c r="R423" i="25" s="1"/>
  <c r="M680" i="25" a="1"/>
  <c r="M680" i="25" s="1"/>
  <c r="N680" i="25" s="1"/>
  <c r="K680" i="25"/>
  <c r="Q680" i="25" s="1" a="1"/>
  <c r="Q680" i="25" s="1"/>
  <c r="R680" i="25" s="1"/>
  <c r="M984" i="25" a="1"/>
  <c r="M984" i="25" s="1"/>
  <c r="N984" i="25" s="1"/>
  <c r="K984" i="25"/>
  <c r="Q984" i="25" s="1" a="1"/>
  <c r="Q984" i="25" s="1"/>
  <c r="R984" i="25" s="1"/>
  <c r="K834" i="25"/>
  <c r="Q834" i="25" s="1" a="1"/>
  <c r="Q834" i="25" s="1"/>
  <c r="R834" i="25" s="1"/>
  <c r="M834" i="25" a="1"/>
  <c r="M834" i="25" s="1"/>
  <c r="N834" i="25" s="1"/>
  <c r="K1532" i="25"/>
  <c r="Q1532" i="25" s="1" a="1"/>
  <c r="Q1532" i="25" s="1"/>
  <c r="R1532" i="25" s="1"/>
  <c r="M1532" i="25" a="1"/>
  <c r="M1532" i="25" s="1"/>
  <c r="N1532" i="25" s="1"/>
  <c r="M439" i="25" a="1"/>
  <c r="M439" i="25" s="1"/>
  <c r="N439" i="25" s="1"/>
  <c r="K439" i="25"/>
  <c r="Q439" i="25" s="1" a="1"/>
  <c r="Q439" i="25" s="1"/>
  <c r="R439" i="25" s="1"/>
  <c r="K696" i="25"/>
  <c r="Q696" i="25" s="1" a="1"/>
  <c r="Q696" i="25" s="1"/>
  <c r="R696" i="25" s="1"/>
  <c r="M696" i="25" a="1"/>
  <c r="M696" i="25" s="1"/>
  <c r="N696" i="25" s="1"/>
  <c r="K1154" i="25"/>
  <c r="Q1154" i="25" s="1" a="1"/>
  <c r="Q1154" i="25" s="1"/>
  <c r="R1154" i="25" s="1"/>
  <c r="M1154" i="25" a="1"/>
  <c r="M1154" i="25" s="1"/>
  <c r="N1154" i="25" s="1"/>
  <c r="M599" i="25" a="1"/>
  <c r="M599" i="25" s="1"/>
  <c r="N599" i="25" s="1"/>
  <c r="K599" i="25"/>
  <c r="Q599" i="25" s="1" a="1"/>
  <c r="Q599" i="25" s="1"/>
  <c r="R599" i="25" s="1"/>
  <c r="M1257" i="25" a="1"/>
  <c r="M1257" i="25" s="1"/>
  <c r="N1257" i="25" s="1"/>
  <c r="K1257" i="25"/>
  <c r="Q1257" i="25" s="1" a="1"/>
  <c r="Q1257" i="25" s="1"/>
  <c r="R1257" i="25" s="1"/>
  <c r="K1464" i="25"/>
  <c r="Q1464" i="25" s="1" a="1"/>
  <c r="Q1464" i="25" s="1"/>
  <c r="R1464" i="25" s="1"/>
  <c r="M1464" i="25" a="1"/>
  <c r="M1464" i="25" s="1"/>
  <c r="N1464" i="25" s="1"/>
  <c r="K231" i="25"/>
  <c r="Q231" i="25" s="1" a="1"/>
  <c r="Q231" i="25" s="1"/>
  <c r="R231" i="25" s="1"/>
  <c r="M231" i="25" a="1"/>
  <c r="M231" i="25" s="1"/>
  <c r="N231" i="25" s="1"/>
  <c r="M1240" i="25" a="1"/>
  <c r="M1240" i="25" s="1"/>
  <c r="N1240" i="25" s="1"/>
  <c r="K1240" i="25"/>
  <c r="Q1240" i="25" s="1" a="1"/>
  <c r="Q1240" i="25" s="1"/>
  <c r="R1240" i="25" s="1"/>
  <c r="M13" i="25" a="1"/>
  <c r="M13" i="25" s="1"/>
  <c r="N13" i="25" s="1"/>
  <c r="K13" i="25"/>
  <c r="Q13" i="25" s="1" a="1"/>
  <c r="Q13" i="25" s="1"/>
  <c r="R13" i="25" s="1"/>
  <c r="M763" i="25" a="1"/>
  <c r="M763" i="25" s="1"/>
  <c r="N763" i="25" s="1"/>
  <c r="K763" i="25"/>
  <c r="Q763" i="25" s="1" a="1"/>
  <c r="Q763" i="25" s="1"/>
  <c r="R763" i="25" s="1"/>
  <c r="M1385" i="25" a="1"/>
  <c r="M1385" i="25" s="1"/>
  <c r="N1385" i="25" s="1"/>
  <c r="K1385" i="25"/>
  <c r="Q1385" i="25" s="1" a="1"/>
  <c r="Q1385" i="25" s="1"/>
  <c r="R1385" i="25" s="1"/>
  <c r="M1761" i="25" a="1"/>
  <c r="M1761" i="25" s="1"/>
  <c r="N1761" i="25" s="1"/>
  <c r="K1761" i="25"/>
  <c r="Q1761" i="25" s="1" a="1"/>
  <c r="Q1761" i="25" s="1"/>
  <c r="R1761" i="25" s="1"/>
  <c r="M1023" i="25" a="1"/>
  <c r="M1023" i="25" s="1"/>
  <c r="N1023" i="25" s="1"/>
  <c r="K1023" i="25"/>
  <c r="Q1023" i="25" s="1" a="1"/>
  <c r="Q1023" i="25" s="1"/>
  <c r="R1023" i="25" s="1"/>
  <c r="K1504" i="25"/>
  <c r="Q1504" i="25" s="1" a="1"/>
  <c r="Q1504" i="25" s="1"/>
  <c r="R1504" i="25" s="1"/>
  <c r="M1504" i="25" a="1"/>
  <c r="M1504" i="25" s="1"/>
  <c r="N1504" i="25" s="1"/>
  <c r="M1700" i="25" a="1"/>
  <c r="M1700" i="25" s="1"/>
  <c r="N1700" i="25" s="1"/>
  <c r="K1700" i="25"/>
  <c r="Q1700" i="25" s="1" a="1"/>
  <c r="Q1700" i="25" s="1"/>
  <c r="R1700" i="25" s="1"/>
  <c r="M414" i="25" a="1"/>
  <c r="M414" i="25" s="1"/>
  <c r="N414" i="25" s="1"/>
  <c r="K414" i="25"/>
  <c r="Q414" i="25" s="1" a="1"/>
  <c r="Q414" i="25" s="1"/>
  <c r="R414" i="25" s="1"/>
  <c r="K569" i="25"/>
  <c r="Q569" i="25" s="1" a="1"/>
  <c r="Q569" i="25" s="1"/>
  <c r="R569" i="25" s="1"/>
  <c r="M569" i="25" a="1"/>
  <c r="M569" i="25" s="1"/>
  <c r="N569" i="25" s="1"/>
  <c r="K721" i="25"/>
  <c r="Q721" i="25" s="1" a="1"/>
  <c r="Q721" i="25" s="1"/>
  <c r="R721" i="25" s="1"/>
  <c r="M721" i="25" a="1"/>
  <c r="M721" i="25" s="1"/>
  <c r="N721" i="25" s="1"/>
  <c r="M90" i="25" a="1"/>
  <c r="M90" i="25" s="1"/>
  <c r="N90" i="25" s="1"/>
  <c r="K90" i="25"/>
  <c r="Q90" i="25" s="1" a="1"/>
  <c r="Q90" i="25" s="1"/>
  <c r="R90" i="25" s="1"/>
  <c r="M286" i="25" a="1"/>
  <c r="M286" i="25" s="1"/>
  <c r="N286" i="25" s="1"/>
  <c r="K286" i="25"/>
  <c r="Q286" i="25" s="1" a="1"/>
  <c r="Q286" i="25" s="1"/>
  <c r="R286" i="25" s="1"/>
  <c r="M461" i="25" a="1"/>
  <c r="M461" i="25" s="1"/>
  <c r="N461" i="25" s="1"/>
  <c r="K461" i="25"/>
  <c r="Q461" i="25" s="1" a="1"/>
  <c r="Q461" i="25" s="1"/>
  <c r="R461" i="25" s="1"/>
  <c r="K975" i="25"/>
  <c r="Q975" i="25" s="1" a="1"/>
  <c r="Q975" i="25" s="1"/>
  <c r="R975" i="25" s="1"/>
  <c r="M975" i="25" a="1"/>
  <c r="M975" i="25" s="1"/>
  <c r="N975" i="25" s="1"/>
  <c r="K662" i="25"/>
  <c r="Q662" i="25" s="1" a="1"/>
  <c r="Q662" i="25" s="1"/>
  <c r="R662" i="25" s="1"/>
  <c r="M662" i="25" a="1"/>
  <c r="M662" i="25" s="1"/>
  <c r="N662" i="25" s="1"/>
  <c r="K304" i="25"/>
  <c r="Q304" i="25" s="1" a="1"/>
  <c r="Q304" i="25" s="1"/>
  <c r="R304" i="25" s="1"/>
  <c r="M304" i="25" a="1"/>
  <c r="M304" i="25" s="1"/>
  <c r="N304" i="25" s="1"/>
  <c r="K812" i="25"/>
  <c r="Q812" i="25" s="1" a="1"/>
  <c r="Q812" i="25" s="1"/>
  <c r="R812" i="25" s="1"/>
  <c r="M812" i="25" a="1"/>
  <c r="M812" i="25" s="1"/>
  <c r="N812" i="25" s="1"/>
  <c r="M155" i="25" a="1"/>
  <c r="M155" i="25" s="1"/>
  <c r="N155" i="25" s="1"/>
  <c r="K155" i="25"/>
  <c r="Q155" i="25" s="1" a="1"/>
  <c r="Q155" i="25" s="1"/>
  <c r="R155" i="25" s="1"/>
  <c r="K1096" i="25"/>
  <c r="Q1096" i="25" s="1" a="1"/>
  <c r="Q1096" i="25" s="1"/>
  <c r="R1096" i="25" s="1"/>
  <c r="M1096" i="25" a="1"/>
  <c r="M1096" i="25" s="1"/>
  <c r="N1096" i="25" s="1"/>
  <c r="K1416" i="25"/>
  <c r="Q1416" i="25" s="1" a="1"/>
  <c r="Q1416" i="25" s="1"/>
  <c r="R1416" i="25" s="1"/>
  <c r="M1416" i="25" a="1"/>
  <c r="M1416" i="25" s="1"/>
  <c r="N1416" i="25" s="1"/>
  <c r="K99" i="25"/>
  <c r="Q99" i="25" s="1" a="1"/>
  <c r="Q99" i="25" s="1"/>
  <c r="R99" i="25" s="1"/>
  <c r="M99" i="25" a="1"/>
  <c r="M99" i="25" s="1"/>
  <c r="N99" i="25" s="1"/>
  <c r="M1058" i="25" a="1"/>
  <c r="M1058" i="25" s="1"/>
  <c r="N1058" i="25" s="1"/>
  <c r="K1058" i="25"/>
  <c r="Q1058" i="25" s="1" a="1"/>
  <c r="Q1058" i="25" s="1"/>
  <c r="R1058" i="25" s="1"/>
  <c r="M1481" i="25" a="1"/>
  <c r="M1481" i="25" s="1"/>
  <c r="N1481" i="25" s="1"/>
  <c r="K1481" i="25"/>
  <c r="Q1481" i="25" s="1" a="1"/>
  <c r="Q1481" i="25" s="1"/>
  <c r="R1481" i="25" s="1"/>
  <c r="K1703" i="25"/>
  <c r="Q1703" i="25" s="1" a="1"/>
  <c r="Q1703" i="25" s="1"/>
  <c r="R1703" i="25" s="1"/>
  <c r="M1703" i="25" a="1"/>
  <c r="M1703" i="25" s="1"/>
  <c r="N1703" i="25" s="1"/>
  <c r="M519" i="25" a="1"/>
  <c r="M519" i="25" s="1"/>
  <c r="N519" i="25" s="1"/>
  <c r="K519" i="25"/>
  <c r="Q519" i="25" s="1" a="1"/>
  <c r="Q519" i="25" s="1"/>
  <c r="R519" i="25" s="1"/>
  <c r="M850" i="25" a="1"/>
  <c r="M850" i="25" s="1"/>
  <c r="N850" i="25" s="1"/>
  <c r="K850" i="25"/>
  <c r="Q850" i="25" s="1" a="1"/>
  <c r="Q850" i="25" s="1"/>
  <c r="R850" i="25" s="1"/>
  <c r="M1433" i="25" a="1"/>
  <c r="M1433" i="25" s="1"/>
  <c r="N1433" i="25" s="1"/>
  <c r="K1433" i="25"/>
  <c r="Q1433" i="25" s="1" a="1"/>
  <c r="Q1433" i="25" s="1"/>
  <c r="R1433" i="25" s="1"/>
  <c r="M84" i="25" a="1"/>
  <c r="M84" i="25" s="1"/>
  <c r="N84" i="25" s="1"/>
  <c r="K84" i="25"/>
  <c r="Q84" i="25" s="1" a="1"/>
  <c r="Q84" i="25" s="1"/>
  <c r="R84" i="25" s="1"/>
  <c r="K1071" i="25"/>
  <c r="Q1071" i="25" s="1" a="1"/>
  <c r="Q1071" i="25" s="1"/>
  <c r="R1071" i="25" s="1"/>
  <c r="M1071" i="25" a="1"/>
  <c r="M1071" i="25" s="1"/>
  <c r="N1071" i="25" s="1"/>
  <c r="M1546" i="25" a="1"/>
  <c r="M1546" i="25" s="1"/>
  <c r="N1546" i="25" s="1"/>
  <c r="K1546" i="25"/>
  <c r="Q1546" i="25" s="1" a="1"/>
  <c r="Q1546" i="25" s="1"/>
  <c r="R1546" i="25" s="1"/>
  <c r="M31" i="25" a="1"/>
  <c r="M31" i="25" s="1"/>
  <c r="N31" i="25" s="1"/>
  <c r="K31" i="25"/>
  <c r="Q31" i="25" s="1" a="1"/>
  <c r="Q31" i="25" s="1"/>
  <c r="R31" i="25" s="1"/>
  <c r="M493" i="25" a="1"/>
  <c r="M493" i="25" s="1"/>
  <c r="N493" i="25" s="1"/>
  <c r="K493" i="25"/>
  <c r="Q493" i="25" s="1" a="1"/>
  <c r="Q493" i="25" s="1"/>
  <c r="R493" i="25" s="1"/>
  <c r="K621" i="25"/>
  <c r="Q621" i="25" s="1" a="1"/>
  <c r="Q621" i="25" s="1"/>
  <c r="R621" i="25" s="1"/>
  <c r="M621" i="25" a="1"/>
  <c r="M621" i="25" s="1"/>
  <c r="N621" i="25" s="1"/>
  <c r="M749" i="25" a="1"/>
  <c r="M749" i="25" s="1"/>
  <c r="N749" i="25" s="1"/>
  <c r="K749" i="25"/>
  <c r="Q749" i="25" s="1" a="1"/>
  <c r="Q749" i="25" s="1"/>
  <c r="R749" i="25" s="1"/>
  <c r="K173" i="25"/>
  <c r="Q173" i="25" s="1" a="1"/>
  <c r="Q173" i="25" s="1"/>
  <c r="R173" i="25" s="1"/>
  <c r="M173" i="25" a="1"/>
  <c r="M173" i="25" s="1"/>
  <c r="N173" i="25" s="1"/>
  <c r="M386" i="25" a="1"/>
  <c r="M386" i="25" s="1"/>
  <c r="N386" i="25" s="1"/>
  <c r="K386" i="25"/>
  <c r="Q386" i="25" s="1" a="1"/>
  <c r="Q386" i="25" s="1"/>
  <c r="R386" i="25" s="1"/>
  <c r="K1003" i="25"/>
  <c r="Q1003" i="25" s="1" a="1"/>
  <c r="Q1003" i="25" s="1"/>
  <c r="R1003" i="25" s="1"/>
  <c r="M1003" i="25" a="1"/>
  <c r="M1003" i="25" s="1"/>
  <c r="N1003" i="25" s="1"/>
  <c r="M710" i="25" a="1"/>
  <c r="M710" i="25" s="1"/>
  <c r="N710" i="25" s="1"/>
  <c r="K710" i="25"/>
  <c r="Q710" i="25" s="1" a="1"/>
  <c r="Q710" i="25" s="1"/>
  <c r="R710" i="25" s="1"/>
  <c r="K299" i="25"/>
  <c r="Q299" i="25" s="1" a="1"/>
  <c r="Q299" i="25" s="1"/>
  <c r="R299" i="25" s="1"/>
  <c r="M299" i="25" a="1"/>
  <c r="M299" i="25" s="1"/>
  <c r="N299" i="25" s="1"/>
  <c r="M962" i="25" a="1"/>
  <c r="M962" i="25" s="1"/>
  <c r="N962" i="25" s="1"/>
  <c r="K962" i="25"/>
  <c r="Q962" i="25" s="1" a="1"/>
  <c r="Q962" i="25" s="1"/>
  <c r="R962" i="25" s="1"/>
  <c r="K1290" i="25"/>
  <c r="Q1290" i="25" s="1" a="1"/>
  <c r="Q1290" i="25" s="1"/>
  <c r="R1290" i="25" s="1"/>
  <c r="M1290" i="25" a="1"/>
  <c r="M1290" i="25" s="1"/>
  <c r="N1290" i="25" s="1"/>
  <c r="K1775" i="25"/>
  <c r="Q1775" i="25" s="1" a="1"/>
  <c r="Q1775" i="25" s="1"/>
  <c r="R1775" i="25" s="1"/>
  <c r="M1775" i="25" a="1"/>
  <c r="M1775" i="25" s="1"/>
  <c r="N1775" i="25" s="1"/>
  <c r="K49" i="25"/>
  <c r="Q49" i="25" s="1" a="1"/>
  <c r="Q49" i="25" s="1"/>
  <c r="R49" i="25" s="1"/>
  <c r="M49" i="25" a="1"/>
  <c r="M49" i="25" s="1"/>
  <c r="N49" i="25" s="1"/>
  <c r="M779" i="25" a="1"/>
  <c r="M779" i="25" s="1"/>
  <c r="N779" i="25" s="1"/>
  <c r="K779" i="25"/>
  <c r="Q779" i="25" s="1" a="1"/>
  <c r="Q779" i="25" s="1"/>
  <c r="R779" i="25" s="1"/>
  <c r="M1746" i="25" a="1"/>
  <c r="M1746" i="25" s="1"/>
  <c r="N1746" i="25" s="1"/>
  <c r="K1746" i="25"/>
  <c r="Q1746" i="25" s="1" a="1"/>
  <c r="Q1746" i="25" s="1"/>
  <c r="R1746" i="25" s="1"/>
  <c r="M933" i="25" a="1"/>
  <c r="M933" i="25" s="1"/>
  <c r="N933" i="25" s="1"/>
  <c r="K933" i="25"/>
  <c r="Q933" i="25" s="1" a="1"/>
  <c r="Q933" i="25" s="1"/>
  <c r="R933" i="25" s="1"/>
  <c r="M1335" i="25" a="1"/>
  <c r="M1335" i="25" s="1"/>
  <c r="N1335" i="25" s="1"/>
  <c r="K1335" i="25"/>
  <c r="Q1335" i="25" s="1" a="1"/>
  <c r="Q1335" i="25" s="1"/>
  <c r="R1335" i="25" s="1"/>
  <c r="K1617" i="25"/>
  <c r="Q1617" i="25" s="1" a="1"/>
  <c r="Q1617" i="25" s="1"/>
  <c r="R1617" i="25" s="1"/>
  <c r="M1617" i="25" a="1"/>
  <c r="M1617" i="25" s="1"/>
  <c r="N1617" i="25" s="1"/>
  <c r="K452" i="25"/>
  <c r="Q452" i="25" s="1" a="1"/>
  <c r="Q452" i="25" s="1"/>
  <c r="R452" i="25" s="1"/>
  <c r="M452" i="25" a="1"/>
  <c r="M452" i="25" s="1"/>
  <c r="N452" i="25" s="1"/>
  <c r="M735" i="25" a="1"/>
  <c r="M735" i="25" s="1"/>
  <c r="N735" i="25" s="1"/>
  <c r="K735" i="25"/>
  <c r="Q735" i="25" s="1" a="1"/>
  <c r="Q735" i="25" s="1"/>
  <c r="R735" i="25" s="1"/>
  <c r="M292" i="25" a="1"/>
  <c r="M292" i="25" s="1"/>
  <c r="N292" i="25" s="1"/>
  <c r="K292" i="25"/>
  <c r="Q292" i="25" s="1" a="1"/>
  <c r="Q292" i="25" s="1"/>
  <c r="R292" i="25" s="1"/>
  <c r="K989" i="25"/>
  <c r="Q989" i="25" s="1" a="1"/>
  <c r="Q989" i="25" s="1"/>
  <c r="R989" i="25" s="1"/>
  <c r="M989" i="25" a="1"/>
  <c r="M989" i="25" s="1"/>
  <c r="N989" i="25" s="1"/>
  <c r="M119" i="25" a="1"/>
  <c r="M119" i="25" s="1"/>
  <c r="N119" i="25" s="1"/>
  <c r="K119" i="25"/>
  <c r="Q119" i="25" s="1" a="1"/>
  <c r="Q119" i="25" s="1"/>
  <c r="R119" i="25" s="1"/>
  <c r="M546" i="25" a="1"/>
  <c r="M546" i="25" s="1"/>
  <c r="N546" i="25" s="1"/>
  <c r="K546" i="25"/>
  <c r="Q546" i="25" s="1" a="1"/>
  <c r="Q546" i="25" s="1"/>
  <c r="R546" i="25" s="1"/>
  <c r="M722" i="25" a="1"/>
  <c r="M722" i="25" s="1"/>
  <c r="N722" i="25" s="1"/>
  <c r="K722" i="25"/>
  <c r="Q722" i="25" s="1" a="1"/>
  <c r="Q722" i="25" s="1"/>
  <c r="R722" i="25" s="1"/>
  <c r="K213" i="25"/>
  <c r="Q213" i="25" s="1" a="1"/>
  <c r="Q213" i="25" s="1"/>
  <c r="R213" i="25" s="1"/>
  <c r="M213" i="25" a="1"/>
  <c r="M213" i="25" s="1"/>
  <c r="N213" i="25" s="1"/>
  <c r="K381" i="25"/>
  <c r="Q381" i="25" s="1" a="1"/>
  <c r="Q381" i="25" s="1"/>
  <c r="R381" i="25" s="1"/>
  <c r="M381" i="25" a="1"/>
  <c r="M381" i="25" s="1"/>
  <c r="N381" i="25" s="1"/>
  <c r="M992" i="25" a="1"/>
  <c r="M992" i="25" s="1"/>
  <c r="N992" i="25" s="1"/>
  <c r="K992" i="25"/>
  <c r="Q992" i="25" s="1" a="1"/>
  <c r="Q992" i="25" s="1"/>
  <c r="R992" i="25" s="1"/>
  <c r="M1117" i="25" a="1"/>
  <c r="M1117" i="25" s="1"/>
  <c r="N1117" i="25" s="1"/>
  <c r="K1117" i="25"/>
  <c r="Q1117" i="25" s="1" a="1"/>
  <c r="Q1117" i="25" s="1"/>
  <c r="R1117" i="25" s="1"/>
  <c r="M101" i="25" a="1"/>
  <c r="M101" i="25" s="1"/>
  <c r="N101" i="25" s="1"/>
  <c r="K101" i="25"/>
  <c r="Q101" i="25" s="1" a="1"/>
  <c r="Q101" i="25" s="1"/>
  <c r="R101" i="25" s="1"/>
  <c r="K297" i="25"/>
  <c r="Q297" i="25" s="1" a="1"/>
  <c r="Q297" i="25" s="1"/>
  <c r="R297" i="25" s="1"/>
  <c r="M297" i="25" a="1"/>
  <c r="M297" i="25" s="1"/>
  <c r="N297" i="25" s="1"/>
  <c r="M472" i="25" a="1"/>
  <c r="M472" i="25" s="1"/>
  <c r="N472" i="25" s="1"/>
  <c r="K472" i="25"/>
  <c r="Q472" i="25" s="1" a="1"/>
  <c r="Q472" i="25" s="1"/>
  <c r="R472" i="25" s="1"/>
  <c r="M988" i="25" a="1"/>
  <c r="M988" i="25" s="1"/>
  <c r="N988" i="25" s="1"/>
  <c r="K988" i="25"/>
  <c r="Q988" i="25" s="1" a="1"/>
  <c r="Q988" i="25" s="1"/>
  <c r="R988" i="25" s="1"/>
  <c r="M868" i="25" a="1"/>
  <c r="M868" i="25" s="1"/>
  <c r="N868" i="25" s="1"/>
  <c r="K868" i="25"/>
  <c r="Q868" i="25" s="1" a="1"/>
  <c r="Q868" i="25" s="1"/>
  <c r="R868" i="25" s="1"/>
  <c r="K1640" i="25"/>
  <c r="Q1640" i="25" s="1" a="1"/>
  <c r="Q1640" i="25" s="1"/>
  <c r="R1640" i="25" s="1"/>
  <c r="M1640" i="25" a="1"/>
  <c r="M1640" i="25" s="1"/>
  <c r="N1640" i="25" s="1"/>
  <c r="M1494" i="25" a="1"/>
  <c r="M1494" i="25" s="1"/>
  <c r="N1494" i="25" s="1"/>
  <c r="K1494" i="25"/>
  <c r="Q1494" i="25" s="1" a="1"/>
  <c r="Q1494" i="25" s="1"/>
  <c r="R1494" i="25" s="1"/>
  <c r="M857" i="25" a="1"/>
  <c r="M857" i="25" s="1"/>
  <c r="N857" i="25" s="1"/>
  <c r="K857" i="25"/>
  <c r="Q857" i="25" s="1" a="1"/>
  <c r="Q857" i="25" s="1"/>
  <c r="R857" i="25" s="1"/>
  <c r="M600" i="25" a="1"/>
  <c r="M600" i="25" s="1"/>
  <c r="N600" i="25" s="1"/>
  <c r="K600" i="25"/>
  <c r="Q600" i="25" s="1" a="1"/>
  <c r="Q600" i="25" s="1"/>
  <c r="R600" i="25" s="1"/>
  <c r="K235" i="25"/>
  <c r="Q235" i="25" s="1" a="1"/>
  <c r="Q235" i="25" s="1"/>
  <c r="R235" i="25" s="1"/>
  <c r="M235" i="25" a="1"/>
  <c r="M235" i="25" s="1"/>
  <c r="N235" i="25" s="1"/>
  <c r="K1144" i="25"/>
  <c r="Q1144" i="25" s="1" a="1"/>
  <c r="Q1144" i="25" s="1"/>
  <c r="R1144" i="25" s="1"/>
  <c r="M1144" i="25" a="1"/>
  <c r="M1144" i="25" s="1"/>
  <c r="N1144" i="25" s="1"/>
  <c r="M1026" i="25" a="1"/>
  <c r="M1026" i="25" s="1"/>
  <c r="N1026" i="25" s="1"/>
  <c r="K1026" i="25"/>
  <c r="Q1026" i="25" s="1" a="1"/>
  <c r="Q1026" i="25" s="1"/>
  <c r="R1026" i="25" s="1"/>
  <c r="K874" i="25"/>
  <c r="Q874" i="25" s="1" a="1"/>
  <c r="Q874" i="25" s="1"/>
  <c r="R874" i="25" s="1"/>
  <c r="M874" i="25" a="1"/>
  <c r="M874" i="25" s="1"/>
  <c r="N874" i="25" s="1"/>
  <c r="M1663" i="25" a="1"/>
  <c r="M1663" i="25" s="1"/>
  <c r="N1663" i="25" s="1"/>
  <c r="K1663" i="25"/>
  <c r="Q1663" i="25" s="1" a="1"/>
  <c r="Q1663" i="25" s="1"/>
  <c r="R1663" i="25" s="1"/>
  <c r="K492" i="25"/>
  <c r="Q492" i="25" s="1" a="1"/>
  <c r="Q492" i="25" s="1"/>
  <c r="R492" i="25" s="1"/>
  <c r="M492" i="25" a="1"/>
  <c r="M492" i="25" s="1"/>
  <c r="N492" i="25" s="1"/>
  <c r="M720" i="25" a="1"/>
  <c r="M720" i="25" s="1"/>
  <c r="N720" i="25" s="1"/>
  <c r="K720" i="25"/>
  <c r="Q720" i="25" s="1" a="1"/>
  <c r="Q720" i="25" s="1"/>
  <c r="R720" i="25" s="1"/>
  <c r="M1190" i="25" a="1"/>
  <c r="M1190" i="25" s="1"/>
  <c r="N1190" i="25" s="1"/>
  <c r="K1190" i="25"/>
  <c r="Q1190" i="25" s="1" a="1"/>
  <c r="Q1190" i="25" s="1"/>
  <c r="R1190" i="25" s="1"/>
  <c r="K1264" i="25"/>
  <c r="Q1264" i="25" s="1" a="1"/>
  <c r="Q1264" i="25" s="1"/>
  <c r="R1264" i="25" s="1"/>
  <c r="M1264" i="25" a="1"/>
  <c r="M1264" i="25" s="1"/>
  <c r="N1264" i="25" s="1"/>
  <c r="K1218" i="25"/>
  <c r="Q1218" i="25" s="1" a="1"/>
  <c r="Q1218" i="25" s="1"/>
  <c r="R1218" i="25" s="1"/>
  <c r="M1218" i="25" a="1"/>
  <c r="M1218" i="25" s="1"/>
  <c r="N1218" i="25" s="1"/>
  <c r="M1643" i="25" a="1"/>
  <c r="M1643" i="25" s="1"/>
  <c r="N1643" i="25" s="1"/>
  <c r="K1643" i="25"/>
  <c r="Q1643" i="25" s="1" a="1"/>
  <c r="Q1643" i="25" s="1"/>
  <c r="R1643" i="25" s="1"/>
  <c r="M512" i="25" a="1"/>
  <c r="M512" i="25" s="1"/>
  <c r="N512" i="25" s="1"/>
  <c r="K512" i="25"/>
  <c r="Q512" i="25" s="1" a="1"/>
  <c r="Q512" i="25" s="1"/>
  <c r="R512" i="25" s="1"/>
  <c r="M740" i="25" a="1"/>
  <c r="M740" i="25" s="1"/>
  <c r="N740" i="25" s="1"/>
  <c r="K740" i="25"/>
  <c r="Q740" i="25" s="1" a="1"/>
  <c r="Q740" i="25" s="1"/>
  <c r="R740" i="25" s="1"/>
  <c r="M1372" i="25" a="1"/>
  <c r="M1372" i="25" s="1"/>
  <c r="N1372" i="25" s="1"/>
  <c r="K1372" i="25"/>
  <c r="Q1372" i="25" s="1" a="1"/>
  <c r="Q1372" i="25" s="1"/>
  <c r="R1372" i="25" s="1"/>
  <c r="K1318" i="25"/>
  <c r="Q1318" i="25" s="1" a="1"/>
  <c r="Q1318" i="25" s="1"/>
  <c r="R1318" i="25" s="1"/>
  <c r="M1318" i="25" a="1"/>
  <c r="M1318" i="25" s="1"/>
  <c r="N1318" i="25" s="1"/>
  <c r="M275" i="25" a="1"/>
  <c r="M275" i="25" s="1"/>
  <c r="N275" i="25" s="1"/>
  <c r="K275" i="25"/>
  <c r="Q275" i="25" s="1" a="1"/>
  <c r="Q275" i="25" s="1"/>
  <c r="R275" i="25" s="1"/>
  <c r="M938" i="25" a="1"/>
  <c r="M938" i="25" s="1"/>
  <c r="N938" i="25" s="1"/>
  <c r="K938" i="25"/>
  <c r="Q938" i="25" s="1" a="1"/>
  <c r="Q938" i="25" s="1"/>
  <c r="R938" i="25" s="1"/>
  <c r="M1272" i="25" a="1"/>
  <c r="M1272" i="25" s="1"/>
  <c r="N1272" i="25" s="1"/>
  <c r="K1272" i="25"/>
  <c r="Q1272" i="25" s="1" a="1"/>
  <c r="Q1272" i="25" s="1"/>
  <c r="R1272" i="25" s="1"/>
  <c r="M1660" i="25" a="1"/>
  <c r="M1660" i="25" s="1"/>
  <c r="N1660" i="25" s="1"/>
  <c r="K1660" i="25"/>
  <c r="Q1660" i="25" s="1" a="1"/>
  <c r="Q1660" i="25" s="1"/>
  <c r="R1660" i="25" s="1"/>
  <c r="K164" i="25"/>
  <c r="Q164" i="25" s="1" a="1"/>
  <c r="Q164" i="25" s="1"/>
  <c r="R164" i="25" s="1"/>
  <c r="M164" i="25" a="1"/>
  <c r="M164" i="25" s="1"/>
  <c r="N164" i="25" s="1"/>
  <c r="M842" i="25" a="1"/>
  <c r="M842" i="25" s="1"/>
  <c r="N842" i="25" s="1"/>
  <c r="K842" i="25"/>
  <c r="Q842" i="25" s="1" a="1"/>
  <c r="Q842" i="25" s="1"/>
  <c r="R842" i="25" s="1"/>
  <c r="M96" i="25" a="1"/>
  <c r="M96" i="25" s="1"/>
  <c r="N96" i="25" s="1"/>
  <c r="K96" i="25"/>
  <c r="Q96" i="25" s="1" a="1"/>
  <c r="Q96" i="25" s="1"/>
  <c r="R96" i="25" s="1"/>
  <c r="M1540" i="25" a="1"/>
  <c r="M1540" i="25" s="1"/>
  <c r="N1540" i="25" s="1"/>
  <c r="K1540" i="25"/>
  <c r="Q1540" i="25" s="1" a="1"/>
  <c r="Q1540" i="25" s="1"/>
  <c r="R1540" i="25" s="1"/>
  <c r="M11" i="25" a="1"/>
  <c r="M11" i="25" s="1"/>
  <c r="N11" i="25" s="1"/>
  <c r="K11" i="25"/>
  <c r="Q11" i="25" s="1" a="1"/>
  <c r="Q11" i="25" s="1"/>
  <c r="R11" i="25" s="1"/>
  <c r="K438" i="25"/>
  <c r="Q438" i="25" s="1" a="1"/>
  <c r="Q438" i="25" s="1"/>
  <c r="R438" i="25" s="1"/>
  <c r="M438" i="25" a="1"/>
  <c r="M438" i="25" s="1"/>
  <c r="N438" i="25" s="1"/>
  <c r="M617" i="25" a="1"/>
  <c r="M617" i="25" s="1"/>
  <c r="N617" i="25" s="1"/>
  <c r="K617" i="25"/>
  <c r="Q617" i="25" s="1" a="1"/>
  <c r="Q617" i="25" s="1"/>
  <c r="R617" i="25" s="1"/>
  <c r="M745" i="25" a="1"/>
  <c r="M745" i="25" s="1"/>
  <c r="N745" i="25" s="1"/>
  <c r="K745" i="25"/>
  <c r="Q745" i="25" s="1" a="1"/>
  <c r="Q745" i="25" s="1"/>
  <c r="R745" i="25" s="1"/>
  <c r="M114" i="25" a="1"/>
  <c r="M114" i="25" s="1"/>
  <c r="N114" i="25" s="1"/>
  <c r="K114" i="25"/>
  <c r="Q114" i="25" s="1" a="1"/>
  <c r="Q114" i="25" s="1"/>
  <c r="R114" i="25" s="1"/>
  <c r="K310" i="25"/>
  <c r="Q310" i="25" s="1" a="1"/>
  <c r="Q310" i="25" s="1"/>
  <c r="R310" i="25" s="1"/>
  <c r="M310" i="25" a="1"/>
  <c r="M310" i="25" s="1"/>
  <c r="N310" i="25" s="1"/>
  <c r="M485" i="25" a="1"/>
  <c r="M485" i="25" s="1"/>
  <c r="N485" i="25" s="1"/>
  <c r="K485" i="25"/>
  <c r="Q485" i="25" s="1" a="1"/>
  <c r="Q485" i="25" s="1"/>
  <c r="R485" i="25" s="1"/>
  <c r="M999" i="25" a="1"/>
  <c r="M999" i="25" s="1"/>
  <c r="N999" i="25" s="1"/>
  <c r="K999" i="25"/>
  <c r="Q999" i="25" s="1" a="1"/>
  <c r="Q999" i="25" s="1"/>
  <c r="R999" i="25" s="1"/>
  <c r="M758" i="25" a="1"/>
  <c r="M758" i="25" s="1"/>
  <c r="N758" i="25" s="1"/>
  <c r="K758" i="25"/>
  <c r="Q758" i="25" s="1" a="1"/>
  <c r="Q758" i="25" s="1"/>
  <c r="R758" i="25" s="1"/>
  <c r="M336" i="25" a="1"/>
  <c r="M336" i="25" s="1"/>
  <c r="N336" i="25" s="1"/>
  <c r="K336" i="25"/>
  <c r="Q336" i="25" s="1" a="1"/>
  <c r="Q336" i="25" s="1"/>
  <c r="R336" i="25" s="1"/>
  <c r="M905" i="25" a="1"/>
  <c r="M905" i="25" s="1"/>
  <c r="N905" i="25" s="1"/>
  <c r="K905" i="25"/>
  <c r="Q905" i="25" s="1" a="1"/>
  <c r="Q905" i="25" s="1"/>
  <c r="R905" i="25" s="1"/>
  <c r="M510" i="25" a="1"/>
  <c r="M510" i="25" s="1"/>
  <c r="N510" i="25" s="1"/>
  <c r="K510" i="25"/>
  <c r="Q510" i="25" s="1" a="1"/>
  <c r="Q510" i="25" s="1"/>
  <c r="R510" i="25" s="1"/>
  <c r="M211" i="25" a="1"/>
  <c r="M211" i="25" s="1"/>
  <c r="N211" i="25" s="1"/>
  <c r="K211" i="25"/>
  <c r="Q211" i="25" s="1" a="1"/>
  <c r="Q211" i="25" s="1"/>
  <c r="R211" i="25" s="1"/>
  <c r="M813" i="25" a="1"/>
  <c r="M813" i="25" s="1"/>
  <c r="N813" i="25" s="1"/>
  <c r="K813" i="25"/>
  <c r="Q813" i="25" s="1" a="1"/>
  <c r="Q813" i="25" s="1"/>
  <c r="R813" i="25" s="1"/>
  <c r="K1224" i="25"/>
  <c r="Q1224" i="25" s="1" a="1"/>
  <c r="Q1224" i="25" s="1"/>
  <c r="R1224" i="25" s="1"/>
  <c r="M1224" i="25" a="1"/>
  <c r="M1224" i="25" s="1"/>
  <c r="N1224" i="25" s="1"/>
  <c r="K1513" i="25"/>
  <c r="Q1513" i="25" s="1" a="1"/>
  <c r="Q1513" i="25" s="1"/>
  <c r="R1513" i="25" s="1"/>
  <c r="M1513" i="25" a="1"/>
  <c r="M1513" i="25" s="1"/>
  <c r="N1513" i="25" s="1"/>
  <c r="M1760" i="25" a="1"/>
  <c r="M1760" i="25" s="1"/>
  <c r="N1760" i="25" s="1"/>
  <c r="K1760" i="25"/>
  <c r="Q1760" i="25" s="1" a="1"/>
  <c r="Q1760" i="25" s="1"/>
  <c r="R1760" i="25" s="1"/>
  <c r="M731" i="25" a="1"/>
  <c r="M731" i="25" s="1"/>
  <c r="N731" i="25" s="1"/>
  <c r="K731" i="25"/>
  <c r="Q731" i="25" s="1" a="1"/>
  <c r="Q731" i="25" s="1"/>
  <c r="R731" i="25" s="1"/>
  <c r="M1361" i="25" a="1"/>
  <c r="M1361" i="25" s="1"/>
  <c r="N1361" i="25" s="1"/>
  <c r="K1361" i="25"/>
  <c r="Q1361" i="25" s="1" a="1"/>
  <c r="Q1361" i="25" s="1"/>
  <c r="R1361" i="25" s="1"/>
  <c r="M1059" i="25" a="1"/>
  <c r="M1059" i="25" s="1"/>
  <c r="N1059" i="25" s="1"/>
  <c r="K1059" i="25"/>
  <c r="Q1059" i="25" s="1" a="1"/>
  <c r="Q1059" i="25" s="1"/>
  <c r="R1059" i="25" s="1"/>
  <c r="K1536" i="25"/>
  <c r="Q1536" i="25" s="1" a="1"/>
  <c r="Q1536" i="25" s="1"/>
  <c r="R1536" i="25" s="1"/>
  <c r="M1536" i="25" a="1"/>
  <c r="M1536" i="25" s="1"/>
  <c r="N1536" i="25" s="1"/>
  <c r="M15" i="25" a="1"/>
  <c r="M15" i="25" s="1"/>
  <c r="N15" i="25" s="1"/>
  <c r="K15" i="25"/>
  <c r="Q15" i="25" s="1" a="1"/>
  <c r="Q15" i="25" s="1"/>
  <c r="R15" i="25" s="1"/>
  <c r="M458" i="25" a="1"/>
  <c r="M458" i="25" s="1"/>
  <c r="N458" i="25" s="1"/>
  <c r="K458" i="25"/>
  <c r="Q458" i="25" s="1" a="1"/>
  <c r="Q458" i="25" s="1"/>
  <c r="R458" i="25" s="1"/>
  <c r="M741" i="25" a="1"/>
  <c r="M741" i="25" s="1"/>
  <c r="N741" i="25" s="1"/>
  <c r="K741" i="25"/>
  <c r="Q741" i="25" s="1" a="1"/>
  <c r="Q741" i="25" s="1"/>
  <c r="R741" i="25" s="1"/>
  <c r="M110" i="25" a="1"/>
  <c r="M110" i="25" s="1"/>
  <c r="N110" i="25" s="1"/>
  <c r="K110" i="25"/>
  <c r="Q110" i="25" s="1" a="1"/>
  <c r="Q110" i="25" s="1"/>
  <c r="R110" i="25" s="1"/>
  <c r="K987" i="25"/>
  <c r="Q987" i="25" s="1" a="1"/>
  <c r="Q987" i="25" s="1"/>
  <c r="R987" i="25" s="1"/>
  <c r="M987" i="25" a="1"/>
  <c r="M987" i="25" s="1"/>
  <c r="N987" i="25" s="1"/>
  <c r="M678" i="25" a="1"/>
  <c r="M678" i="25" s="1"/>
  <c r="N678" i="25" s="1"/>
  <c r="K678" i="25"/>
  <c r="Q678" i="25" s="1" a="1"/>
  <c r="Q678" i="25" s="1"/>
  <c r="R678" i="25" s="1"/>
  <c r="K1184" i="25"/>
  <c r="Q1184" i="25" s="1" a="1"/>
  <c r="Q1184" i="25" s="1"/>
  <c r="R1184" i="25" s="1"/>
  <c r="M1184" i="25" a="1"/>
  <c r="M1184" i="25" s="1"/>
  <c r="N1184" i="25" s="1"/>
  <c r="M1629" i="25" a="1"/>
  <c r="M1629" i="25" s="1"/>
  <c r="N1629" i="25" s="1"/>
  <c r="K1629" i="25"/>
  <c r="Q1629" i="25" s="1" a="1"/>
  <c r="Q1629" i="25" s="1"/>
  <c r="R1629" i="25" s="1"/>
  <c r="K287" i="25"/>
  <c r="Q287" i="25" s="1" a="1"/>
  <c r="Q287" i="25" s="1"/>
  <c r="R287" i="25" s="1"/>
  <c r="M287" i="25" a="1"/>
  <c r="M287" i="25" s="1"/>
  <c r="N287" i="25" s="1"/>
  <c r="K950" i="25"/>
  <c r="Q950" i="25" s="1" a="1"/>
  <c r="Q950" i="25" s="1"/>
  <c r="R950" i="25" s="1"/>
  <c r="M950" i="25" a="1"/>
  <c r="M950" i="25" s="1"/>
  <c r="N950" i="25" s="1"/>
  <c r="K1280" i="25"/>
  <c r="Q1280" i="25" s="1" a="1"/>
  <c r="Q1280" i="25" s="1"/>
  <c r="R1280" i="25" s="1"/>
  <c r="M1280" i="25" a="1"/>
  <c r="M1280" i="25" s="1"/>
  <c r="N1280" i="25" s="1"/>
  <c r="K1668" i="25"/>
  <c r="Q1668" i="25" s="1" a="1"/>
  <c r="Q1668" i="25" s="1"/>
  <c r="R1668" i="25" s="1"/>
  <c r="M1668" i="25" a="1"/>
  <c r="M1668" i="25" s="1"/>
  <c r="N1668" i="25" s="1"/>
  <c r="M160" i="25" a="1"/>
  <c r="M160" i="25" s="1"/>
  <c r="N160" i="25" s="1"/>
  <c r="K160" i="25"/>
  <c r="Q160" i="25" s="1" a="1"/>
  <c r="Q160" i="25" s="1"/>
  <c r="R160" i="25" s="1"/>
  <c r="M695" i="25" a="1"/>
  <c r="M695" i="25" s="1"/>
  <c r="N695" i="25" s="1"/>
  <c r="K695" i="25"/>
  <c r="Q695" i="25" s="1" a="1"/>
  <c r="Q695" i="25" s="1"/>
  <c r="R695" i="25" s="1"/>
  <c r="M1381" i="25" a="1"/>
  <c r="M1381" i="25" s="1"/>
  <c r="N1381" i="25" s="1"/>
  <c r="K1381" i="25"/>
  <c r="Q1381" i="25" s="1" a="1"/>
  <c r="Q1381" i="25" s="1"/>
  <c r="R1381" i="25" s="1"/>
  <c r="K1075" i="25"/>
  <c r="Q1075" i="25" s="1" a="1"/>
  <c r="Q1075" i="25" s="1"/>
  <c r="R1075" i="25" s="1"/>
  <c r="M1075" i="25" a="1"/>
  <c r="M1075" i="25" s="1"/>
  <c r="N1075" i="25" s="1"/>
  <c r="K1548" i="25"/>
  <c r="Q1548" i="25" s="1" a="1"/>
  <c r="Q1548" i="25" s="1"/>
  <c r="R1548" i="25" s="1"/>
  <c r="M1548" i="25" a="1"/>
  <c r="M1548" i="25" s="1"/>
  <c r="N1548" i="25" s="1"/>
  <c r="M25" i="25" a="1"/>
  <c r="M25" i="25" s="1"/>
  <c r="N25" i="25" s="1"/>
  <c r="K25" i="25"/>
  <c r="Q25" i="25" s="1" a="1"/>
  <c r="Q25" i="25" s="1"/>
  <c r="R25" i="25" s="1"/>
  <c r="K591" i="25"/>
  <c r="Q591" i="25" s="1" a="1"/>
  <c r="Q591" i="25" s="1"/>
  <c r="R591" i="25" s="1"/>
  <c r="M591" i="25" a="1"/>
  <c r="M591" i="25" s="1"/>
  <c r="N591" i="25" s="1"/>
  <c r="M88" i="25" a="1"/>
  <c r="M88" i="25" s="1"/>
  <c r="N88" i="25" s="1"/>
  <c r="K88" i="25"/>
  <c r="Q88" i="25" s="1" a="1"/>
  <c r="Q88" i="25" s="1"/>
  <c r="R88" i="25" s="1"/>
  <c r="M467" i="25" a="1"/>
  <c r="M467" i="25" s="1"/>
  <c r="N467" i="25" s="1"/>
  <c r="K467" i="25"/>
  <c r="Q467" i="25" s="1" a="1"/>
  <c r="Q467" i="25" s="1"/>
  <c r="R467" i="25" s="1"/>
  <c r="M622" i="25" a="1"/>
  <c r="M622" i="25" s="1"/>
  <c r="N622" i="25" s="1"/>
  <c r="K622" i="25"/>
  <c r="Q622" i="25" s="1" a="1"/>
  <c r="Q622" i="25" s="1"/>
  <c r="R622" i="25" s="1"/>
  <c r="M421" i="25" a="1"/>
  <c r="M421" i="25" s="1"/>
  <c r="N421" i="25" s="1"/>
  <c r="K421" i="25"/>
  <c r="Q421" i="25" s="1" a="1"/>
  <c r="Q421" i="25" s="1"/>
  <c r="R421" i="25" s="1"/>
  <c r="M626" i="25" a="1"/>
  <c r="M626" i="25" s="1"/>
  <c r="N626" i="25" s="1"/>
  <c r="K626" i="25"/>
  <c r="Q626" i="25" s="1" a="1"/>
  <c r="Q626" i="25" s="1"/>
  <c r="R626" i="25" s="1"/>
  <c r="K794" i="25"/>
  <c r="Q794" i="25" s="1" a="1"/>
  <c r="Q794" i="25" s="1"/>
  <c r="R794" i="25" s="1"/>
  <c r="M794" i="25" a="1"/>
  <c r="M794" i="25" s="1"/>
  <c r="N794" i="25" s="1"/>
  <c r="M285" i="25" a="1"/>
  <c r="M285" i="25" s="1"/>
  <c r="N285" i="25" s="1"/>
  <c r="K285" i="25"/>
  <c r="Q285" i="25" s="1" a="1"/>
  <c r="Q285" i="25" s="1"/>
  <c r="R285" i="25" s="1"/>
  <c r="K896" i="25"/>
  <c r="Q896" i="25" s="1" a="1"/>
  <c r="Q896" i="25" s="1"/>
  <c r="R896" i="25" s="1"/>
  <c r="M896" i="25" a="1"/>
  <c r="M896" i="25" s="1"/>
  <c r="N896" i="25" s="1"/>
  <c r="M1064" i="25" a="1"/>
  <c r="M1064" i="25" s="1"/>
  <c r="N1064" i="25" s="1"/>
  <c r="K1064" i="25"/>
  <c r="Q1064" i="25" s="1" a="1"/>
  <c r="Q1064" i="25" s="1"/>
  <c r="R1064" i="25" s="1"/>
  <c r="M1189" i="25" a="1"/>
  <c r="M1189" i="25" s="1"/>
  <c r="N1189" i="25" s="1"/>
  <c r="K1189" i="25"/>
  <c r="Q1189" i="25" s="1" a="1"/>
  <c r="Q1189" i="25" s="1"/>
  <c r="R1189" i="25" s="1"/>
  <c r="M1754" i="25" a="1"/>
  <c r="M1754" i="25" s="1"/>
  <c r="N1754" i="25" s="1"/>
  <c r="K1754" i="25"/>
  <c r="Q1754" i="25" s="1" a="1"/>
  <c r="Q1754" i="25" s="1"/>
  <c r="R1754" i="25" s="1"/>
  <c r="M225" i="25" a="1"/>
  <c r="M225" i="25" s="1"/>
  <c r="N225" i="25" s="1"/>
  <c r="K225" i="25"/>
  <c r="Q225" i="25" s="1" a="1"/>
  <c r="Q225" i="25" s="1"/>
  <c r="R225" i="25" s="1"/>
  <c r="M353" i="25" a="1"/>
  <c r="M353" i="25" s="1"/>
  <c r="N353" i="25" s="1"/>
  <c r="K353" i="25"/>
  <c r="Q353" i="25" s="1" a="1"/>
  <c r="Q353" i="25" s="1"/>
  <c r="R353" i="25" s="1"/>
  <c r="M916" i="25" a="1"/>
  <c r="M916" i="25" s="1"/>
  <c r="N916" i="25" s="1"/>
  <c r="K916" i="25"/>
  <c r="Q916" i="25" s="1" a="1"/>
  <c r="Q916" i="25" s="1"/>
  <c r="R916" i="25" s="1"/>
  <c r="K1044" i="25"/>
  <c r="Q1044" i="25" s="1" a="1"/>
  <c r="Q1044" i="25" s="1"/>
  <c r="R1044" i="25" s="1"/>
  <c r="M1044" i="25" a="1"/>
  <c r="M1044" i="25" s="1"/>
  <c r="N1044" i="25" s="1"/>
  <c r="K1129" i="25"/>
  <c r="Q1129" i="25" s="1" a="1"/>
  <c r="Q1129" i="25" s="1"/>
  <c r="R1129" i="25" s="1"/>
  <c r="M1129" i="25" a="1"/>
  <c r="M1129" i="25" s="1"/>
  <c r="N1129" i="25" s="1"/>
  <c r="M1407" i="25" a="1"/>
  <c r="M1407" i="25" s="1"/>
  <c r="N1407" i="25" s="1"/>
  <c r="K1407" i="25"/>
  <c r="Q1407" i="25" s="1" a="1"/>
  <c r="Q1407" i="25" s="1"/>
  <c r="R1407" i="25" s="1"/>
  <c r="K1041" i="25"/>
  <c r="Q1041" i="25" s="1" a="1"/>
  <c r="Q1041" i="25" s="1"/>
  <c r="R1041" i="25" s="1"/>
  <c r="M1041" i="25" a="1"/>
  <c r="M1041" i="25" s="1"/>
  <c r="N1041" i="25" s="1"/>
  <c r="M1301" i="25" a="1"/>
  <c r="M1301" i="25" s="1"/>
  <c r="N1301" i="25" s="1"/>
  <c r="K1301" i="25"/>
  <c r="Q1301" i="25" s="1" a="1"/>
  <c r="Q1301" i="25" s="1"/>
  <c r="R1301" i="25" s="1"/>
  <c r="M1550" i="25" a="1"/>
  <c r="M1550" i="25" s="1"/>
  <c r="N1550" i="25" s="1"/>
  <c r="K1550" i="25"/>
  <c r="Q1550" i="25" s="1" a="1"/>
  <c r="Q1550" i="25" s="1"/>
  <c r="R1550" i="25" s="1"/>
  <c r="K817" i="25"/>
  <c r="Q817" i="25" s="1" a="1"/>
  <c r="Q817" i="25" s="1"/>
  <c r="R817" i="25" s="1"/>
  <c r="M817" i="25" a="1"/>
  <c r="M817" i="25" s="1"/>
  <c r="N817" i="25" s="1"/>
  <c r="M1172" i="25" a="1"/>
  <c r="M1172" i="25" s="1"/>
  <c r="N1172" i="25" s="1"/>
  <c r="K1172" i="25"/>
  <c r="Q1172" i="25" s="1" a="1"/>
  <c r="Q1172" i="25" s="1"/>
  <c r="R1172" i="25" s="1"/>
  <c r="M1450" i="25" a="1"/>
  <c r="M1450" i="25" s="1"/>
  <c r="N1450" i="25" s="1"/>
  <c r="K1450" i="25"/>
  <c r="Q1450" i="25" s="1" a="1"/>
  <c r="Q1450" i="25" s="1"/>
  <c r="R1450" i="25" s="1"/>
  <c r="K1072" i="25"/>
  <c r="Q1072" i="25" s="1" a="1"/>
  <c r="Q1072" i="25" s="1"/>
  <c r="R1072" i="25" s="1"/>
  <c r="M1072" i="25" a="1"/>
  <c r="M1072" i="25" s="1"/>
  <c r="N1072" i="25" s="1"/>
  <c r="M1332" i="25" a="1"/>
  <c r="M1332" i="25" s="1"/>
  <c r="N1332" i="25" s="1"/>
  <c r="K1332" i="25"/>
  <c r="Q1332" i="25" s="1" a="1"/>
  <c r="Q1332" i="25" s="1"/>
  <c r="R1332" i="25" s="1"/>
  <c r="K1773" i="25"/>
  <c r="Q1773" i="25" s="1" a="1"/>
  <c r="Q1773" i="25" s="1"/>
  <c r="R1773" i="25" s="1"/>
  <c r="M1773" i="25" a="1"/>
  <c r="M1773" i="25" s="1"/>
  <c r="N1773" i="25" s="1"/>
  <c r="M1729" i="25" a="1"/>
  <c r="M1729" i="25" s="1"/>
  <c r="N1729" i="25" s="1"/>
  <c r="K1729" i="25"/>
  <c r="Q1729" i="25" s="1" a="1"/>
  <c r="Q1729" i="25" s="1"/>
  <c r="R1729" i="25" s="1"/>
  <c r="M1021" i="25" a="1"/>
  <c r="M1021" i="25" s="1"/>
  <c r="N1021" i="25" s="1"/>
  <c r="K1021" i="25"/>
  <c r="Q1021" i="25" s="1" a="1"/>
  <c r="Q1021" i="25" s="1"/>
  <c r="R1021" i="25" s="1"/>
  <c r="K1329" i="25"/>
  <c r="Q1329" i="25" s="1" a="1"/>
  <c r="Q1329" i="25" s="1"/>
  <c r="R1329" i="25" s="1"/>
  <c r="M1329" i="25" a="1"/>
  <c r="M1329" i="25" s="1"/>
  <c r="N1329" i="25" s="1"/>
  <c r="M1260" i="25" a="1"/>
  <c r="M1260" i="25" s="1"/>
  <c r="N1260" i="25" s="1"/>
  <c r="K1260" i="25"/>
  <c r="Q1260" i="25" s="1" a="1"/>
  <c r="Q1260" i="25" s="1"/>
  <c r="R1260" i="25" s="1"/>
  <c r="M1612" i="25" a="1"/>
  <c r="M1612" i="25" s="1"/>
  <c r="N1612" i="25" s="1"/>
  <c r="K1612" i="25"/>
  <c r="Q1612" i="25" s="1" a="1"/>
  <c r="Q1612" i="25" s="1"/>
  <c r="R1612" i="25" s="1"/>
  <c r="M1233" i="25" a="1"/>
  <c r="M1233" i="25" s="1"/>
  <c r="N1233" i="25" s="1"/>
  <c r="K1233" i="25"/>
  <c r="Q1233" i="25" s="1" a="1"/>
  <c r="Q1233" i="25" s="1"/>
  <c r="R1233" i="25" s="1"/>
  <c r="M1522" i="25" a="1"/>
  <c r="M1522" i="25" s="1"/>
  <c r="N1522" i="25" s="1"/>
  <c r="K1522" i="25"/>
  <c r="Q1522" i="25" s="1" a="1"/>
  <c r="Q1522" i="25" s="1"/>
  <c r="R1522" i="25" s="1"/>
  <c r="M1434" i="25" a="1"/>
  <c r="M1434" i="25" s="1"/>
  <c r="N1434" i="25" s="1"/>
  <c r="K1434" i="25"/>
  <c r="Q1434" i="25" s="1" a="1"/>
  <c r="Q1434" i="25" s="1"/>
  <c r="R1434" i="25" s="1"/>
  <c r="K1213" i="25"/>
  <c r="Q1213" i="25" s="1" a="1"/>
  <c r="Q1213" i="25" s="1"/>
  <c r="R1213" i="25" s="1"/>
  <c r="M1213" i="25" a="1"/>
  <c r="M1213" i="25" s="1"/>
  <c r="N1213" i="25" s="1"/>
  <c r="M1348" i="25" a="1"/>
  <c r="M1348" i="25" s="1"/>
  <c r="N1348" i="25" s="1"/>
  <c r="K1348" i="25"/>
  <c r="Q1348" i="25" s="1" a="1"/>
  <c r="Q1348" i="25" s="1"/>
  <c r="R1348" i="25" s="1"/>
  <c r="M1789" i="25" a="1"/>
  <c r="M1789" i="25" s="1"/>
  <c r="N1789" i="25" s="1"/>
  <c r="K1789" i="25"/>
  <c r="Q1789" i="25" s="1" a="1"/>
  <c r="Q1789" i="25" s="1"/>
  <c r="R1789" i="25" s="1"/>
  <c r="M1749" i="25" a="1"/>
  <c r="M1749" i="25" s="1"/>
  <c r="N1749" i="25" s="1"/>
  <c r="K1749" i="25"/>
  <c r="Q1749" i="25" s="1" a="1"/>
  <c r="Q1749" i="25" s="1"/>
  <c r="R1749" i="25" s="1"/>
  <c r="K1045" i="25"/>
  <c r="Q1045" i="25" s="1" a="1"/>
  <c r="Q1045" i="25" s="1"/>
  <c r="R1045" i="25" s="1"/>
  <c r="M1045" i="25" a="1"/>
  <c r="M1045" i="25" s="1"/>
  <c r="N1045" i="25" s="1"/>
  <c r="K1394" i="25"/>
  <c r="Q1394" i="25" s="1" a="1"/>
  <c r="Q1394" i="25" s="1"/>
  <c r="R1394" i="25" s="1"/>
  <c r="M1394" i="25" a="1"/>
  <c r="M1394" i="25" s="1"/>
  <c r="N1394" i="25" s="1"/>
  <c r="M1641" i="25" a="1"/>
  <c r="M1641" i="25" s="1"/>
  <c r="N1641" i="25" s="1"/>
  <c r="K1641" i="25"/>
  <c r="Q1641" i="25" s="1" a="1"/>
  <c r="Q1641" i="25" s="1"/>
  <c r="R1641" i="25" s="1"/>
  <c r="M1276" i="25" a="1"/>
  <c r="M1276" i="25" s="1"/>
  <c r="N1276" i="25" s="1"/>
  <c r="K1276" i="25"/>
  <c r="Q1276" i="25" s="1" a="1"/>
  <c r="Q1276" i="25" s="1"/>
  <c r="R1276" i="25" s="1"/>
  <c r="M1523" i="25" a="1"/>
  <c r="M1523" i="25" s="1"/>
  <c r="N1523" i="25" s="1"/>
  <c r="K1523" i="25"/>
  <c r="Q1523" i="25" s="1" a="1"/>
  <c r="Q1523" i="25" s="1"/>
  <c r="R1523" i="25" s="1"/>
  <c r="M1249" i="25" a="1"/>
  <c r="M1249" i="25" s="1"/>
  <c r="N1249" i="25" s="1"/>
  <c r="K1249" i="25"/>
  <c r="Q1249" i="25" s="1" a="1"/>
  <c r="Q1249" i="25" s="1"/>
  <c r="R1249" i="25" s="1"/>
  <c r="M8" i="25" a="1"/>
  <c r="M8" i="25" s="1"/>
  <c r="N8" i="25" s="1"/>
  <c r="K8" i="25"/>
  <c r="Q8" i="25" s="1" a="1"/>
  <c r="Q8" i="25" s="1"/>
  <c r="R8" i="25" s="1"/>
  <c r="M1476" i="25" a="1"/>
  <c r="M1476" i="25" s="1"/>
  <c r="N1476" i="25" s="1"/>
  <c r="K1476" i="25"/>
  <c r="Q1476" i="25" s="1" a="1"/>
  <c r="Q1476" i="25" s="1"/>
  <c r="R1476" i="25" s="1"/>
  <c r="M175" i="25" a="1"/>
  <c r="M175" i="25" s="1"/>
  <c r="N175" i="25" s="1"/>
  <c r="K175" i="25"/>
  <c r="Q175" i="25" s="1" a="1"/>
  <c r="Q175" i="25" s="1"/>
  <c r="R175" i="25" s="1"/>
  <c r="M528" i="25" a="1"/>
  <c r="M528" i="25" s="1"/>
  <c r="N528" i="25" s="1"/>
  <c r="K528" i="25"/>
  <c r="Q528" i="25" s="1" a="1"/>
  <c r="Q528" i="25" s="1"/>
  <c r="R528" i="25" s="1"/>
  <c r="K756" i="25"/>
  <c r="Q756" i="25" s="1" a="1"/>
  <c r="Q756" i="25" s="1"/>
  <c r="R756" i="25" s="1"/>
  <c r="M756" i="25" a="1"/>
  <c r="M756" i="25" s="1"/>
  <c r="N756" i="25" s="1"/>
  <c r="M1570" i="25" a="1"/>
  <c r="M1570" i="25" s="1"/>
  <c r="N1570" i="25" s="1"/>
  <c r="K1570" i="25"/>
  <c r="Q1570" i="25" s="1" a="1"/>
  <c r="Q1570" i="25" s="1"/>
  <c r="R1570" i="25" s="1"/>
  <c r="K38" i="25"/>
  <c r="Q38" i="25" s="1" a="1"/>
  <c r="Q38" i="25" s="1"/>
  <c r="R38" i="25" s="1"/>
  <c r="M38" i="25" a="1"/>
  <c r="M38" i="25" s="1"/>
  <c r="N38" i="25" s="1"/>
  <c r="M588" i="25" a="1"/>
  <c r="M588" i="25" s="1"/>
  <c r="N588" i="25" s="1"/>
  <c r="K588" i="25"/>
  <c r="Q588" i="25" s="1" a="1"/>
  <c r="Q588" i="25" s="1"/>
  <c r="R588" i="25" s="1"/>
  <c r="M194" i="25" a="1"/>
  <c r="M194" i="25" s="1"/>
  <c r="N194" i="25" s="1"/>
  <c r="K194" i="25"/>
  <c r="Q194" i="25" s="1" a="1"/>
  <c r="Q194" i="25" s="1"/>
  <c r="R194" i="25" s="1"/>
  <c r="M556" i="25" a="1"/>
  <c r="M556" i="25" s="1"/>
  <c r="N556" i="25" s="1"/>
  <c r="K556" i="25"/>
  <c r="Q556" i="25" s="1" a="1"/>
  <c r="Q556" i="25" s="1"/>
  <c r="R556" i="25" s="1"/>
  <c r="M784" i="25" a="1"/>
  <c r="M784" i="25" s="1"/>
  <c r="N784" i="25" s="1"/>
  <c r="K784" i="25"/>
  <c r="Q784" i="25" s="1" a="1"/>
  <c r="Q784" i="25" s="1"/>
  <c r="R784" i="25" s="1"/>
  <c r="M1645" i="25" a="1"/>
  <c r="M1645" i="25" s="1"/>
  <c r="N1645" i="25" s="1"/>
  <c r="K1645" i="25"/>
  <c r="Q1645" i="25" s="1" a="1"/>
  <c r="Q1645" i="25" s="1"/>
  <c r="R1645" i="25" s="1"/>
  <c r="M1765" i="25" a="1"/>
  <c r="M1765" i="25" s="1"/>
  <c r="N1765" i="25" s="1"/>
  <c r="K1765" i="25"/>
  <c r="Q1765" i="25" s="1" a="1"/>
  <c r="Q1765" i="25" s="1"/>
  <c r="R1765" i="25" s="1"/>
  <c r="K133" i="25"/>
  <c r="Q133" i="25" s="1" a="1"/>
  <c r="Q133" i="25" s="1"/>
  <c r="R133" i="25" s="1"/>
  <c r="M133" i="25" a="1"/>
  <c r="M133" i="25" s="1"/>
  <c r="N133" i="25" s="1"/>
  <c r="M20" i="25" a="1"/>
  <c r="M20" i="25" s="1"/>
  <c r="N20" i="25" s="1"/>
  <c r="K20" i="25"/>
  <c r="Q20" i="25" s="1" a="1"/>
  <c r="Q20" i="25" s="1"/>
  <c r="R20" i="25" s="1"/>
  <c r="M800" i="25" a="1"/>
  <c r="M800" i="25" s="1"/>
  <c r="N800" i="25" s="1"/>
  <c r="K800" i="25"/>
  <c r="Q800" i="25" s="1" a="1"/>
  <c r="Q800" i="25" s="1"/>
  <c r="R800" i="25" s="1"/>
  <c r="M1592" i="25" a="1"/>
  <c r="M1592" i="25" s="1"/>
  <c r="N1592" i="25" s="1"/>
  <c r="K1592" i="25"/>
  <c r="Q1592" i="25" s="1" a="1"/>
  <c r="Q1592" i="25" s="1"/>
  <c r="R1592" i="25" s="1"/>
  <c r="K145" i="25"/>
  <c r="Q145" i="25" s="1" a="1"/>
  <c r="Q145" i="25" s="1"/>
  <c r="R145" i="25" s="1"/>
  <c r="M145" i="25" a="1"/>
  <c r="M145" i="25" s="1"/>
  <c r="N145" i="25" s="1"/>
  <c r="M746" i="25" a="1"/>
  <c r="M746" i="25" s="1"/>
  <c r="N746" i="25" s="1"/>
  <c r="K746" i="25"/>
  <c r="Q746" i="25" s="1" a="1"/>
  <c r="Q746" i="25" s="1"/>
  <c r="R746" i="25" s="1"/>
  <c r="M1358" i="25" a="1"/>
  <c r="M1358" i="25" s="1"/>
  <c r="N1358" i="25" s="1"/>
  <c r="K1358" i="25"/>
  <c r="Q1358" i="25" s="1" a="1"/>
  <c r="Q1358" i="25" s="1"/>
  <c r="R1358" i="25" s="1"/>
  <c r="M1296" i="25" a="1"/>
  <c r="M1296" i="25" s="1"/>
  <c r="N1296" i="25" s="1"/>
  <c r="K1296" i="25"/>
  <c r="Q1296" i="25" s="1" a="1"/>
  <c r="Q1296" i="25" s="1"/>
  <c r="R1296" i="25" s="1"/>
  <c r="M1401" i="25" a="1"/>
  <c r="M1401" i="25" s="1"/>
  <c r="N1401" i="25" s="1"/>
  <c r="K1401" i="25"/>
  <c r="Q1401" i="25" s="1" a="1"/>
  <c r="Q1401" i="25" s="1"/>
  <c r="R1401" i="25" s="1"/>
  <c r="M536" i="25" a="1"/>
  <c r="M536" i="25" s="1"/>
  <c r="N536" i="25" s="1"/>
  <c r="K536" i="25"/>
  <c r="Q536" i="25" s="1" a="1"/>
  <c r="Q536" i="25" s="1"/>
  <c r="R536" i="25" s="1"/>
  <c r="M764" i="25" a="1"/>
  <c r="M764" i="25" s="1"/>
  <c r="N764" i="25" s="1"/>
  <c r="K764" i="25"/>
  <c r="Q764" i="25" s="1" a="1"/>
  <c r="Q764" i="25" s="1"/>
  <c r="R764" i="25" s="1"/>
  <c r="M1511" i="25" a="1"/>
  <c r="M1511" i="25" s="1"/>
  <c r="N1511" i="25" s="1"/>
  <c r="K1511" i="25"/>
  <c r="Q1511" i="25" s="1" a="1"/>
  <c r="Q1511" i="25" s="1"/>
  <c r="R1511" i="25" s="1"/>
  <c r="M1151" i="25" a="1"/>
  <c r="M1151" i="25" s="1"/>
  <c r="N1151" i="25" s="1"/>
  <c r="K1151" i="25"/>
  <c r="Q1151" i="25" s="1" a="1"/>
  <c r="Q1151" i="25" s="1"/>
  <c r="R1151" i="25" s="1"/>
  <c r="M1575" i="25" a="1"/>
  <c r="M1575" i="25" s="1"/>
  <c r="N1575" i="25" s="1"/>
  <c r="K1575" i="25"/>
  <c r="Q1575" i="25" s="1" a="1"/>
  <c r="Q1575" i="25" s="1"/>
  <c r="R1575" i="25" s="1"/>
  <c r="M554" i="25" a="1"/>
  <c r="M554" i="25" s="1"/>
  <c r="N554" i="25" s="1"/>
  <c r="K554" i="25"/>
  <c r="Q554" i="25" s="1" a="1"/>
  <c r="Q554" i="25" s="1"/>
  <c r="R554" i="25" s="1"/>
  <c r="M780" i="25" a="1"/>
  <c r="M780" i="25" s="1"/>
  <c r="N780" i="25" s="1"/>
  <c r="K780" i="25"/>
  <c r="Q780" i="25" s="1" a="1"/>
  <c r="Q780" i="25" s="1"/>
  <c r="R780" i="25" s="1"/>
  <c r="K1664" i="25"/>
  <c r="Q1664" i="25" s="1" a="1"/>
  <c r="Q1664" i="25" s="1"/>
  <c r="R1664" i="25" s="1"/>
  <c r="M1664" i="25" a="1"/>
  <c r="M1664" i="25" s="1"/>
  <c r="N1664" i="25" s="1"/>
  <c r="M1743" i="25" a="1"/>
  <c r="M1743" i="25" s="1"/>
  <c r="N1743" i="25" s="1"/>
  <c r="K1743" i="25"/>
  <c r="Q1743" i="25" s="1" a="1"/>
  <c r="Q1743" i="25" s="1"/>
  <c r="R1743" i="25" s="1"/>
  <c r="K79" i="25"/>
  <c r="Q79" i="25" s="1" a="1"/>
  <c r="Q79" i="25" s="1"/>
  <c r="R79" i="25" s="1"/>
  <c r="M79" i="25" a="1"/>
  <c r="M79" i="25" s="1"/>
  <c r="N79" i="25" s="1"/>
  <c r="M375" i="25" a="1"/>
  <c r="M375" i="25" s="1"/>
  <c r="N375" i="25" s="1"/>
  <c r="K375" i="25"/>
  <c r="Q375" i="25" s="1" a="1"/>
  <c r="Q375" i="25" s="1"/>
  <c r="R375" i="25" s="1"/>
  <c r="K487" i="25"/>
  <c r="Q487" i="25" s="1" a="1"/>
  <c r="Q487" i="25" s="1"/>
  <c r="R487" i="25" s="1"/>
  <c r="M487" i="25" a="1"/>
  <c r="M487" i="25" s="1"/>
  <c r="N487" i="25" s="1"/>
  <c r="M830" i="25" a="1"/>
  <c r="M830" i="25" s="1"/>
  <c r="N830" i="25" s="1"/>
  <c r="K830" i="25"/>
  <c r="Q830" i="25" s="1" a="1"/>
  <c r="Q830" i="25" s="1"/>
  <c r="R830" i="25" s="1"/>
  <c r="K1413" i="25"/>
  <c r="Q1413" i="25" s="1" a="1"/>
  <c r="Q1413" i="25" s="1"/>
  <c r="R1413" i="25" s="1"/>
  <c r="M1413" i="25" a="1"/>
  <c r="M1413" i="25" s="1"/>
  <c r="N1413" i="25" s="1"/>
  <c r="K76" i="25"/>
  <c r="Q76" i="25" s="1" a="1"/>
  <c r="Q76" i="25" s="1"/>
  <c r="R76" i="25" s="1"/>
  <c r="M76" i="25" a="1"/>
  <c r="M76" i="25" s="1"/>
  <c r="N76" i="25" s="1"/>
  <c r="M1051" i="25" a="1"/>
  <c r="M1051" i="25" s="1"/>
  <c r="N1051" i="25" s="1"/>
  <c r="K1051" i="25"/>
  <c r="Q1051" i="25" s="1" a="1"/>
  <c r="Q1051" i="25" s="1"/>
  <c r="R1051" i="25" s="1"/>
  <c r="K1530" i="25"/>
  <c r="Q1530" i="25" s="1" a="1"/>
  <c r="Q1530" i="25" s="1"/>
  <c r="R1530" i="25" s="1"/>
  <c r="M1530" i="25" a="1"/>
  <c r="M1530" i="25" s="1"/>
  <c r="N1530" i="25" s="1"/>
  <c r="M1758" i="25" a="1"/>
  <c r="M1758" i="25" s="1"/>
  <c r="N1758" i="25" s="1"/>
  <c r="K1758" i="25"/>
  <c r="Q1758" i="25" s="1" a="1"/>
  <c r="Q1758" i="25" s="1"/>
  <c r="R1758" i="25" s="1"/>
  <c r="K430" i="25"/>
  <c r="Q430" i="25" s="1" a="1"/>
  <c r="Q430" i="25" s="1"/>
  <c r="R430" i="25" s="1"/>
  <c r="M430" i="25" a="1"/>
  <c r="M430" i="25" s="1"/>
  <c r="N430" i="25" s="1"/>
  <c r="M585" i="25" a="1"/>
  <c r="M585" i="25" s="1"/>
  <c r="N585" i="25" s="1"/>
  <c r="K585" i="25"/>
  <c r="Q585" i="25" s="1" a="1"/>
  <c r="Q585" i="25" s="1"/>
  <c r="R585" i="25" s="1"/>
  <c r="K705" i="25"/>
  <c r="Q705" i="25" s="1" a="1"/>
  <c r="Q705" i="25" s="1"/>
  <c r="R705" i="25" s="1"/>
  <c r="M705" i="25" a="1"/>
  <c r="M705" i="25" s="1"/>
  <c r="N705" i="25" s="1"/>
  <c r="K74" i="25"/>
  <c r="Q74" i="25" s="1" a="1"/>
  <c r="Q74" i="25" s="1"/>
  <c r="R74" i="25" s="1"/>
  <c r="M74" i="25" a="1"/>
  <c r="M74" i="25" s="1"/>
  <c r="N74" i="25" s="1"/>
  <c r="M270" i="25" a="1"/>
  <c r="M270" i="25" s="1"/>
  <c r="N270" i="25" s="1"/>
  <c r="K270" i="25"/>
  <c r="Q270" i="25" s="1" a="1"/>
  <c r="Q270" i="25" s="1"/>
  <c r="R270" i="25" s="1"/>
  <c r="K398" i="25"/>
  <c r="Q398" i="25" s="1" a="1"/>
  <c r="Q398" i="25" s="1"/>
  <c r="R398" i="25" s="1"/>
  <c r="M398" i="25" a="1"/>
  <c r="M398" i="25" s="1"/>
  <c r="N398" i="25" s="1"/>
  <c r="M959" i="25" a="1"/>
  <c r="M959" i="25" s="1"/>
  <c r="N959" i="25" s="1"/>
  <c r="K959" i="25"/>
  <c r="Q959" i="25" s="1" a="1"/>
  <c r="Q959" i="25" s="1"/>
  <c r="R959" i="25" s="1"/>
  <c r="M598" i="25" a="1"/>
  <c r="M598" i="25" s="1"/>
  <c r="N598" i="25" s="1"/>
  <c r="K598" i="25"/>
  <c r="Q598" i="25" s="1" a="1"/>
  <c r="Q598" i="25" s="1"/>
  <c r="R598" i="25" s="1"/>
  <c r="M288" i="25" a="1"/>
  <c r="M288" i="25" s="1"/>
  <c r="N288" i="25" s="1"/>
  <c r="K288" i="25"/>
  <c r="Q288" i="25" s="1" a="1"/>
  <c r="Q288" i="25" s="1"/>
  <c r="R288" i="25" s="1"/>
  <c r="M471" i="25" a="1"/>
  <c r="M471" i="25" s="1"/>
  <c r="N471" i="25" s="1"/>
  <c r="K471" i="25"/>
  <c r="Q471" i="25" s="1" a="1"/>
  <c r="Q471" i="25" s="1"/>
  <c r="R471" i="25" s="1"/>
  <c r="K993" i="25"/>
  <c r="Q993" i="25" s="1" a="1"/>
  <c r="Q993" i="25" s="1"/>
  <c r="R993" i="25" s="1"/>
  <c r="M993" i="25" a="1"/>
  <c r="M993" i="25" s="1"/>
  <c r="N993" i="25" s="1"/>
  <c r="M871" i="25" a="1"/>
  <c r="M871" i="25" s="1"/>
  <c r="N871" i="25" s="1"/>
  <c r="K871" i="25"/>
  <c r="Q871" i="25" s="1" a="1"/>
  <c r="Q871" i="25" s="1"/>
  <c r="R871" i="25" s="1"/>
  <c r="M1396" i="25" a="1"/>
  <c r="M1396" i="25" s="1"/>
  <c r="N1396" i="25" s="1"/>
  <c r="K1396" i="25"/>
  <c r="Q1396" i="25" s="1" a="1"/>
  <c r="Q1396" i="25" s="1"/>
  <c r="R1396" i="25" s="1"/>
  <c r="M71" i="25" a="1"/>
  <c r="M71" i="25" s="1"/>
  <c r="N71" i="25" s="1"/>
  <c r="K71" i="25"/>
  <c r="Q71" i="25" s="1" a="1"/>
  <c r="Q71" i="25" s="1"/>
  <c r="R71" i="25" s="1"/>
  <c r="M367" i="25" a="1"/>
  <c r="M367" i="25" s="1"/>
  <c r="N367" i="25" s="1"/>
  <c r="K367" i="25"/>
  <c r="Q367" i="25" s="1" a="1"/>
  <c r="Q367" i="25" s="1"/>
  <c r="R367" i="25" s="1"/>
  <c r="K1632" i="25"/>
  <c r="Q1632" i="25" s="1" a="1"/>
  <c r="Q1632" i="25" s="1"/>
  <c r="R1632" i="25" s="1"/>
  <c r="M1632" i="25" a="1"/>
  <c r="M1632" i="25" s="1"/>
  <c r="N1632" i="25" s="1"/>
  <c r="K539" i="25"/>
  <c r="Q539" i="25" s="1" a="1"/>
  <c r="Q539" i="25" s="1"/>
  <c r="R539" i="25" s="1"/>
  <c r="M539" i="25" a="1"/>
  <c r="M539" i="25" s="1"/>
  <c r="N539" i="25" s="1"/>
  <c r="M822" i="25" a="1"/>
  <c r="M822" i="25" s="1"/>
  <c r="N822" i="25" s="1"/>
  <c r="K822" i="25"/>
  <c r="Q822" i="25" s="1" a="1"/>
  <c r="Q822" i="25" s="1"/>
  <c r="R822" i="25" s="1"/>
  <c r="K1405" i="25"/>
  <c r="Q1405" i="25" s="1" a="1"/>
  <c r="Q1405" i="25" s="1"/>
  <c r="R1405" i="25" s="1"/>
  <c r="M1405" i="25" a="1"/>
  <c r="M1405" i="25" s="1"/>
  <c r="N1405" i="25" s="1"/>
  <c r="K64" i="25"/>
  <c r="Q64" i="25" s="1" a="1"/>
  <c r="Q64" i="25" s="1"/>
  <c r="R64" i="25" s="1"/>
  <c r="M64" i="25" a="1"/>
  <c r="M64" i="25" s="1"/>
  <c r="N64" i="25" s="1"/>
  <c r="M1043" i="25" a="1"/>
  <c r="M1043" i="25" s="1"/>
  <c r="N1043" i="25" s="1"/>
  <c r="K1043" i="25"/>
  <c r="Q1043" i="25" s="1" a="1"/>
  <c r="Q1043" i="25" s="1"/>
  <c r="R1043" i="25" s="1"/>
  <c r="K1524" i="25"/>
  <c r="Q1524" i="25" s="1" a="1"/>
  <c r="Q1524" i="25" s="1"/>
  <c r="R1524" i="25" s="1"/>
  <c r="M1524" i="25" a="1"/>
  <c r="M1524" i="25" s="1"/>
  <c r="N1524" i="25" s="1"/>
  <c r="M1744" i="25" a="1"/>
  <c r="M1744" i="25" s="1"/>
  <c r="N1744" i="25" s="1"/>
  <c r="K1744" i="25"/>
  <c r="Q1744" i="25" s="1" a="1"/>
  <c r="Q1744" i="25" s="1"/>
  <c r="R1744" i="25" s="1"/>
  <c r="M450" i="25" a="1"/>
  <c r="M450" i="25" s="1"/>
  <c r="N450" i="25" s="1"/>
  <c r="K450" i="25"/>
  <c r="Q450" i="25" s="1" a="1"/>
  <c r="Q450" i="25" s="1"/>
  <c r="R450" i="25" s="1"/>
  <c r="M605" i="25" a="1"/>
  <c r="M605" i="25" s="1"/>
  <c r="N605" i="25" s="1"/>
  <c r="K605" i="25"/>
  <c r="Q605" i="25" s="1" a="1"/>
  <c r="Q605" i="25" s="1"/>
  <c r="R605" i="25" s="1"/>
  <c r="M733" i="25" a="1"/>
  <c r="M733" i="25" s="1"/>
  <c r="N733" i="25" s="1"/>
  <c r="K733" i="25"/>
  <c r="Q733" i="25" s="1" a="1"/>
  <c r="Q733" i="25" s="1"/>
  <c r="R733" i="25" s="1"/>
  <c r="M102" i="25" a="1"/>
  <c r="M102" i="25" s="1"/>
  <c r="N102" i="25" s="1"/>
  <c r="K102" i="25"/>
  <c r="Q102" i="25" s="1" a="1"/>
  <c r="Q102" i="25" s="1"/>
  <c r="R102" i="25" s="1"/>
  <c r="M370" i="25" a="1"/>
  <c r="M370" i="25" s="1"/>
  <c r="N370" i="25" s="1"/>
  <c r="K370" i="25"/>
  <c r="Q370" i="25" s="1" a="1"/>
  <c r="Q370" i="25" s="1"/>
  <c r="R370" i="25" s="1"/>
  <c r="M971" i="25" a="1"/>
  <c r="M971" i="25" s="1"/>
  <c r="N971" i="25" s="1"/>
  <c r="K971" i="25"/>
  <c r="Q971" i="25" s="1" a="1"/>
  <c r="Q971" i="25" s="1"/>
  <c r="R971" i="25" s="1"/>
  <c r="M774" i="25" a="1"/>
  <c r="M774" i="25" s="1"/>
  <c r="N774" i="25" s="1"/>
  <c r="K774" i="25"/>
  <c r="Q774" i="25" s="1" a="1"/>
  <c r="Q774" i="25" s="1"/>
  <c r="R774" i="25" s="1"/>
  <c r="M1366" i="25" a="1"/>
  <c r="M1366" i="25" s="1"/>
  <c r="N1366" i="25" s="1"/>
  <c r="K1366" i="25"/>
  <c r="Q1366" i="25" s="1" a="1"/>
  <c r="Q1366" i="25" s="1"/>
  <c r="R1366" i="25" s="1"/>
  <c r="M1714" i="25" a="1"/>
  <c r="M1714" i="25" s="1"/>
  <c r="N1714" i="25" s="1"/>
  <c r="K1714" i="25"/>
  <c r="Q1714" i="25" s="1" a="1"/>
  <c r="Q1714" i="25" s="1"/>
  <c r="R1714" i="25" s="1"/>
  <c r="K327" i="25"/>
  <c r="Q327" i="25" s="1" a="1"/>
  <c r="Q327" i="25" s="1"/>
  <c r="R327" i="25" s="1"/>
  <c r="M327" i="25" a="1"/>
  <c r="M327" i="25" s="1"/>
  <c r="N327" i="25" s="1"/>
  <c r="M990" i="25" a="1"/>
  <c r="M990" i="25" s="1"/>
  <c r="N990" i="25" s="1"/>
  <c r="K990" i="25"/>
  <c r="Q990" i="25" s="1" a="1"/>
  <c r="Q990" i="25" s="1"/>
  <c r="R990" i="25" s="1"/>
  <c r="M1795" i="25" a="1"/>
  <c r="M1795" i="25" s="1"/>
  <c r="N1795" i="25" s="1"/>
  <c r="K1795" i="25"/>
  <c r="Q1795" i="25" s="1" a="1"/>
  <c r="Q1795" i="25" s="1"/>
  <c r="R1795" i="25" s="1"/>
  <c r="M503" i="25" a="1"/>
  <c r="M503" i="25" s="1"/>
  <c r="N503" i="25" s="1"/>
  <c r="K503" i="25"/>
  <c r="Q503" i="25" s="1" a="1"/>
  <c r="Q503" i="25" s="1"/>
  <c r="R503" i="25" s="1"/>
  <c r="M840" i="25" a="1"/>
  <c r="M840" i="25" s="1"/>
  <c r="N840" i="25" s="1"/>
  <c r="K840" i="25"/>
  <c r="Q840" i="25" s="1" a="1"/>
  <c r="Q840" i="25" s="1"/>
  <c r="R840" i="25" s="1"/>
  <c r="M1421" i="25" a="1"/>
  <c r="M1421" i="25" s="1"/>
  <c r="N1421" i="25" s="1"/>
  <c r="K1421" i="25"/>
  <c r="Q1421" i="25" s="1" a="1"/>
  <c r="Q1421" i="25" s="1"/>
  <c r="R1421" i="25" s="1"/>
  <c r="M68" i="25" a="1"/>
  <c r="M68" i="25" s="1"/>
  <c r="N68" i="25" s="1"/>
  <c r="K68" i="25"/>
  <c r="Q68" i="25" s="1" a="1"/>
  <c r="Q68" i="25" s="1"/>
  <c r="R68" i="25" s="1"/>
  <c r="K963" i="25"/>
  <c r="Q963" i="25" s="1" a="1"/>
  <c r="Q963" i="25" s="1"/>
  <c r="R963" i="25" s="1"/>
  <c r="M963" i="25" a="1"/>
  <c r="M963" i="25" s="1"/>
  <c r="N963" i="25" s="1"/>
  <c r="K1307" i="25"/>
  <c r="Q1307" i="25" s="1" a="1"/>
  <c r="Q1307" i="25" s="1"/>
  <c r="R1307" i="25" s="1"/>
  <c r="M1307" i="25" a="1"/>
  <c r="M1307" i="25" s="1"/>
  <c r="N1307" i="25" s="1"/>
  <c r="M1583" i="25" a="1"/>
  <c r="M1583" i="25" s="1"/>
  <c r="N1583" i="25" s="1"/>
  <c r="K1583" i="25"/>
  <c r="Q1583" i="25" s="1" a="1"/>
  <c r="Q1583" i="25" s="1"/>
  <c r="R1583" i="25" s="1"/>
  <c r="K420" i="25"/>
  <c r="Q420" i="25" s="1" a="1"/>
  <c r="Q420" i="25" s="1"/>
  <c r="R420" i="25" s="1"/>
  <c r="M420" i="25" a="1"/>
  <c r="M420" i="25" s="1"/>
  <c r="N420" i="25" s="1"/>
  <c r="K703" i="25"/>
  <c r="Q703" i="25" s="1" a="1"/>
  <c r="Q703" i="25" s="1"/>
  <c r="R703" i="25" s="1"/>
  <c r="M703" i="25" a="1"/>
  <c r="M703" i="25" s="1"/>
  <c r="N703" i="25" s="1"/>
  <c r="M268" i="25" a="1"/>
  <c r="M268" i="25" s="1"/>
  <c r="N268" i="25" s="1"/>
  <c r="K268" i="25"/>
  <c r="Q268" i="25" s="1" a="1"/>
  <c r="Q268" i="25" s="1"/>
  <c r="R268" i="25" s="1"/>
  <c r="M965" i="25" a="1"/>
  <c r="M965" i="25" s="1"/>
  <c r="N965" i="25" s="1"/>
  <c r="K965" i="25"/>
  <c r="Q965" i="25" s="1" a="1"/>
  <c r="Q965" i="25" s="1"/>
  <c r="R965" i="25" s="1"/>
  <c r="M30" i="25" a="1"/>
  <c r="M30" i="25" s="1"/>
  <c r="N30" i="25" s="1"/>
  <c r="K30" i="25"/>
  <c r="Q30" i="25" s="1" a="1"/>
  <c r="Q30" i="25" s="1"/>
  <c r="R30" i="25" s="1"/>
  <c r="M530" i="25" a="1"/>
  <c r="M530" i="25" s="1"/>
  <c r="N530" i="25" s="1"/>
  <c r="K530" i="25"/>
  <c r="Q530" i="25" s="1" a="1"/>
  <c r="Q530" i="25" s="1"/>
  <c r="R530" i="25" s="1"/>
  <c r="M698" i="25" a="1"/>
  <c r="M698" i="25" s="1"/>
  <c r="N698" i="25" s="1"/>
  <c r="K698" i="25"/>
  <c r="Q698" i="25" s="1" a="1"/>
  <c r="Q698" i="25" s="1"/>
  <c r="R698" i="25" s="1"/>
  <c r="M189" i="25" a="1"/>
  <c r="M189" i="25" s="1"/>
  <c r="N189" i="25" s="1"/>
  <c r="K189" i="25"/>
  <c r="Q189" i="25" s="1" a="1"/>
  <c r="Q189" i="25" s="1"/>
  <c r="R189" i="25" s="1"/>
  <c r="K365" i="25"/>
  <c r="Q365" i="25" s="1" a="1"/>
  <c r="Q365" i="25" s="1"/>
  <c r="R365" i="25" s="1"/>
  <c r="M365" i="25" a="1"/>
  <c r="M365" i="25" s="1"/>
  <c r="N365" i="25" s="1"/>
  <c r="M968" i="25" a="1"/>
  <c r="M968" i="25" s="1"/>
  <c r="N968" i="25" s="1"/>
  <c r="K968" i="25"/>
  <c r="Q968" i="25" s="1" a="1"/>
  <c r="Q968" i="25" s="1"/>
  <c r="R968" i="25" s="1"/>
  <c r="M1093" i="25" a="1"/>
  <c r="M1093" i="25" s="1"/>
  <c r="N1093" i="25" s="1"/>
  <c r="K1093" i="25"/>
  <c r="Q1093" i="25" s="1" a="1"/>
  <c r="Q1093" i="25" s="1"/>
  <c r="R1093" i="25" s="1"/>
  <c r="K1411" i="25"/>
  <c r="Q1411" i="25" s="1" a="1"/>
  <c r="Q1411" i="25" s="1"/>
  <c r="R1411" i="25" s="1"/>
  <c r="M1411" i="25" a="1"/>
  <c r="M1411" i="25" s="1"/>
  <c r="N1411" i="25" s="1"/>
  <c r="K85" i="25"/>
  <c r="Q85" i="25" s="1" a="1"/>
  <c r="Q85" i="25" s="1"/>
  <c r="R85" i="25" s="1"/>
  <c r="M85" i="25" a="1"/>
  <c r="M85" i="25" s="1"/>
  <c r="N85" i="25" s="1"/>
  <c r="M281" i="25" a="1"/>
  <c r="M281" i="25" s="1"/>
  <c r="N281" i="25" s="1"/>
  <c r="K281" i="25"/>
  <c r="Q281" i="25" s="1" a="1"/>
  <c r="Q281" i="25" s="1"/>
  <c r="R281" i="25" s="1"/>
  <c r="M409" i="25" a="1"/>
  <c r="M409" i="25" s="1"/>
  <c r="N409" i="25" s="1"/>
  <c r="K409" i="25"/>
  <c r="Q409" i="25" s="1" a="1"/>
  <c r="Q409" i="25" s="1"/>
  <c r="R409" i="25" s="1"/>
  <c r="M972" i="25" a="1"/>
  <c r="M972" i="25" s="1"/>
  <c r="N972" i="25" s="1"/>
  <c r="K972" i="25"/>
  <c r="Q972" i="25" s="1" a="1"/>
  <c r="Q972" i="25" s="1"/>
  <c r="R972" i="25" s="1"/>
  <c r="K852" i="25"/>
  <c r="Q852" i="25" s="1" a="1"/>
  <c r="Q852" i="25" s="1"/>
  <c r="R852" i="25" s="1"/>
  <c r="M852" i="25" a="1"/>
  <c r="M852" i="25" s="1"/>
  <c r="N852" i="25" s="1"/>
  <c r="M1185" i="25" a="1"/>
  <c r="M1185" i="25" s="1"/>
  <c r="N1185" i="25" s="1"/>
  <c r="K1185" i="25"/>
  <c r="Q1185" i="25" s="1" a="1"/>
  <c r="Q1185" i="25" s="1"/>
  <c r="R1185" i="25" s="1"/>
  <c r="K1229" i="25"/>
  <c r="Q1229" i="25" s="1" a="1"/>
  <c r="Q1229" i="25" s="1"/>
  <c r="R1229" i="25" s="1"/>
  <c r="M1229" i="25" a="1"/>
  <c r="M1229" i="25" s="1"/>
  <c r="N1229" i="25" s="1"/>
  <c r="K1478" i="25"/>
  <c r="Q1478" i="25" s="1" a="1"/>
  <c r="Q1478" i="25" s="1"/>
  <c r="R1478" i="25" s="1"/>
  <c r="M1478" i="25" a="1"/>
  <c r="M1478" i="25" s="1"/>
  <c r="N1478" i="25" s="1"/>
  <c r="M873" i="25" a="1"/>
  <c r="M873" i="25" s="1"/>
  <c r="N873" i="25" s="1"/>
  <c r="K873" i="25"/>
  <c r="Q873" i="25" s="1" a="1"/>
  <c r="Q873" i="25" s="1"/>
  <c r="R873" i="25" s="1"/>
  <c r="M656" i="25" a="1"/>
  <c r="M656" i="25" s="1"/>
  <c r="N656" i="25" s="1"/>
  <c r="K656" i="25"/>
  <c r="Q656" i="25" s="1" a="1"/>
  <c r="Q656" i="25" s="1"/>
  <c r="R656" i="25" s="1"/>
  <c r="M898" i="25" a="1"/>
  <c r="M898" i="25" s="1"/>
  <c r="N898" i="25" s="1"/>
  <c r="K898" i="25"/>
  <c r="Q898" i="25" s="1" a="1"/>
  <c r="Q898" i="25" s="1"/>
  <c r="R898" i="25" s="1"/>
  <c r="K1327" i="25"/>
  <c r="Q1327" i="25" s="1" a="1"/>
  <c r="Q1327" i="25" s="1"/>
  <c r="R1327" i="25" s="1"/>
  <c r="M1327" i="25" a="1"/>
  <c r="M1327" i="25" s="1"/>
  <c r="N1327" i="25" s="1"/>
  <c r="M776" i="25" a="1"/>
  <c r="M776" i="25" s="1"/>
  <c r="N776" i="25" s="1"/>
  <c r="K776" i="25"/>
  <c r="Q776" i="25" s="1" a="1"/>
  <c r="Q776" i="25" s="1"/>
  <c r="R776" i="25" s="1"/>
  <c r="M1565" i="25" a="1"/>
  <c r="M1565" i="25" s="1"/>
  <c r="N1565" i="25" s="1"/>
  <c r="K1565" i="25"/>
  <c r="Q1565" i="25" s="1" a="1"/>
  <c r="Q1565" i="25" s="1"/>
  <c r="R1565" i="25" s="1"/>
  <c r="M1543" i="25" a="1"/>
  <c r="M1543" i="25" s="1"/>
  <c r="N1543" i="25" s="1"/>
  <c r="K1543" i="25"/>
  <c r="Q1543" i="25" s="1" a="1"/>
  <c r="Q1543" i="25" s="1"/>
  <c r="R1543" i="25" s="1"/>
  <c r="M1693" i="25" a="1"/>
  <c r="M1693" i="25" s="1"/>
  <c r="N1693" i="25" s="1"/>
  <c r="K1693" i="25"/>
  <c r="Q1693" i="25" s="1" a="1"/>
  <c r="Q1693" i="25" s="1"/>
  <c r="R1693" i="25" s="1"/>
  <c r="K28" i="25"/>
  <c r="Q28" i="25" s="1" a="1"/>
  <c r="Q28" i="25" s="1"/>
  <c r="R28" i="25" s="1"/>
  <c r="M28" i="25" a="1"/>
  <c r="M28" i="25" s="1"/>
  <c r="N28" i="25" s="1"/>
  <c r="K580" i="25"/>
  <c r="Q580" i="25" s="1" a="1"/>
  <c r="Q580" i="25" s="1"/>
  <c r="R580" i="25" s="1"/>
  <c r="M580" i="25" a="1"/>
  <c r="M580" i="25" s="1"/>
  <c r="N580" i="25" s="1"/>
  <c r="M806" i="25" a="1"/>
  <c r="M806" i="25" s="1"/>
  <c r="N806" i="25" s="1"/>
  <c r="K806" i="25"/>
  <c r="Q806" i="25" s="1" a="1"/>
  <c r="Q806" i="25" s="1"/>
  <c r="R806" i="25" s="1"/>
  <c r="M83" i="25" a="1"/>
  <c r="M83" i="25" s="1"/>
  <c r="N83" i="25" s="1"/>
  <c r="K83" i="25"/>
  <c r="Q83" i="25" s="1" a="1"/>
  <c r="Q83" i="25" s="1"/>
  <c r="R83" i="25" s="1"/>
  <c r="M1243" i="25" a="1"/>
  <c r="M1243" i="25" s="1"/>
  <c r="N1243" i="25" s="1"/>
  <c r="K1243" i="25"/>
  <c r="Q1243" i="25" s="1" a="1"/>
  <c r="Q1243" i="25" s="1"/>
  <c r="R1243" i="25" s="1"/>
  <c r="K455" i="25"/>
  <c r="Q455" i="25" s="1" a="1"/>
  <c r="Q455" i="25" s="1"/>
  <c r="R455" i="25" s="1"/>
  <c r="M455" i="25" a="1"/>
  <c r="M455" i="25" s="1"/>
  <c r="N455" i="25" s="1"/>
  <c r="K712" i="25"/>
  <c r="Q712" i="25" s="1" a="1"/>
  <c r="Q712" i="25" s="1"/>
  <c r="R712" i="25" s="1"/>
  <c r="M712" i="25" a="1"/>
  <c r="M712" i="25" s="1"/>
  <c r="N712" i="25" s="1"/>
  <c r="M1176" i="25" a="1"/>
  <c r="M1176" i="25" s="1"/>
  <c r="N1176" i="25" s="1"/>
  <c r="K1176" i="25"/>
  <c r="Q1176" i="25" s="1" a="1"/>
  <c r="Q1176" i="25" s="1"/>
  <c r="R1176" i="25" s="1"/>
  <c r="K1232" i="25"/>
  <c r="Q1232" i="25" s="1" a="1"/>
  <c r="Q1232" i="25" s="1"/>
  <c r="R1232" i="25" s="1"/>
  <c r="M1232" i="25" a="1"/>
  <c r="M1232" i="25" s="1"/>
  <c r="N1232" i="25" s="1"/>
  <c r="K889" i="25"/>
  <c r="Q889" i="25" s="1" a="1"/>
  <c r="Q889" i="25" s="1"/>
  <c r="R889" i="25" s="1"/>
  <c r="M889" i="25" a="1"/>
  <c r="M889" i="25" s="1"/>
  <c r="N889" i="25" s="1"/>
  <c r="K1432" i="25"/>
  <c r="Q1432" i="25" s="1" a="1"/>
  <c r="Q1432" i="25" s="1"/>
  <c r="R1432" i="25" s="1"/>
  <c r="M1432" i="25" a="1"/>
  <c r="M1432" i="25" s="1"/>
  <c r="N1432" i="25" s="1"/>
  <c r="M191" i="25" a="1"/>
  <c r="M191" i="25" s="1"/>
  <c r="N191" i="25" s="1"/>
  <c r="K191" i="25"/>
  <c r="Q191" i="25" s="1" a="1"/>
  <c r="Q191" i="25" s="1"/>
  <c r="R191" i="25" s="1"/>
  <c r="K466" i="25"/>
  <c r="Q466" i="25" s="1" a="1"/>
  <c r="Q466" i="25" s="1"/>
  <c r="R466" i="25" s="1"/>
  <c r="M466" i="25" a="1"/>
  <c r="M466" i="25" s="1"/>
  <c r="N466" i="25" s="1"/>
  <c r="K1497" i="25"/>
  <c r="Q1497" i="25" s="1" a="1"/>
  <c r="Q1497" i="25" s="1"/>
  <c r="R1497" i="25" s="1"/>
  <c r="M1497" i="25" a="1"/>
  <c r="M1497" i="25" s="1"/>
  <c r="N1497" i="25" s="1"/>
  <c r="M551" i="25" a="1"/>
  <c r="M551" i="25" s="1"/>
  <c r="N551" i="25" s="1"/>
  <c r="K551" i="25"/>
  <c r="Q551" i="25" s="1" a="1"/>
  <c r="Q551" i="25" s="1"/>
  <c r="R551" i="25" s="1"/>
  <c r="M872" i="25" a="1"/>
  <c r="M872" i="25" s="1"/>
  <c r="N872" i="25" s="1"/>
  <c r="K872" i="25"/>
  <c r="Q872" i="25" s="1" a="1"/>
  <c r="Q872" i="25" s="1"/>
  <c r="R872" i="25" s="1"/>
  <c r="M202" i="25" a="1"/>
  <c r="M202" i="25" s="1"/>
  <c r="N202" i="25" s="1"/>
  <c r="K202" i="25"/>
  <c r="Q202" i="25" s="1" a="1"/>
  <c r="Q202" i="25" s="1"/>
  <c r="R202" i="25" s="1"/>
  <c r="M1225" i="25" a="1"/>
  <c r="M1225" i="25" s="1"/>
  <c r="N1225" i="25" s="1"/>
  <c r="K1225" i="25"/>
  <c r="Q1225" i="25" s="1" a="1"/>
  <c r="Q1225" i="25" s="1"/>
  <c r="R1225" i="25" s="1"/>
  <c r="K27" i="25"/>
  <c r="Q27" i="25" s="1" a="1"/>
  <c r="Q27" i="25" s="1"/>
  <c r="R27" i="25" s="1"/>
  <c r="M27" i="25" a="1"/>
  <c r="M27" i="25" s="1"/>
  <c r="N27" i="25" s="1"/>
  <c r="K454" i="25"/>
  <c r="Q454" i="25" s="1" a="1"/>
  <c r="Q454" i="25" s="1"/>
  <c r="R454" i="25" s="1"/>
  <c r="M454" i="25" a="1"/>
  <c r="M454" i="25" s="1"/>
  <c r="N454" i="25" s="1"/>
  <c r="M601" i="25" a="1"/>
  <c r="M601" i="25" s="1"/>
  <c r="N601" i="25" s="1"/>
  <c r="K601" i="25"/>
  <c r="Q601" i="25" s="1" a="1"/>
  <c r="Q601" i="25" s="1"/>
  <c r="R601" i="25" s="1"/>
  <c r="M729" i="25" a="1"/>
  <c r="M729" i="25" s="1"/>
  <c r="N729" i="25" s="1"/>
  <c r="K729" i="25"/>
  <c r="Q729" i="25" s="1" a="1"/>
  <c r="Q729" i="25" s="1"/>
  <c r="R729" i="25" s="1"/>
  <c r="M98" i="25" a="1"/>
  <c r="M98" i="25" s="1"/>
  <c r="N98" i="25" s="1"/>
  <c r="K98" i="25"/>
  <c r="Q98" i="25" s="1" a="1"/>
  <c r="Q98" i="25" s="1"/>
  <c r="R98" i="25" s="1"/>
  <c r="M294" i="25" a="1"/>
  <c r="M294" i="25" s="1"/>
  <c r="N294" i="25" s="1"/>
  <c r="K294" i="25"/>
  <c r="Q294" i="25" s="1" a="1"/>
  <c r="Q294" i="25" s="1"/>
  <c r="R294" i="25" s="1"/>
  <c r="M469" i="25" a="1"/>
  <c r="M469" i="25" s="1"/>
  <c r="N469" i="25" s="1"/>
  <c r="K469" i="25"/>
  <c r="Q469" i="25" s="1" a="1"/>
  <c r="Q469" i="25" s="1"/>
  <c r="R469" i="25" s="1"/>
  <c r="M983" i="25" a="1"/>
  <c r="M983" i="25" s="1"/>
  <c r="N983" i="25" s="1"/>
  <c r="K983" i="25"/>
  <c r="Q983" i="25" s="1" a="1"/>
  <c r="Q983" i="25" s="1"/>
  <c r="R983" i="25" s="1"/>
  <c r="M694" i="25" a="1"/>
  <c r="M694" i="25" s="1"/>
  <c r="N694" i="25" s="1"/>
  <c r="K694" i="25"/>
  <c r="Q694" i="25" s="1" a="1"/>
  <c r="Q694" i="25" s="1"/>
  <c r="R694" i="25" s="1"/>
  <c r="K312" i="25"/>
  <c r="Q312" i="25" s="1" a="1"/>
  <c r="Q312" i="25" s="1"/>
  <c r="R312" i="25" s="1"/>
  <c r="M312" i="25" a="1"/>
  <c r="M312" i="25" s="1"/>
  <c r="N312" i="25" s="1"/>
  <c r="K881" i="25"/>
  <c r="Q881" i="25" s="1" a="1"/>
  <c r="Q881" i="25" s="1"/>
  <c r="R881" i="25" s="1"/>
  <c r="M881" i="25" a="1"/>
  <c r="M881" i="25" s="1"/>
  <c r="N881" i="25" s="1"/>
  <c r="K417" i="25"/>
  <c r="Q417" i="25" s="1" a="1"/>
  <c r="Q417" i="25" s="1"/>
  <c r="R417" i="25" s="1"/>
  <c r="M417" i="25" a="1"/>
  <c r="M417" i="25" s="1"/>
  <c r="N417" i="25" s="1"/>
  <c r="M1106" i="25" a="1"/>
  <c r="M1106" i="25" s="1"/>
  <c r="N1106" i="25" s="1"/>
  <c r="K1106" i="25"/>
  <c r="Q1106" i="25" s="1" a="1"/>
  <c r="Q1106" i="25" s="1"/>
  <c r="R1106" i="25" s="1"/>
  <c r="M1428" i="25" a="1"/>
  <c r="M1428" i="25" s="1"/>
  <c r="N1428" i="25" s="1"/>
  <c r="K1428" i="25"/>
  <c r="Q1428" i="25" s="1" a="1"/>
  <c r="Q1428" i="25" s="1"/>
  <c r="R1428" i="25" s="1"/>
  <c r="M115" i="25" a="1"/>
  <c r="M115" i="25" s="1"/>
  <c r="N115" i="25" s="1"/>
  <c r="K115" i="25"/>
  <c r="Q115" i="25" s="1" a="1"/>
  <c r="Q115" i="25" s="1"/>
  <c r="R115" i="25" s="1"/>
  <c r="M1070" i="25" a="1"/>
  <c r="M1070" i="25" s="1"/>
  <c r="N1070" i="25" s="1"/>
  <c r="K1070" i="25"/>
  <c r="Q1070" i="25" s="1" a="1"/>
  <c r="Q1070" i="25" s="1"/>
  <c r="R1070" i="25" s="1"/>
  <c r="M1493" i="25" a="1"/>
  <c r="M1493" i="25" s="1"/>
  <c r="N1493" i="25" s="1"/>
  <c r="K1493" i="25"/>
  <c r="Q1493" i="25" s="1" a="1"/>
  <c r="Q1493" i="25" s="1"/>
  <c r="R1493" i="25" s="1"/>
  <c r="K1725" i="25"/>
  <c r="Q1725" i="25" s="1" a="1"/>
  <c r="Q1725" i="25" s="1"/>
  <c r="R1725" i="25" s="1"/>
  <c r="M1725" i="25" a="1"/>
  <c r="M1725" i="25" s="1"/>
  <c r="N1725" i="25" s="1"/>
  <c r="K691" i="25"/>
  <c r="Q691" i="25" s="1" a="1"/>
  <c r="Q691" i="25" s="1"/>
  <c r="R691" i="25" s="1"/>
  <c r="M691" i="25" a="1"/>
  <c r="M691" i="25" s="1"/>
  <c r="N691" i="25" s="1"/>
  <c r="M1183" i="25" a="1"/>
  <c r="M1183" i="25" s="1"/>
  <c r="N1183" i="25" s="1"/>
  <c r="K1183" i="25"/>
  <c r="Q1183" i="25" s="1" a="1"/>
  <c r="Q1183" i="25" s="1"/>
  <c r="R1183" i="25" s="1"/>
  <c r="M1652" i="25" a="1"/>
  <c r="M1652" i="25" s="1"/>
  <c r="N1652" i="25" s="1"/>
  <c r="K1652" i="25"/>
  <c r="Q1652" i="25" s="1" a="1"/>
  <c r="Q1652" i="25" s="1"/>
  <c r="R1652" i="25" s="1"/>
  <c r="K316" i="25"/>
  <c r="Q316" i="25" s="1" a="1"/>
  <c r="Q316" i="25" s="1"/>
  <c r="R316" i="25" s="1"/>
  <c r="M316" i="25" a="1"/>
  <c r="M316" i="25" s="1"/>
  <c r="N316" i="25" s="1"/>
  <c r="K1275" i="25"/>
  <c r="Q1275" i="25" s="1" a="1"/>
  <c r="Q1275" i="25" s="1"/>
  <c r="R1275" i="25" s="1"/>
  <c r="M1275" i="25" a="1"/>
  <c r="M1275" i="25" s="1"/>
  <c r="N1275" i="25" s="1"/>
  <c r="K1796" i="25"/>
  <c r="Q1796" i="25" s="1" a="1"/>
  <c r="Q1796" i="25" s="1"/>
  <c r="R1796" i="25" s="1"/>
  <c r="M1796" i="25" a="1"/>
  <c r="M1796" i="25" s="1"/>
  <c r="N1796" i="25" s="1"/>
  <c r="K146" i="25"/>
  <c r="Q146" i="25" s="1" a="1"/>
  <c r="Q146" i="25" s="1"/>
  <c r="R146" i="25" s="1"/>
  <c r="M146" i="25" a="1"/>
  <c r="M146" i="25" s="1"/>
  <c r="N146" i="25" s="1"/>
  <c r="K533" i="25"/>
  <c r="Q533" i="25" s="1" a="1"/>
  <c r="Q533" i="25" s="1"/>
  <c r="R533" i="25" s="1"/>
  <c r="M533" i="25" a="1"/>
  <c r="M533" i="25" s="1"/>
  <c r="N533" i="25" s="1"/>
  <c r="M661" i="25" a="1"/>
  <c r="M661" i="25" s="1"/>
  <c r="N661" i="25" s="1"/>
  <c r="K661" i="25"/>
  <c r="Q661" i="25" s="1" a="1"/>
  <c r="Q661" i="25" s="1"/>
  <c r="R661" i="25" s="1"/>
  <c r="M789" i="25" a="1"/>
  <c r="M789" i="25" s="1"/>
  <c r="N789" i="25" s="1"/>
  <c r="K789" i="25"/>
  <c r="Q789" i="25" s="1" a="1"/>
  <c r="Q789" i="25" s="1"/>
  <c r="R789" i="25" s="1"/>
  <c r="M274" i="25" a="1"/>
  <c r="M274" i="25" s="1"/>
  <c r="N274" i="25" s="1"/>
  <c r="K274" i="25"/>
  <c r="Q274" i="25" s="1" a="1"/>
  <c r="Q274" i="25" s="1"/>
  <c r="R274" i="25" s="1"/>
  <c r="K473" i="25"/>
  <c r="Q473" i="25" s="1" a="1"/>
  <c r="Q473" i="25" s="1"/>
  <c r="R473" i="25" s="1"/>
  <c r="M473" i="25" a="1"/>
  <c r="M473" i="25" s="1"/>
  <c r="N473" i="25" s="1"/>
  <c r="K457" i="25"/>
  <c r="Q457" i="25" s="1" a="1"/>
  <c r="Q457" i="25" s="1"/>
  <c r="R457" i="25" s="1"/>
  <c r="M457" i="25" a="1"/>
  <c r="M457" i="25" s="1"/>
  <c r="N457" i="25" s="1"/>
  <c r="M1120" i="25" a="1"/>
  <c r="M1120" i="25" s="1"/>
  <c r="N1120" i="25" s="1"/>
  <c r="K1120" i="25"/>
  <c r="Q1120" i="25" s="1" a="1"/>
  <c r="Q1120" i="25" s="1"/>
  <c r="R1120" i="25" s="1"/>
  <c r="M1440" i="25" a="1"/>
  <c r="M1440" i="25" s="1"/>
  <c r="N1440" i="25" s="1"/>
  <c r="K1440" i="25"/>
  <c r="Q1440" i="25" s="1" a="1"/>
  <c r="Q1440" i="25" s="1"/>
  <c r="R1440" i="25" s="1"/>
  <c r="M199" i="25" a="1"/>
  <c r="M199" i="25" s="1"/>
  <c r="N199" i="25" s="1"/>
  <c r="K199" i="25"/>
  <c r="Q199" i="25" s="1" a="1"/>
  <c r="Q199" i="25" s="1"/>
  <c r="R199" i="25" s="1"/>
  <c r="M474" i="25" a="1"/>
  <c r="M474" i="25" s="1"/>
  <c r="N474" i="25" s="1"/>
  <c r="K474" i="25"/>
  <c r="Q474" i="25" s="1" a="1"/>
  <c r="Q474" i="25" s="1"/>
  <c r="R474" i="25" s="1"/>
  <c r="K1209" i="25"/>
  <c r="Q1209" i="25" s="1" a="1"/>
  <c r="Q1209" i="25" s="1"/>
  <c r="R1209" i="25" s="1"/>
  <c r="M1209" i="25" a="1"/>
  <c r="M1209" i="25" s="1"/>
  <c r="N1209" i="25" s="1"/>
  <c r="K1505" i="25"/>
  <c r="Q1505" i="25" s="1" a="1"/>
  <c r="Q1505" i="25" s="1"/>
  <c r="R1505" i="25" s="1"/>
  <c r="M1505" i="25" a="1"/>
  <c r="M1505" i="25" s="1"/>
  <c r="N1505" i="25" s="1"/>
  <c r="M1767" i="25" a="1"/>
  <c r="M1767" i="25" s="1"/>
  <c r="N1767" i="25" s="1"/>
  <c r="K1767" i="25"/>
  <c r="Q1767" i="25" s="1" a="1"/>
  <c r="Q1767" i="25" s="1"/>
  <c r="R1767" i="25" s="1"/>
  <c r="M715" i="25" a="1"/>
  <c r="M715" i="25" s="1"/>
  <c r="N715" i="25" s="1"/>
  <c r="K715" i="25"/>
  <c r="Q715" i="25" s="1" a="1"/>
  <c r="Q715" i="25" s="1"/>
  <c r="R715" i="25" s="1"/>
  <c r="K1143" i="25"/>
  <c r="Q1143" i="25" s="1" a="1"/>
  <c r="Q1143" i="25" s="1"/>
  <c r="R1143" i="25" s="1"/>
  <c r="M1143" i="25" a="1"/>
  <c r="M1143" i="25" s="1"/>
  <c r="N1143" i="25" s="1"/>
  <c r="M1047" i="25" a="1"/>
  <c r="M1047" i="25" s="1"/>
  <c r="N1047" i="25" s="1"/>
  <c r="K1047" i="25"/>
  <c r="Q1047" i="25" s="1" a="1"/>
  <c r="Q1047" i="25" s="1"/>
  <c r="R1047" i="25" s="1"/>
  <c r="M1528" i="25" a="1"/>
  <c r="M1528" i="25" s="1"/>
  <c r="N1528" i="25" s="1"/>
  <c r="K1528" i="25"/>
  <c r="Q1528" i="25" s="1" a="1"/>
  <c r="Q1528" i="25" s="1"/>
  <c r="R1528" i="25" s="1"/>
  <c r="K1752" i="25"/>
  <c r="Q1752" i="25" s="1" a="1"/>
  <c r="Q1752" i="25" s="1"/>
  <c r="R1752" i="25" s="1"/>
  <c r="M1752" i="25" a="1"/>
  <c r="M1752" i="25" s="1"/>
  <c r="N1752" i="25" s="1"/>
  <c r="K559" i="25"/>
  <c r="Q559" i="25" s="1" a="1"/>
  <c r="Q559" i="25" s="1"/>
  <c r="R559" i="25" s="1"/>
  <c r="M559" i="25" a="1"/>
  <c r="M559" i="25" s="1"/>
  <c r="N559" i="25" s="1"/>
  <c r="M56" i="25" a="1"/>
  <c r="M56" i="25" s="1"/>
  <c r="N56" i="25" s="1"/>
  <c r="K56" i="25"/>
  <c r="Q56" i="25" s="1" a="1"/>
  <c r="Q56" i="25" s="1"/>
  <c r="R56" i="25" s="1"/>
  <c r="M388" i="25" a="1"/>
  <c r="M388" i="25" s="1"/>
  <c r="N388" i="25" s="1"/>
  <c r="K388" i="25"/>
  <c r="Q388" i="25" s="1" a="1"/>
  <c r="Q388" i="25" s="1"/>
  <c r="R388" i="25" s="1"/>
  <c r="M558" i="25" a="1"/>
  <c r="M558" i="25" s="1"/>
  <c r="N558" i="25" s="1"/>
  <c r="K558" i="25"/>
  <c r="Q558" i="25" s="1" a="1"/>
  <c r="Q558" i="25" s="1"/>
  <c r="R558" i="25" s="1"/>
  <c r="K178" i="25"/>
  <c r="Q178" i="25" s="1" a="1"/>
  <c r="Q178" i="25" s="1"/>
  <c r="R178" i="25" s="1"/>
  <c r="M178" i="25" a="1"/>
  <c r="M178" i="25" s="1"/>
  <c r="N178" i="25" s="1"/>
  <c r="K602" i="25"/>
  <c r="Q602" i="25" s="1" a="1"/>
  <c r="Q602" i="25" s="1"/>
  <c r="R602" i="25" s="1"/>
  <c r="M602" i="25" a="1"/>
  <c r="M602" i="25" s="1"/>
  <c r="N602" i="25" s="1"/>
  <c r="M770" i="25" a="1"/>
  <c r="M770" i="25" s="1"/>
  <c r="N770" i="25" s="1"/>
  <c r="K770" i="25"/>
  <c r="Q770" i="25" s="1" a="1"/>
  <c r="Q770" i="25" s="1"/>
  <c r="R770" i="25" s="1"/>
  <c r="K269" i="25"/>
  <c r="Q269" i="25" s="1" a="1"/>
  <c r="Q269" i="25" s="1"/>
  <c r="R269" i="25" s="1"/>
  <c r="M269" i="25" a="1"/>
  <c r="M269" i="25" s="1"/>
  <c r="N269" i="25" s="1"/>
  <c r="K484" i="25"/>
  <c r="Q484" i="25" s="1" a="1"/>
  <c r="Q484" i="25" s="1"/>
  <c r="R484" i="25" s="1"/>
  <c r="M484" i="25" a="1"/>
  <c r="M484" i="25" s="1"/>
  <c r="N484" i="25" s="1"/>
  <c r="M1040" i="25" a="1"/>
  <c r="M1040" i="25" s="1"/>
  <c r="N1040" i="25" s="1"/>
  <c r="K1040" i="25"/>
  <c r="Q1040" i="25" s="1" a="1"/>
  <c r="Q1040" i="25" s="1"/>
  <c r="R1040" i="25" s="1"/>
  <c r="K1705" i="25"/>
  <c r="Q1705" i="25" s="1" a="1"/>
  <c r="Q1705" i="25" s="1"/>
  <c r="R1705" i="25" s="1"/>
  <c r="M1705" i="25" a="1"/>
  <c r="M1705" i="25" s="1"/>
  <c r="N1705" i="25" s="1"/>
  <c r="M209" i="25" a="1"/>
  <c r="M209" i="25" s="1"/>
  <c r="N209" i="25" s="1"/>
  <c r="K209" i="25"/>
  <c r="Q209" i="25" s="1" a="1"/>
  <c r="Q209" i="25" s="1"/>
  <c r="R209" i="25" s="1"/>
  <c r="M1025" i="25" a="1"/>
  <c r="M1025" i="25" s="1"/>
  <c r="N1025" i="25" s="1"/>
  <c r="K1025" i="25"/>
  <c r="Q1025" i="25" s="1" a="1"/>
  <c r="Q1025" i="25" s="1"/>
  <c r="R1025" i="25" s="1"/>
  <c r="M1100" i="25" a="1"/>
  <c r="M1100" i="25" s="1"/>
  <c r="N1100" i="25" s="1"/>
  <c r="K1100" i="25"/>
  <c r="Q1100" i="25" s="1" a="1"/>
  <c r="Q1100" i="25" s="1"/>
  <c r="R1100" i="25" s="1"/>
  <c r="M744" i="25" a="1"/>
  <c r="M744" i="25" s="1"/>
  <c r="N744" i="25" s="1"/>
  <c r="K744" i="25"/>
  <c r="Q744" i="25" s="1" a="1"/>
  <c r="Q744" i="25" s="1"/>
  <c r="R744" i="25" s="1"/>
  <c r="K1328" i="25"/>
  <c r="Q1328" i="25" s="1" a="1"/>
  <c r="Q1328" i="25" s="1"/>
  <c r="R1328" i="25" s="1"/>
  <c r="M1328" i="25" a="1"/>
  <c r="M1328" i="25" s="1"/>
  <c r="N1328" i="25" s="1"/>
  <c r="K24" i="25"/>
  <c r="Q24" i="25" s="1" a="1"/>
  <c r="Q24" i="25" s="1"/>
  <c r="R24" i="25" s="1"/>
  <c r="M24" i="25" a="1"/>
  <c r="M24" i="25" s="1"/>
  <c r="N24" i="25" s="1"/>
  <c r="M632" i="25" a="1"/>
  <c r="M632" i="25" s="1"/>
  <c r="N632" i="25" s="1"/>
  <c r="K632" i="25"/>
  <c r="Q632" i="25" s="1" a="1"/>
  <c r="Q632" i="25" s="1"/>
  <c r="R632" i="25" s="1"/>
  <c r="M1078" i="25" a="1"/>
  <c r="M1078" i="25" s="1"/>
  <c r="N1078" i="25" s="1"/>
  <c r="K1078" i="25"/>
  <c r="Q1078" i="25" s="1" a="1"/>
  <c r="Q1078" i="25" s="1"/>
  <c r="R1078" i="25" s="1"/>
  <c r="K1804" i="25"/>
  <c r="Q1804" i="25" s="1" a="1"/>
  <c r="Q1804" i="25" s="1"/>
  <c r="R1804" i="25" s="1"/>
  <c r="M1804" i="25" a="1"/>
  <c r="M1804" i="25" s="1"/>
  <c r="N1804" i="25" s="1"/>
  <c r="K508" i="25"/>
  <c r="Q508" i="25" s="1" a="1"/>
  <c r="Q508" i="25" s="1"/>
  <c r="R508" i="25" s="1"/>
  <c r="M508" i="25" a="1"/>
  <c r="M508" i="25" s="1"/>
  <c r="N508" i="25" s="1"/>
  <c r="M736" i="25" a="1"/>
  <c r="M736" i="25" s="1"/>
  <c r="N736" i="25" s="1"/>
  <c r="K736" i="25"/>
  <c r="Q736" i="25" s="1" a="1"/>
  <c r="Q736" i="25" s="1"/>
  <c r="R736" i="25" s="1"/>
  <c r="K1360" i="25"/>
  <c r="Q1360" i="25" s="1" a="1"/>
  <c r="Q1360" i="25" s="1"/>
  <c r="R1360" i="25" s="1"/>
  <c r="M1360" i="25" a="1"/>
  <c r="M1360" i="25" s="1"/>
  <c r="N1360" i="25" s="1"/>
  <c r="K1306" i="25"/>
  <c r="Q1306" i="25" s="1" a="1"/>
  <c r="Q1306" i="25" s="1"/>
  <c r="R1306" i="25" s="1"/>
  <c r="M1306" i="25" a="1"/>
  <c r="M1306" i="25" s="1"/>
  <c r="N1306" i="25" s="1"/>
  <c r="K1417" i="25"/>
  <c r="Q1417" i="25" s="1" a="1"/>
  <c r="Q1417" i="25" s="1"/>
  <c r="R1417" i="25" s="1"/>
  <c r="M1417" i="25" a="1"/>
  <c r="M1417" i="25" s="1"/>
  <c r="N1417" i="25" s="1"/>
  <c r="M1766" i="25" a="1"/>
  <c r="M1766" i="25" s="1"/>
  <c r="N1766" i="25" s="1"/>
  <c r="K1766" i="25"/>
  <c r="Q1766" i="25" s="1" a="1"/>
  <c r="Q1766" i="25" s="1"/>
  <c r="R1766" i="25" s="1"/>
  <c r="M524" i="25" a="1"/>
  <c r="M524" i="25" s="1"/>
  <c r="N524" i="25" s="1"/>
  <c r="K524" i="25"/>
  <c r="Q524" i="25" s="1" a="1"/>
  <c r="Q524" i="25" s="1"/>
  <c r="R524" i="25" s="1"/>
  <c r="M752" i="25" a="1"/>
  <c r="M752" i="25" s="1"/>
  <c r="N752" i="25" s="1"/>
  <c r="K752" i="25"/>
  <c r="Q752" i="25" s="1" a="1"/>
  <c r="Q752" i="25" s="1"/>
  <c r="R752" i="25" s="1"/>
  <c r="M1414" i="25" a="1"/>
  <c r="M1414" i="25" s="1"/>
  <c r="N1414" i="25" s="1"/>
  <c r="K1414" i="25"/>
  <c r="Q1414" i="25" s="1" a="1"/>
  <c r="Q1414" i="25" s="1"/>
  <c r="R1414" i="25" s="1"/>
  <c r="M1479" i="25" a="1"/>
  <c r="M1479" i="25" s="1"/>
  <c r="N1479" i="25" s="1"/>
  <c r="K1479" i="25"/>
  <c r="Q1479" i="25" s="1" a="1"/>
  <c r="Q1479" i="25" s="1"/>
  <c r="R1479" i="25" s="1"/>
  <c r="M1782" i="25" a="1"/>
  <c r="M1782" i="25" s="1"/>
  <c r="N1782" i="25" s="1"/>
  <c r="K1782" i="25"/>
  <c r="Q1782" i="25" s="1" a="1"/>
  <c r="Q1782" i="25" s="1"/>
  <c r="R1782" i="25" s="1"/>
  <c r="M1633" i="25" a="1"/>
  <c r="M1633" i="25" s="1"/>
  <c r="N1633" i="25" s="1"/>
  <c r="K1633" i="25"/>
  <c r="Q1633" i="25" s="1" a="1"/>
  <c r="Q1633" i="25" s="1"/>
  <c r="R1633" i="25" s="1"/>
  <c r="M291" i="25" a="1"/>
  <c r="M291" i="25" s="1"/>
  <c r="N291" i="25" s="1"/>
  <c r="K291" i="25"/>
  <c r="Q291" i="25" s="1" a="1"/>
  <c r="Q291" i="25" s="1"/>
  <c r="R291" i="25" s="1"/>
  <c r="K952" i="25"/>
  <c r="Q952" i="25" s="1" a="1"/>
  <c r="Q952" i="25" s="1"/>
  <c r="R952" i="25" s="1"/>
  <c r="M952" i="25" a="1"/>
  <c r="M952" i="25" s="1"/>
  <c r="N952" i="25" s="1"/>
  <c r="M1282" i="25" a="1"/>
  <c r="M1282" i="25" s="1"/>
  <c r="N1282" i="25" s="1"/>
  <c r="K1282" i="25"/>
  <c r="Q1282" i="25" s="1" a="1"/>
  <c r="Q1282" i="25" s="1"/>
  <c r="R1282" i="25" s="1"/>
  <c r="M507" i="25" a="1"/>
  <c r="M507" i="25" s="1"/>
  <c r="N507" i="25" s="1"/>
  <c r="K507" i="25"/>
  <c r="Q507" i="25" s="1" a="1"/>
  <c r="Q507" i="25" s="1"/>
  <c r="R507" i="25" s="1"/>
  <c r="M858" i="25" a="1"/>
  <c r="M858" i="25" s="1"/>
  <c r="N858" i="25" s="1"/>
  <c r="K858" i="25"/>
  <c r="Q858" i="25" s="1" a="1"/>
  <c r="Q858" i="25" s="1"/>
  <c r="R858" i="25" s="1"/>
  <c r="K116" i="25"/>
  <c r="Q116" i="25" s="1" a="1"/>
  <c r="Q116" i="25" s="1"/>
  <c r="R116" i="25" s="1"/>
  <c r="M116" i="25" a="1"/>
  <c r="M116" i="25" s="1"/>
  <c r="N116" i="25" s="1"/>
  <c r="K1206" i="25"/>
  <c r="Q1206" i="25" s="1" a="1"/>
  <c r="Q1206" i="25" s="1"/>
  <c r="R1206" i="25" s="1"/>
  <c r="M1206" i="25" a="1"/>
  <c r="M1206" i="25" s="1"/>
  <c r="N1206" i="25" s="1"/>
  <c r="K19" i="25"/>
  <c r="Q19" i="25" s="1" a="1"/>
  <c r="Q19" i="25" s="1"/>
  <c r="R19" i="25" s="1"/>
  <c r="M19" i="25" a="1"/>
  <c r="M19" i="25" s="1"/>
  <c r="N19" i="25" s="1"/>
  <c r="K446" i="25"/>
  <c r="Q446" i="25" s="1" a="1"/>
  <c r="Q446" i="25" s="1"/>
  <c r="R446" i="25" s="1"/>
  <c r="M446" i="25" a="1"/>
  <c r="M446" i="25" s="1"/>
  <c r="N446" i="25" s="1"/>
  <c r="K625" i="25"/>
  <c r="Q625" i="25" s="1" a="1"/>
  <c r="Q625" i="25" s="1"/>
  <c r="R625" i="25" s="1"/>
  <c r="M625" i="25" a="1"/>
  <c r="M625" i="25" s="1"/>
  <c r="N625" i="25" s="1"/>
  <c r="M753" i="25" a="1"/>
  <c r="M753" i="25" s="1"/>
  <c r="N753" i="25" s="1"/>
  <c r="K753" i="25"/>
  <c r="Q753" i="25" s="1" a="1"/>
  <c r="Q753" i="25" s="1"/>
  <c r="R753" i="25" s="1"/>
  <c r="K190" i="25"/>
  <c r="Q190" i="25" s="1" a="1"/>
  <c r="Q190" i="25" s="1"/>
  <c r="R190" i="25" s="1"/>
  <c r="M190" i="25" a="1"/>
  <c r="M190" i="25" s="1"/>
  <c r="N190" i="25" s="1"/>
  <c r="K318" i="25"/>
  <c r="Q318" i="25" s="1" a="1"/>
  <c r="Q318" i="25" s="1"/>
  <c r="R318" i="25" s="1"/>
  <c r="M318" i="25" a="1"/>
  <c r="M318" i="25" s="1"/>
  <c r="N318" i="25" s="1"/>
  <c r="K879" i="25"/>
  <c r="Q879" i="25" s="1" a="1"/>
  <c r="Q879" i="25" s="1"/>
  <c r="R879" i="25" s="1"/>
  <c r="M879" i="25" a="1"/>
  <c r="M879" i="25" s="1"/>
  <c r="N879" i="25" s="1"/>
  <c r="K18" i="25"/>
  <c r="Q18" i="25" s="1" a="1"/>
  <c r="Q18" i="25" s="1"/>
  <c r="R18" i="25" s="1"/>
  <c r="M18" i="25" a="1"/>
  <c r="M18" i="25" s="1"/>
  <c r="N18" i="25" s="1"/>
  <c r="M208" i="25" a="1"/>
  <c r="M208" i="25" s="1"/>
  <c r="N208" i="25" s="1"/>
  <c r="K208" i="25"/>
  <c r="Q208" i="25" s="1" a="1"/>
  <c r="Q208" i="25" s="1"/>
  <c r="R208" i="25" s="1"/>
  <c r="M344" i="25" a="1"/>
  <c r="M344" i="25" s="1"/>
  <c r="N344" i="25" s="1"/>
  <c r="K344" i="25"/>
  <c r="Q344" i="25" s="1" a="1"/>
  <c r="Q344" i="25" s="1"/>
  <c r="R344" i="25" s="1"/>
  <c r="K913" i="25"/>
  <c r="Q913" i="25" s="1" a="1"/>
  <c r="Q913" i="25" s="1"/>
  <c r="R913" i="25" s="1"/>
  <c r="M913" i="25" a="1"/>
  <c r="M913" i="25" s="1"/>
  <c r="N913" i="25" s="1"/>
  <c r="K542" i="25"/>
  <c r="Q542" i="25" s="1" a="1"/>
  <c r="Q542" i="25" s="1"/>
  <c r="R542" i="25" s="1"/>
  <c r="M542" i="25" a="1"/>
  <c r="M542" i="25" s="1"/>
  <c r="N542" i="25" s="1"/>
  <c r="K1138" i="25"/>
  <c r="Q1138" i="25" s="1" a="1"/>
  <c r="Q1138" i="25" s="1"/>
  <c r="R1138" i="25" s="1"/>
  <c r="M1138" i="25" a="1"/>
  <c r="M1138" i="25" s="1"/>
  <c r="N1138" i="25" s="1"/>
  <c r="M1460" i="25" a="1"/>
  <c r="M1460" i="25" s="1"/>
  <c r="N1460" i="25" s="1"/>
  <c r="K1460" i="25"/>
  <c r="Q1460" i="25" s="1" a="1"/>
  <c r="Q1460" i="25" s="1"/>
  <c r="R1460" i="25" s="1"/>
  <c r="M227" i="25" a="1"/>
  <c r="M227" i="25" s="1"/>
  <c r="N227" i="25" s="1"/>
  <c r="K227" i="25"/>
  <c r="Q227" i="25" s="1" a="1"/>
  <c r="Q227" i="25" s="1"/>
  <c r="R227" i="25" s="1"/>
  <c r="M888" i="25" a="1"/>
  <c r="M888" i="25" s="1"/>
  <c r="N888" i="25" s="1"/>
  <c r="K888" i="25"/>
  <c r="Q888" i="25" s="1" a="1"/>
  <c r="Q888" i="25" s="1"/>
  <c r="R888" i="25" s="1"/>
  <c r="M1234" i="25" a="1"/>
  <c r="M1234" i="25" s="1"/>
  <c r="N1234" i="25" s="1"/>
  <c r="K1234" i="25"/>
  <c r="Q1234" i="25" s="1" a="1"/>
  <c r="Q1234" i="25" s="1"/>
  <c r="R1234" i="25" s="1"/>
  <c r="K1525" i="25"/>
  <c r="Q1525" i="25" s="1" a="1"/>
  <c r="Q1525" i="25" s="1"/>
  <c r="R1525" i="25" s="1"/>
  <c r="M1525" i="25" a="1"/>
  <c r="M1525" i="25" s="1"/>
  <c r="N1525" i="25" s="1"/>
  <c r="K23" i="25"/>
  <c r="Q23" i="25" s="1" a="1"/>
  <c r="Q23" i="25" s="1"/>
  <c r="R23" i="25" s="1"/>
  <c r="M23" i="25" a="1"/>
  <c r="M23" i="25" s="1"/>
  <c r="N23" i="25" s="1"/>
  <c r="M667" i="25" a="1"/>
  <c r="M667" i="25" s="1"/>
  <c r="N667" i="25" s="1"/>
  <c r="K667" i="25"/>
  <c r="Q667" i="25" s="1" a="1"/>
  <c r="Q667" i="25" s="1"/>
  <c r="R667" i="25" s="1"/>
  <c r="M1111" i="25" a="1"/>
  <c r="M1111" i="25" s="1"/>
  <c r="N1111" i="25" s="1"/>
  <c r="K1111" i="25"/>
  <c r="Q1111" i="25" s="1" a="1"/>
  <c r="Q1111" i="25" s="1"/>
  <c r="R1111" i="25" s="1"/>
  <c r="K282" i="25"/>
  <c r="Q282" i="25" s="1" a="1"/>
  <c r="Q282" i="25" s="1"/>
  <c r="R282" i="25" s="1"/>
  <c r="M282" i="25" a="1"/>
  <c r="M282" i="25" s="1"/>
  <c r="N282" i="25" s="1"/>
  <c r="M1259" i="25" a="1"/>
  <c r="M1259" i="25" s="1"/>
  <c r="N1259" i="25" s="1"/>
  <c r="K1259" i="25"/>
  <c r="Q1259" i="25" s="1" a="1"/>
  <c r="Q1259" i="25" s="1"/>
  <c r="R1259" i="25" s="1"/>
  <c r="M1784" i="25" a="1"/>
  <c r="M1784" i="25" s="1"/>
  <c r="N1784" i="25" s="1"/>
  <c r="K1784" i="25"/>
  <c r="Q1784" i="25" s="1" a="1"/>
  <c r="Q1784" i="25" s="1"/>
  <c r="R1784" i="25" s="1"/>
  <c r="K138" i="25"/>
  <c r="Q138" i="25" s="1" a="1"/>
  <c r="Q138" i="25" s="1"/>
  <c r="R138" i="25" s="1"/>
  <c r="M138" i="25" a="1"/>
  <c r="M138" i="25" s="1"/>
  <c r="N138" i="25" s="1"/>
  <c r="K525" i="25"/>
  <c r="Q525" i="25" s="1" a="1"/>
  <c r="Q525" i="25" s="1"/>
  <c r="R525" i="25" s="1"/>
  <c r="M525" i="25" a="1"/>
  <c r="M525" i="25" s="1"/>
  <c r="N525" i="25" s="1"/>
  <c r="M653" i="25" a="1"/>
  <c r="M653" i="25" s="1"/>
  <c r="N653" i="25" s="1"/>
  <c r="K653" i="25"/>
  <c r="Q653" i="25" s="1" a="1"/>
  <c r="Q653" i="25" s="1"/>
  <c r="R653" i="25" s="1"/>
  <c r="M781" i="25" a="1"/>
  <c r="M781" i="25" s="1"/>
  <c r="N781" i="25" s="1"/>
  <c r="K781" i="25"/>
  <c r="Q781" i="25" s="1" a="1"/>
  <c r="Q781" i="25" s="1"/>
  <c r="R781" i="25" s="1"/>
  <c r="K258" i="25"/>
  <c r="Q258" i="25" s="1" a="1"/>
  <c r="Q258" i="25" s="1"/>
  <c r="R258" i="25" s="1"/>
  <c r="M258" i="25" a="1"/>
  <c r="M258" i="25" s="1"/>
  <c r="N258" i="25" s="1"/>
  <c r="M465" i="25" a="1"/>
  <c r="M465" i="25" s="1"/>
  <c r="N465" i="25" s="1"/>
  <c r="K465" i="25"/>
  <c r="Q465" i="25" s="1" a="1"/>
  <c r="Q465" i="25" s="1"/>
  <c r="R465" i="25" s="1"/>
  <c r="M42" i="25" a="1"/>
  <c r="M42" i="25" s="1"/>
  <c r="N42" i="25" s="1"/>
  <c r="K42" i="25"/>
  <c r="Q42" i="25" s="1" a="1"/>
  <c r="Q42" i="25" s="1"/>
  <c r="R42" i="25" s="1"/>
  <c r="K63" i="25"/>
  <c r="Q63" i="25" s="1" a="1"/>
  <c r="Q63" i="25" s="1"/>
  <c r="R63" i="25" s="1"/>
  <c r="M63" i="25" a="1"/>
  <c r="M63" i="25" s="1"/>
  <c r="N63" i="25" s="1"/>
  <c r="M357" i="25" a="1"/>
  <c r="M357" i="25" s="1"/>
  <c r="N357" i="25" s="1"/>
  <c r="K357" i="25"/>
  <c r="Q357" i="25" s="1" a="1"/>
  <c r="Q357" i="25" s="1"/>
  <c r="R357" i="25" s="1"/>
  <c r="M1018" i="25" a="1"/>
  <c r="M1018" i="25" s="1"/>
  <c r="N1018" i="25" s="1"/>
  <c r="K1018" i="25"/>
  <c r="Q1018" i="25" s="1" a="1"/>
  <c r="Q1018" i="25" s="1"/>
  <c r="R1018" i="25" s="1"/>
  <c r="K1334" i="25"/>
  <c r="Q1334" i="25" s="1" a="1"/>
  <c r="Q1334" i="25" s="1"/>
  <c r="R1334" i="25" s="1"/>
  <c r="M1334" i="25" a="1"/>
  <c r="M1334" i="25" s="1"/>
  <c r="N1334" i="25" s="1"/>
  <c r="K1608" i="25"/>
  <c r="Q1608" i="25" s="1" a="1"/>
  <c r="Q1608" i="25" s="1"/>
  <c r="R1608" i="25" s="1"/>
  <c r="M1608" i="25" a="1"/>
  <c r="M1608" i="25" s="1"/>
  <c r="N1608" i="25" s="1"/>
  <c r="K523" i="25"/>
  <c r="Q523" i="25" s="1" a="1"/>
  <c r="Q523" i="25" s="1"/>
  <c r="R523" i="25" s="1"/>
  <c r="M523" i="25" a="1"/>
  <c r="M523" i="25" s="1"/>
  <c r="N523" i="25" s="1"/>
  <c r="M870" i="25" a="1"/>
  <c r="M870" i="25" s="1"/>
  <c r="N870" i="25" s="1"/>
  <c r="K870" i="25"/>
  <c r="Q870" i="25" s="1" a="1"/>
  <c r="Q870" i="25" s="1"/>
  <c r="R870" i="25" s="1"/>
  <c r="M1449" i="25" a="1"/>
  <c r="M1449" i="25" s="1"/>
  <c r="N1449" i="25" s="1"/>
  <c r="K1449" i="25"/>
  <c r="Q1449" i="25" s="1" a="1"/>
  <c r="Q1449" i="25" s="1"/>
  <c r="R1449" i="25" s="1"/>
  <c r="M298" i="25" a="1"/>
  <c r="M298" i="25" s="1"/>
  <c r="N298" i="25" s="1"/>
  <c r="K298" i="25"/>
  <c r="Q298" i="25" s="1" a="1"/>
  <c r="Q298" i="25" s="1"/>
  <c r="R298" i="25" s="1"/>
  <c r="K1031" i="25"/>
  <c r="Q1031" i="25" s="1" a="1"/>
  <c r="Q1031" i="25" s="1"/>
  <c r="R1031" i="25" s="1"/>
  <c r="M1031" i="25" a="1"/>
  <c r="M1031" i="25" s="1"/>
  <c r="N1031" i="25" s="1"/>
  <c r="K1512" i="25"/>
  <c r="Q1512" i="25" s="1" a="1"/>
  <c r="Q1512" i="25" s="1"/>
  <c r="R1512" i="25" s="1"/>
  <c r="M1512" i="25" a="1"/>
  <c r="M1512" i="25" s="1"/>
  <c r="N1512" i="25" s="1"/>
  <c r="M1716" i="25" a="1"/>
  <c r="M1716" i="25" s="1"/>
  <c r="N1716" i="25" s="1"/>
  <c r="K1716" i="25"/>
  <c r="Q1716" i="25" s="1" a="1"/>
  <c r="Q1716" i="25" s="1"/>
  <c r="R1716" i="25" s="1"/>
  <c r="M543" i="25" a="1"/>
  <c r="M543" i="25" s="1"/>
  <c r="N543" i="25" s="1"/>
  <c r="K543" i="25"/>
  <c r="Q543" i="25" s="1" a="1"/>
  <c r="Q543" i="25" s="1"/>
  <c r="R543" i="25" s="1"/>
  <c r="K799" i="25"/>
  <c r="Q799" i="25" s="1" a="1"/>
  <c r="Q799" i="25" s="1"/>
  <c r="R799" i="25" s="1"/>
  <c r="M799" i="25" a="1"/>
  <c r="M799" i="25" s="1"/>
  <c r="N799" i="25" s="1"/>
  <c r="M364" i="25" a="1"/>
  <c r="M364" i="25" s="1"/>
  <c r="N364" i="25" s="1"/>
  <c r="K364" i="25"/>
  <c r="Q364" i="25" s="1" a="1"/>
  <c r="Q364" i="25" s="1"/>
  <c r="R364" i="25" s="1"/>
  <c r="M526" i="25" a="1"/>
  <c r="M526" i="25" s="1"/>
  <c r="N526" i="25" s="1"/>
  <c r="K526" i="25"/>
  <c r="Q526" i="25" s="1" a="1"/>
  <c r="Q526" i="25" s="1"/>
  <c r="R526" i="25" s="1"/>
  <c r="M159" i="25" a="1"/>
  <c r="M159" i="25" s="1"/>
  <c r="N159" i="25" s="1"/>
  <c r="K159" i="25"/>
  <c r="Q159" i="25" s="1" a="1"/>
  <c r="Q159" i="25" s="1"/>
  <c r="R159" i="25" s="1"/>
  <c r="M594" i="25" a="1"/>
  <c r="M594" i="25" s="1"/>
  <c r="N594" i="25" s="1"/>
  <c r="K594" i="25"/>
  <c r="Q594" i="25" s="1" a="1"/>
  <c r="Q594" i="25" s="1"/>
  <c r="R594" i="25" s="1"/>
  <c r="M762" i="25" a="1"/>
  <c r="M762" i="25" s="1"/>
  <c r="N762" i="25" s="1"/>
  <c r="K762" i="25"/>
  <c r="Q762" i="25" s="1" a="1"/>
  <c r="Q762" i="25" s="1"/>
  <c r="R762" i="25" s="1"/>
  <c r="M253" i="25" a="1"/>
  <c r="M253" i="25" s="1"/>
  <c r="N253" i="25" s="1"/>
  <c r="K253" i="25"/>
  <c r="Q253" i="25" s="1" a="1"/>
  <c r="Q253" i="25" s="1"/>
  <c r="R253" i="25" s="1"/>
  <c r="M476" i="25" a="1"/>
  <c r="M476" i="25" s="1"/>
  <c r="N476" i="25" s="1"/>
  <c r="K476" i="25"/>
  <c r="Q476" i="25" s="1" a="1"/>
  <c r="Q476" i="25" s="1"/>
  <c r="R476" i="25" s="1"/>
  <c r="M1032" i="25" a="1"/>
  <c r="M1032" i="25" s="1"/>
  <c r="N1032" i="25" s="1"/>
  <c r="K1032" i="25"/>
  <c r="Q1032" i="25" s="1" a="1"/>
  <c r="Q1032" i="25" s="1"/>
  <c r="R1032" i="25" s="1"/>
  <c r="K1157" i="25"/>
  <c r="Q1157" i="25" s="1" a="1"/>
  <c r="Q1157" i="25" s="1"/>
  <c r="R1157" i="25" s="1"/>
  <c r="M1157" i="25" a="1"/>
  <c r="M1157" i="25" s="1"/>
  <c r="N1157" i="25" s="1"/>
  <c r="K201" i="25"/>
  <c r="Q201" i="25" s="1" a="1"/>
  <c r="Q201" i="25" s="1"/>
  <c r="R201" i="25" s="1"/>
  <c r="M201" i="25" a="1"/>
  <c r="M201" i="25" s="1"/>
  <c r="N201" i="25" s="1"/>
  <c r="M1020" i="25" a="1"/>
  <c r="M1020" i="25" s="1"/>
  <c r="N1020" i="25" s="1"/>
  <c r="K1020" i="25"/>
  <c r="Q1020" i="25" s="1" a="1"/>
  <c r="Q1020" i="25" s="1"/>
  <c r="R1020" i="25" s="1"/>
  <c r="M1105" i="25" a="1"/>
  <c r="M1105" i="25" s="1"/>
  <c r="N1105" i="25" s="1"/>
  <c r="K1105" i="25"/>
  <c r="Q1105" i="25" s="1" a="1"/>
  <c r="Q1105" i="25" s="1"/>
  <c r="R1105" i="25" s="1"/>
  <c r="K1383" i="25"/>
  <c r="Q1383" i="25" s="1" a="1"/>
  <c r="Q1383" i="25" s="1"/>
  <c r="R1383" i="25" s="1"/>
  <c r="M1383" i="25" a="1"/>
  <c r="M1383" i="25" s="1"/>
  <c r="N1383" i="25" s="1"/>
  <c r="M1277" i="25" a="1"/>
  <c r="M1277" i="25" s="1"/>
  <c r="N1277" i="25" s="1"/>
  <c r="K1277" i="25"/>
  <c r="Q1277" i="25" s="1" a="1"/>
  <c r="Q1277" i="25" s="1"/>
  <c r="R1277" i="25" s="1"/>
  <c r="K1526" i="25"/>
  <c r="Q1526" i="25" s="1" a="1"/>
  <c r="Q1526" i="25" s="1"/>
  <c r="R1526" i="25" s="1"/>
  <c r="M1526" i="25" a="1"/>
  <c r="M1526" i="25" s="1"/>
  <c r="N1526" i="25" s="1"/>
  <c r="M1637" i="25" a="1"/>
  <c r="M1637" i="25" s="1"/>
  <c r="N1637" i="25" s="1"/>
  <c r="K1637" i="25"/>
  <c r="Q1637" i="25" s="1" a="1"/>
  <c r="Q1637" i="25" s="1"/>
  <c r="R1637" i="25" s="1"/>
  <c r="M714" i="25" a="1"/>
  <c r="M714" i="25" s="1"/>
  <c r="N714" i="25" s="1"/>
  <c r="K714" i="25"/>
  <c r="Q714" i="25" s="1" a="1"/>
  <c r="Q714" i="25" s="1"/>
  <c r="R714" i="25" s="1"/>
  <c r="K1242" i="25"/>
  <c r="Q1242" i="25" s="1" a="1"/>
  <c r="Q1242" i="25" s="1"/>
  <c r="R1242" i="25" s="1"/>
  <c r="M1242" i="25" a="1"/>
  <c r="M1242" i="25" s="1"/>
  <c r="N1242" i="25" s="1"/>
  <c r="M1605" i="25" a="1"/>
  <c r="M1605" i="25" s="1"/>
  <c r="N1605" i="25" s="1"/>
  <c r="K1605" i="25"/>
  <c r="Q1605" i="25" s="1" a="1"/>
  <c r="Q1605" i="25" s="1"/>
  <c r="R1605" i="25" s="1"/>
  <c r="K688" i="25"/>
  <c r="Q688" i="25" s="1" a="1"/>
  <c r="Q688" i="25" s="1"/>
  <c r="R688" i="25" s="1"/>
  <c r="M688" i="25" a="1"/>
  <c r="M688" i="25" s="1"/>
  <c r="N688" i="25" s="1"/>
  <c r="M1392" i="25" a="1"/>
  <c r="M1392" i="25" s="1"/>
  <c r="N1392" i="25" s="1"/>
  <c r="K1392" i="25"/>
  <c r="Q1392" i="25" s="1" a="1"/>
  <c r="Q1392" i="25" s="1"/>
  <c r="R1392" i="25" s="1"/>
  <c r="M1338" i="25" a="1"/>
  <c r="M1338" i="25" s="1"/>
  <c r="N1338" i="25" s="1"/>
  <c r="K1338" i="25"/>
  <c r="Q1338" i="25" s="1" a="1"/>
  <c r="Q1338" i="25" s="1"/>
  <c r="R1338" i="25" s="1"/>
  <c r="M552" i="25" a="1"/>
  <c r="M552" i="25" s="1"/>
  <c r="N552" i="25" s="1"/>
  <c r="K552" i="25"/>
  <c r="Q552" i="25" s="1" a="1"/>
  <c r="Q552" i="25" s="1"/>
  <c r="R552" i="25" s="1"/>
  <c r="M778" i="25" a="1"/>
  <c r="M778" i="25" s="1"/>
  <c r="N778" i="25" s="1"/>
  <c r="K778" i="25"/>
  <c r="Q778" i="25" s="1" a="1"/>
  <c r="Q778" i="25" s="1"/>
  <c r="R778" i="25" s="1"/>
  <c r="M1585" i="25" a="1"/>
  <c r="M1585" i="25" s="1"/>
  <c r="N1585" i="25" s="1"/>
  <c r="K1585" i="25"/>
  <c r="Q1585" i="25" s="1" a="1"/>
  <c r="Q1585" i="25" s="1"/>
  <c r="R1585" i="25" s="1"/>
  <c r="K1719" i="25"/>
  <c r="Q1719" i="25" s="1" a="1"/>
  <c r="Q1719" i="25" s="1"/>
  <c r="R1719" i="25" s="1"/>
  <c r="M1719" i="25" a="1"/>
  <c r="M1719" i="25" s="1"/>
  <c r="N1719" i="25" s="1"/>
  <c r="M16" i="25" a="1"/>
  <c r="M16" i="25" s="1"/>
  <c r="N16" i="25" s="1"/>
  <c r="K16" i="25"/>
  <c r="Q16" i="25" s="1" a="1"/>
  <c r="Q16" i="25" s="1"/>
  <c r="R16" i="25" s="1"/>
  <c r="M568" i="25" a="1"/>
  <c r="M568" i="25" s="1"/>
  <c r="N568" i="25" s="1"/>
  <c r="K568" i="25"/>
  <c r="Q568" i="25" s="1" a="1"/>
  <c r="Q568" i="25" s="1"/>
  <c r="R568" i="25" s="1"/>
  <c r="M796" i="25" a="1"/>
  <c r="M796" i="25" s="1"/>
  <c r="N796" i="25" s="1"/>
  <c r="K796" i="25"/>
  <c r="Q796" i="25" s="1" a="1"/>
  <c r="Q796" i="25" s="1"/>
  <c r="R796" i="25" s="1"/>
  <c r="K1722" i="25"/>
  <c r="Q1722" i="25" s="1" a="1"/>
  <c r="Q1722" i="25" s="1"/>
  <c r="R1722" i="25" s="1"/>
  <c r="M1722" i="25" a="1"/>
  <c r="M1722" i="25" s="1"/>
  <c r="N1722" i="25" s="1"/>
  <c r="M1801" i="25" a="1"/>
  <c r="M1801" i="25" s="1"/>
  <c r="N1801" i="25" s="1"/>
  <c r="K1801" i="25"/>
  <c r="Q1801" i="25" s="1" a="1"/>
  <c r="Q1801" i="25" s="1"/>
  <c r="R1801" i="25" s="1"/>
  <c r="K1429" i="25"/>
  <c r="Q1429" i="25" s="1" a="1"/>
  <c r="Q1429" i="25" s="1"/>
  <c r="R1429" i="25" s="1"/>
  <c r="M1429" i="25" a="1"/>
  <c r="M1429" i="25" s="1"/>
  <c r="N1429" i="25" s="1"/>
  <c r="K1368" i="25"/>
  <c r="Q1368" i="25" s="1" a="1"/>
  <c r="Q1368" i="25" s="1"/>
  <c r="R1368" i="25" s="1"/>
  <c r="M1368" i="25" a="1"/>
  <c r="M1368" i="25" s="1"/>
  <c r="N1368" i="25" s="1"/>
  <c r="M1718" i="25" a="1"/>
  <c r="M1718" i="25" s="1"/>
  <c r="N1718" i="25" s="1"/>
  <c r="K1718" i="25"/>
  <c r="Q1718" i="25" s="1" a="1"/>
  <c r="Q1718" i="25" s="1"/>
  <c r="R1718" i="25" s="1"/>
  <c r="K331" i="25"/>
  <c r="Q331" i="25" s="1" a="1"/>
  <c r="Q331" i="25" s="1"/>
  <c r="R331" i="25" s="1"/>
  <c r="M331" i="25" a="1"/>
  <c r="M331" i="25" s="1"/>
  <c r="N331" i="25" s="1"/>
  <c r="M994" i="25" a="1"/>
  <c r="M994" i="25" s="1"/>
  <c r="N994" i="25" s="1"/>
  <c r="K994" i="25"/>
  <c r="Q994" i="25" s="1" a="1"/>
  <c r="Q994" i="25" s="1"/>
  <c r="R994" i="25" s="1"/>
  <c r="M1314" i="25" a="1"/>
  <c r="M1314" i="25" s="1"/>
  <c r="N1314" i="25" s="1"/>
  <c r="K1314" i="25"/>
  <c r="Q1314" i="25" s="1" a="1"/>
  <c r="Q1314" i="25" s="1"/>
  <c r="R1314" i="25" s="1"/>
  <c r="K1799" i="25"/>
  <c r="Q1799" i="25" s="1" a="1"/>
  <c r="Q1799" i="25" s="1"/>
  <c r="R1799" i="25" s="1"/>
  <c r="M1799" i="25" a="1"/>
  <c r="M1799" i="25" s="1"/>
  <c r="N1799" i="25" s="1"/>
  <c r="K571" i="25"/>
  <c r="Q571" i="25" s="1" a="1"/>
  <c r="Q571" i="25" s="1"/>
  <c r="R571" i="25" s="1"/>
  <c r="M571" i="25" a="1"/>
  <c r="M571" i="25" s="1"/>
  <c r="N571" i="25" s="1"/>
  <c r="M1107" i="25" a="1"/>
  <c r="M1107" i="25" s="1"/>
  <c r="N1107" i="25" s="1"/>
  <c r="K1107" i="25"/>
  <c r="Q1107" i="25" s="1" a="1"/>
  <c r="Q1107" i="25" s="1"/>
  <c r="R1107" i="25" s="1"/>
  <c r="M1475" i="25" a="1"/>
  <c r="M1475" i="25" s="1"/>
  <c r="N1475" i="25" s="1"/>
  <c r="K1475" i="25"/>
  <c r="Q1475" i="25" s="1" a="1"/>
  <c r="Q1475" i="25" s="1"/>
  <c r="R1475" i="25" s="1"/>
  <c r="M266" i="25" a="1"/>
  <c r="M266" i="25" s="1"/>
  <c r="N266" i="25" s="1"/>
  <c r="K266" i="25"/>
  <c r="Q266" i="25" s="1" a="1"/>
  <c r="Q266" i="25" s="1"/>
  <c r="R266" i="25" s="1"/>
  <c r="M1780" i="25" a="1"/>
  <c r="M1780" i="25" s="1"/>
  <c r="N1780" i="25" s="1"/>
  <c r="K1780" i="25"/>
  <c r="Q1780" i="25" s="1" a="1"/>
  <c r="Q1780" i="25" s="1"/>
  <c r="R1780" i="25" s="1"/>
  <c r="K43" i="25"/>
  <c r="Q43" i="25" s="1" a="1"/>
  <c r="Q43" i="25" s="1"/>
  <c r="R43" i="25" s="1"/>
  <c r="M43" i="25" a="1"/>
  <c r="M43" i="25" s="1"/>
  <c r="N43" i="25" s="1"/>
  <c r="M497" i="25" a="1"/>
  <c r="M497" i="25" s="1"/>
  <c r="N497" i="25" s="1"/>
  <c r="K497" i="25"/>
  <c r="Q497" i="25" s="1" a="1"/>
  <c r="Q497" i="25" s="1"/>
  <c r="R497" i="25" s="1"/>
  <c r="K649" i="25"/>
  <c r="Q649" i="25" s="1" a="1"/>
  <c r="Q649" i="25" s="1"/>
  <c r="R649" i="25" s="1"/>
  <c r="M649" i="25" a="1"/>
  <c r="M649" i="25" s="1"/>
  <c r="N649" i="25" s="1"/>
  <c r="K777" i="25"/>
  <c r="Q777" i="25" s="1" a="1"/>
  <c r="Q777" i="25" s="1"/>
  <c r="R777" i="25" s="1"/>
  <c r="M777" i="25" a="1"/>
  <c r="M777" i="25" s="1"/>
  <c r="N777" i="25" s="1"/>
  <c r="M214" i="25" a="1"/>
  <c r="M214" i="25" s="1"/>
  <c r="N214" i="25" s="1"/>
  <c r="K214" i="25"/>
  <c r="Q214" i="25" s="1" a="1"/>
  <c r="Q214" i="25" s="1"/>
  <c r="R214" i="25" s="1"/>
  <c r="K342" i="25"/>
  <c r="Q342" i="25" s="1" a="1"/>
  <c r="Q342" i="25" s="1"/>
  <c r="R342" i="25" s="1"/>
  <c r="M342" i="25" a="1"/>
  <c r="M342" i="25" s="1"/>
  <c r="N342" i="25" s="1"/>
  <c r="K903" i="25"/>
  <c r="Q903" i="25" s="1" a="1"/>
  <c r="Q903" i="25" s="1"/>
  <c r="R903" i="25" s="1"/>
  <c r="M903" i="25" a="1"/>
  <c r="M903" i="25" s="1"/>
  <c r="N903" i="25" s="1"/>
  <c r="K131" i="25"/>
  <c r="Q131" i="25" s="1" a="1"/>
  <c r="Q131" i="25" s="1"/>
  <c r="R131" i="25" s="1"/>
  <c r="M131" i="25" a="1"/>
  <c r="M131" i="25" s="1"/>
  <c r="N131" i="25" s="1"/>
  <c r="K232" i="25"/>
  <c r="Q232" i="25" s="1" a="1"/>
  <c r="Q232" i="25" s="1"/>
  <c r="R232" i="25" s="1"/>
  <c r="M232" i="25" a="1"/>
  <c r="M232" i="25" s="1"/>
  <c r="N232" i="25" s="1"/>
  <c r="M368" i="25" a="1"/>
  <c r="M368" i="25" s="1"/>
  <c r="N368" i="25" s="1"/>
  <c r="K368" i="25"/>
  <c r="Q368" i="25" s="1" a="1"/>
  <c r="Q368" i="25" s="1"/>
  <c r="R368" i="25" s="1"/>
  <c r="K937" i="25"/>
  <c r="Q937" i="25" s="1" a="1"/>
  <c r="Q937" i="25" s="1"/>
  <c r="R937" i="25" s="1"/>
  <c r="M937" i="25" a="1"/>
  <c r="M937" i="25" s="1"/>
  <c r="N937" i="25" s="1"/>
  <c r="M638" i="25" a="1"/>
  <c r="M638" i="25" s="1"/>
  <c r="N638" i="25" s="1"/>
  <c r="K638" i="25"/>
  <c r="Q638" i="25" s="1" a="1"/>
  <c r="Q638" i="25" s="1"/>
  <c r="R638" i="25" s="1"/>
  <c r="M1170" i="25" a="1"/>
  <c r="M1170" i="25" s="1"/>
  <c r="N1170" i="25" s="1"/>
  <c r="K1170" i="25"/>
  <c r="Q1170" i="25" s="1" a="1"/>
  <c r="Q1170" i="25" s="1"/>
  <c r="R1170" i="25" s="1"/>
  <c r="K1599" i="25"/>
  <c r="Q1599" i="25" s="1" a="1"/>
  <c r="Q1599" i="25" s="1"/>
  <c r="R1599" i="25" s="1"/>
  <c r="M1599" i="25" a="1"/>
  <c r="M1599" i="25" s="1"/>
  <c r="N1599" i="25" s="1"/>
  <c r="M267" i="25" a="1"/>
  <c r="M267" i="25" s="1"/>
  <c r="N267" i="25" s="1"/>
  <c r="K267" i="25"/>
  <c r="Q267" i="25" s="1" a="1"/>
  <c r="Q267" i="25" s="1"/>
  <c r="R267" i="25" s="1"/>
  <c r="M930" i="25" a="1"/>
  <c r="M930" i="25" s="1"/>
  <c r="N930" i="25" s="1"/>
  <c r="K930" i="25"/>
  <c r="Q930" i="25" s="1" a="1"/>
  <c r="Q930" i="25" s="1"/>
  <c r="R930" i="25" s="1"/>
  <c r="M1266" i="25" a="1"/>
  <c r="M1266" i="25" s="1"/>
  <c r="N1266" i="25" s="1"/>
  <c r="K1266" i="25"/>
  <c r="Q1266" i="25" s="1" a="1"/>
  <c r="Q1266" i="25" s="1"/>
  <c r="R1266" i="25" s="1"/>
  <c r="M1656" i="25" a="1"/>
  <c r="M1656" i="25" s="1"/>
  <c r="N1656" i="25" s="1"/>
  <c r="K1656" i="25"/>
  <c r="Q1656" i="25" s="1" a="1"/>
  <c r="Q1656" i="25" s="1"/>
  <c r="R1656" i="25" s="1"/>
  <c r="K448" i="25"/>
  <c r="Q448" i="25" s="1" a="1"/>
  <c r="Q448" i="25" s="1"/>
  <c r="R448" i="25" s="1"/>
  <c r="M448" i="25" a="1"/>
  <c r="M448" i="25" s="1"/>
  <c r="N448" i="25" s="1"/>
  <c r="K838" i="25"/>
  <c r="Q838" i="25" s="1" a="1"/>
  <c r="Q838" i="25" s="1"/>
  <c r="R838" i="25" s="1"/>
  <c r="M838" i="25" a="1"/>
  <c r="M838" i="25" s="1"/>
  <c r="N838" i="25" s="1"/>
  <c r="K1419" i="25"/>
  <c r="Q1419" i="25" s="1" a="1"/>
  <c r="Q1419" i="25" s="1"/>
  <c r="R1419" i="25" s="1"/>
  <c r="M1419" i="25" a="1"/>
  <c r="M1419" i="25" s="1"/>
  <c r="N1419" i="25" s="1"/>
  <c r="K252" i="25"/>
  <c r="Q252" i="25" s="1" a="1"/>
  <c r="Q252" i="25" s="1"/>
  <c r="R252" i="25" s="1"/>
  <c r="M252" i="25" a="1"/>
  <c r="M252" i="25" s="1"/>
  <c r="N252" i="25" s="1"/>
  <c r="M1247" i="25" a="1"/>
  <c r="M1247" i="25" s="1"/>
  <c r="N1247" i="25" s="1"/>
  <c r="K1247" i="25"/>
  <c r="Q1247" i="25" s="1" a="1"/>
  <c r="Q1247" i="25" s="1"/>
  <c r="R1247" i="25" s="1"/>
  <c r="M1774" i="25" a="1"/>
  <c r="M1774" i="25" s="1"/>
  <c r="N1774" i="25" s="1"/>
  <c r="K1774" i="25"/>
  <c r="Q1774" i="25" s="1" a="1"/>
  <c r="Q1774" i="25" s="1"/>
  <c r="R1774" i="25" s="1"/>
  <c r="M130" i="25" a="1"/>
  <c r="M130" i="25" s="1"/>
  <c r="N130" i="25" s="1"/>
  <c r="K130" i="25"/>
  <c r="Q130" i="25" s="1" a="1"/>
  <c r="Q130" i="25" s="1"/>
  <c r="R130" i="25" s="1"/>
  <c r="K517" i="25"/>
  <c r="Q517" i="25" s="1" a="1"/>
  <c r="Q517" i="25" s="1"/>
  <c r="R517" i="25" s="1"/>
  <c r="M517" i="25" a="1"/>
  <c r="M517" i="25" s="1"/>
  <c r="N517" i="25" s="1"/>
  <c r="M645" i="25" a="1"/>
  <c r="M645" i="25" s="1"/>
  <c r="N645" i="25" s="1"/>
  <c r="K645" i="25"/>
  <c r="Q645" i="25" s="1" a="1"/>
  <c r="Q645" i="25" s="1"/>
  <c r="R645" i="25" s="1"/>
  <c r="M773" i="25" a="1"/>
  <c r="M773" i="25" s="1"/>
  <c r="N773" i="25" s="1"/>
  <c r="K773" i="25"/>
  <c r="Q773" i="25" s="1" a="1"/>
  <c r="Q773" i="25" s="1"/>
  <c r="R773" i="25" s="1"/>
  <c r="M410" i="25" a="1"/>
  <c r="M410" i="25" s="1"/>
  <c r="N410" i="25" s="1"/>
  <c r="K410" i="25"/>
  <c r="Q410" i="25" s="1" a="1"/>
  <c r="Q410" i="25" s="1"/>
  <c r="R410" i="25" s="1"/>
  <c r="M1376" i="25" a="1"/>
  <c r="M1376" i="25" s="1"/>
  <c r="N1376" i="25" s="1"/>
  <c r="K1376" i="25"/>
  <c r="Q1376" i="25" s="1" a="1"/>
  <c r="Q1376" i="25" s="1"/>
  <c r="R1376" i="25" s="1"/>
  <c r="K1730" i="25"/>
  <c r="Q1730" i="25" s="1" a="1"/>
  <c r="Q1730" i="25" s="1"/>
  <c r="R1730" i="25" s="1"/>
  <c r="M1730" i="25" a="1"/>
  <c r="M1730" i="25" s="1"/>
  <c r="N1730" i="25" s="1"/>
  <c r="K343" i="25"/>
  <c r="Q343" i="25" s="1" a="1"/>
  <c r="Q343" i="25" s="1"/>
  <c r="R343" i="25" s="1"/>
  <c r="M343" i="25" a="1"/>
  <c r="M343" i="25" s="1"/>
  <c r="N343" i="25" s="1"/>
  <c r="K1006" i="25"/>
  <c r="Q1006" i="25" s="1" a="1"/>
  <c r="Q1006" i="25" s="1"/>
  <c r="R1006" i="25" s="1"/>
  <c r="M1006" i="25" a="1"/>
  <c r="M1006" i="25" s="1"/>
  <c r="N1006" i="25" s="1"/>
  <c r="M1584" i="25" a="1"/>
  <c r="M1584" i="25" s="1"/>
  <c r="N1584" i="25" s="1"/>
  <c r="K1584" i="25"/>
  <c r="Q1584" i="25" s="1" a="1"/>
  <c r="Q1584" i="25" s="1"/>
  <c r="R1584" i="25" s="1"/>
  <c r="M185" i="25" a="1"/>
  <c r="M185" i="25" s="1"/>
  <c r="N185" i="25" s="1"/>
  <c r="K185" i="25"/>
  <c r="Q185" i="25" s="1" a="1"/>
  <c r="Q185" i="25" s="1"/>
  <c r="R185" i="25" s="1"/>
  <c r="M1437" i="25" a="1"/>
  <c r="M1437" i="25" s="1"/>
  <c r="N1437" i="25" s="1"/>
  <c r="K1437" i="25"/>
  <c r="Q1437" i="25" s="1" a="1"/>
  <c r="Q1437" i="25" s="1"/>
  <c r="R1437" i="25" s="1"/>
  <c r="K92" i="25"/>
  <c r="Q92" i="25" s="1" a="1"/>
  <c r="Q92" i="25" s="1"/>
  <c r="R92" i="25" s="1"/>
  <c r="M92" i="25" a="1"/>
  <c r="M92" i="25" s="1"/>
  <c r="N92" i="25" s="1"/>
  <c r="M1788" i="25" a="1"/>
  <c r="M1788" i="25" s="1"/>
  <c r="N1788" i="25" s="1"/>
  <c r="K1788" i="25"/>
  <c r="Q1788" i="25" s="1" a="1"/>
  <c r="Q1788" i="25" s="1"/>
  <c r="R1788" i="25" s="1"/>
  <c r="K140" i="25"/>
  <c r="Q140" i="25" s="1" a="1"/>
  <c r="Q140" i="25" s="1"/>
  <c r="R140" i="25" s="1"/>
  <c r="M140" i="25" a="1"/>
  <c r="M140" i="25" s="1"/>
  <c r="N140" i="25" s="1"/>
  <c r="M655" i="25" a="1"/>
  <c r="M655" i="25" s="1"/>
  <c r="N655" i="25" s="1"/>
  <c r="K655" i="25"/>
  <c r="Q655" i="25" s="1" a="1"/>
  <c r="Q655" i="25" s="1"/>
  <c r="R655" i="25" s="1"/>
  <c r="K220" i="25"/>
  <c r="Q220" i="25" s="1" a="1"/>
  <c r="Q220" i="25" s="1"/>
  <c r="R220" i="25" s="1"/>
  <c r="M220" i="25" a="1"/>
  <c r="M220" i="25" s="1"/>
  <c r="N220" i="25" s="1"/>
  <c r="K909" i="25"/>
  <c r="Q909" i="25" s="1" a="1"/>
  <c r="Q909" i="25" s="1"/>
  <c r="R909" i="25" s="1"/>
  <c r="M909" i="25" a="1"/>
  <c r="M909" i="25" s="1"/>
  <c r="N909" i="25" s="1"/>
  <c r="M750" i="25" a="1"/>
  <c r="M750" i="25" s="1"/>
  <c r="N750" i="25" s="1"/>
  <c r="K750" i="25"/>
  <c r="Q750" i="25" s="1" a="1"/>
  <c r="Q750" i="25" s="1"/>
  <c r="R750" i="25" s="1"/>
  <c r="K498" i="25"/>
  <c r="Q498" i="25" s="1" a="1"/>
  <c r="Q498" i="25" s="1"/>
  <c r="R498" i="25" s="1"/>
  <c r="M498" i="25" a="1"/>
  <c r="M498" i="25" s="1"/>
  <c r="N498" i="25" s="1"/>
  <c r="M666" i="25" a="1"/>
  <c r="M666" i="25" s="1"/>
  <c r="N666" i="25" s="1"/>
  <c r="K666" i="25"/>
  <c r="Q666" i="25" s="1" a="1"/>
  <c r="Q666" i="25" s="1"/>
  <c r="R666" i="25" s="1"/>
  <c r="M89" i="25" a="1"/>
  <c r="M89" i="25" s="1"/>
  <c r="N89" i="25" s="1"/>
  <c r="K89" i="25"/>
  <c r="Q89" i="25" s="1" a="1"/>
  <c r="Q89" i="25" s="1"/>
  <c r="R89" i="25" s="1"/>
  <c r="M333" i="25" a="1"/>
  <c r="M333" i="25" s="1"/>
  <c r="N333" i="25" s="1"/>
  <c r="K333" i="25"/>
  <c r="Q333" i="25" s="1" a="1"/>
  <c r="Q333" i="25" s="1"/>
  <c r="R333" i="25" s="1"/>
  <c r="K936" i="25"/>
  <c r="Q936" i="25" s="1" a="1"/>
  <c r="Q936" i="25" s="1"/>
  <c r="R936" i="25" s="1"/>
  <c r="M936" i="25" a="1"/>
  <c r="M936" i="25" s="1"/>
  <c r="N936" i="25" s="1"/>
  <c r="M856" i="25" a="1"/>
  <c r="M856" i="25" s="1"/>
  <c r="N856" i="25" s="1"/>
  <c r="K856" i="25"/>
  <c r="Q856" i="25" s="1" a="1"/>
  <c r="Q856" i="25" s="1"/>
  <c r="R856" i="25" s="1"/>
  <c r="M1379" i="25" a="1"/>
  <c r="M1379" i="25" s="1"/>
  <c r="N1379" i="25" s="1"/>
  <c r="K1379" i="25"/>
  <c r="Q1379" i="25" s="1" a="1"/>
  <c r="Q1379" i="25" s="1"/>
  <c r="R1379" i="25" s="1"/>
  <c r="M61" i="25" a="1"/>
  <c r="M61" i="25" s="1"/>
  <c r="N61" i="25" s="1"/>
  <c r="K61" i="25"/>
  <c r="Q61" i="25" s="1" a="1"/>
  <c r="Q61" i="25" s="1"/>
  <c r="R61" i="25" s="1"/>
  <c r="M257" i="25" a="1"/>
  <c r="M257" i="25" s="1"/>
  <c r="N257" i="25" s="1"/>
  <c r="K257" i="25"/>
  <c r="Q257" i="25" s="1" a="1"/>
  <c r="Q257" i="25" s="1"/>
  <c r="R257" i="25" s="1"/>
  <c r="M385" i="25" a="1"/>
  <c r="M385" i="25" s="1"/>
  <c r="N385" i="25" s="1"/>
  <c r="K385" i="25"/>
  <c r="Q385" i="25" s="1" a="1"/>
  <c r="Q385" i="25" s="1"/>
  <c r="R385" i="25" s="1"/>
  <c r="M948" i="25" a="1"/>
  <c r="M948" i="25" s="1"/>
  <c r="N948" i="25" s="1"/>
  <c r="K948" i="25"/>
  <c r="Q948" i="25" s="1" a="1"/>
  <c r="Q948" i="25" s="1"/>
  <c r="R948" i="25" s="1"/>
  <c r="M828" i="25" a="1"/>
  <c r="M828" i="25" s="1"/>
  <c r="N828" i="25" s="1"/>
  <c r="K828" i="25"/>
  <c r="Q828" i="25" s="1" a="1"/>
  <c r="Q828" i="25" s="1"/>
  <c r="R828" i="25" s="1"/>
  <c r="M1073" i="25" a="1"/>
  <c r="M1073" i="25" s="1"/>
  <c r="N1073" i="25" s="1"/>
  <c r="K1073" i="25"/>
  <c r="Q1073" i="25" s="1" a="1"/>
  <c r="Q1073" i="25" s="1"/>
  <c r="R1073" i="25" s="1"/>
  <c r="M1333" i="25" a="1"/>
  <c r="M1333" i="25" s="1"/>
  <c r="N1333" i="25" s="1"/>
  <c r="K1333" i="25"/>
  <c r="Q1333" i="25" s="1" a="1"/>
  <c r="Q1333" i="25" s="1"/>
  <c r="R1333" i="25" s="1"/>
  <c r="K1802" i="25"/>
  <c r="Q1802" i="25" s="1" a="1"/>
  <c r="Q1802" i="25" s="1"/>
  <c r="R1802" i="25" s="1"/>
  <c r="M1802" i="25" a="1"/>
  <c r="M1802" i="25" s="1"/>
  <c r="N1802" i="25" s="1"/>
  <c r="K849" i="25"/>
  <c r="Q849" i="25" s="1" a="1"/>
  <c r="Q849" i="25" s="1"/>
  <c r="R849" i="25" s="1"/>
  <c r="M849" i="25" a="1"/>
  <c r="M849" i="25" s="1"/>
  <c r="N849" i="25" s="1"/>
  <c r="M1217" i="25" a="1"/>
  <c r="M1217" i="25" s="1"/>
  <c r="N1217" i="25" s="1"/>
  <c r="K1217" i="25"/>
  <c r="Q1217" i="25" s="1" a="1"/>
  <c r="Q1217" i="25" s="1"/>
  <c r="R1217" i="25" s="1"/>
  <c r="M1563" i="25" a="1"/>
  <c r="M1563" i="25" s="1"/>
  <c r="N1563" i="25" s="1"/>
  <c r="K1563" i="25"/>
  <c r="Q1563" i="25" s="1" a="1"/>
  <c r="Q1563" i="25" s="1"/>
  <c r="R1563" i="25" s="1"/>
  <c r="K1236" i="25"/>
  <c r="Q1236" i="25" s="1" a="1"/>
  <c r="Q1236" i="25" s="1"/>
  <c r="R1236" i="25" s="1"/>
  <c r="M1236" i="25" a="1"/>
  <c r="M1236" i="25" s="1"/>
  <c r="N1236" i="25" s="1"/>
  <c r="M1483" i="25" a="1"/>
  <c r="M1483" i="25" s="1"/>
  <c r="N1483" i="25" s="1"/>
  <c r="K1483" i="25"/>
  <c r="Q1483" i="25" s="1" a="1"/>
  <c r="Q1483" i="25" s="1"/>
  <c r="R1483" i="25" s="1"/>
  <c r="M1439" i="25" a="1"/>
  <c r="M1439" i="25" s="1"/>
  <c r="N1439" i="25" s="1"/>
  <c r="K1439" i="25"/>
  <c r="Q1439" i="25" s="1" a="1"/>
  <c r="Q1439" i="25" s="1"/>
  <c r="R1439" i="25" s="1"/>
  <c r="M1738" i="25" a="1"/>
  <c r="M1738" i="25" s="1"/>
  <c r="N1738" i="25" s="1"/>
  <c r="K1738" i="25"/>
  <c r="Q1738" i="25" s="1" a="1"/>
  <c r="Q1738" i="25" s="1"/>
  <c r="R1738" i="25" s="1"/>
  <c r="M1069" i="25" a="1"/>
  <c r="M1069" i="25" s="1"/>
  <c r="N1069" i="25" s="1"/>
  <c r="K1069" i="25"/>
  <c r="Q1069" i="25" s="1" a="1"/>
  <c r="Q1069" i="25" s="1"/>
  <c r="R1069" i="25" s="1"/>
  <c r="M1490" i="25" a="1"/>
  <c r="M1490" i="25" s="1"/>
  <c r="N1490" i="25" s="1"/>
  <c r="K1490" i="25"/>
  <c r="Q1490" i="25" s="1" a="1"/>
  <c r="Q1490" i="25" s="1"/>
  <c r="R1490" i="25" s="1"/>
  <c r="M1378" i="25" a="1"/>
  <c r="M1378" i="25" s="1"/>
  <c r="N1378" i="25" s="1"/>
  <c r="K1378" i="25"/>
  <c r="Q1378" i="25" s="1" a="1"/>
  <c r="Q1378" i="25" s="1"/>
  <c r="R1378" i="25" s="1"/>
  <c r="M1607" i="25" a="1"/>
  <c r="M1607" i="25" s="1"/>
  <c r="N1607" i="25" s="1"/>
  <c r="K1607" i="25"/>
  <c r="Q1607" i="25" s="1" a="1"/>
  <c r="Q1607" i="25" s="1"/>
  <c r="R1607" i="25" s="1"/>
  <c r="M1292" i="25" a="1"/>
  <c r="M1292" i="25" s="1"/>
  <c r="N1292" i="25" s="1"/>
  <c r="K1292" i="25"/>
  <c r="Q1292" i="25" s="1" a="1"/>
  <c r="Q1292" i="25" s="1"/>
  <c r="R1292" i="25" s="1"/>
  <c r="M1628" i="25" a="1"/>
  <c r="M1628" i="25" s="1"/>
  <c r="N1628" i="25" s="1"/>
  <c r="K1628" i="25"/>
  <c r="Q1628" i="25" s="1" a="1"/>
  <c r="Q1628" i="25" s="1"/>
  <c r="R1628" i="25" s="1"/>
  <c r="K1739" i="25"/>
  <c r="Q1739" i="25" s="1" a="1"/>
  <c r="Q1739" i="25" s="1"/>
  <c r="R1739" i="25" s="1"/>
  <c r="M1739" i="25" a="1"/>
  <c r="M1739" i="25" s="1"/>
  <c r="N1739" i="25" s="1"/>
  <c r="M1273" i="25" a="1"/>
  <c r="M1273" i="25" s="1"/>
  <c r="N1273" i="25" s="1"/>
  <c r="K1273" i="25"/>
  <c r="Q1273" i="25" s="1" a="1"/>
  <c r="Q1273" i="25" s="1"/>
  <c r="R1273" i="25" s="1"/>
  <c r="M1188" i="25" a="1"/>
  <c r="M1188" i="25" s="1"/>
  <c r="N1188" i="25" s="1"/>
  <c r="K1188" i="25"/>
  <c r="Q1188" i="25" s="1" a="1"/>
  <c r="Q1188" i="25" s="1"/>
  <c r="R1188" i="25" s="1"/>
  <c r="M1252" i="25" a="1"/>
  <c r="M1252" i="25" s="1"/>
  <c r="N1252" i="25" s="1"/>
  <c r="K1252" i="25"/>
  <c r="Q1252" i="25" s="1" a="1"/>
  <c r="Q1252" i="25" s="1"/>
  <c r="R1252" i="25" s="1"/>
  <c r="K1467" i="25"/>
  <c r="Q1467" i="25" s="1" a="1"/>
  <c r="Q1467" i="25" s="1"/>
  <c r="R1467" i="25" s="1"/>
  <c r="M1467" i="25" a="1"/>
  <c r="M1467" i="25" s="1"/>
  <c r="N1467" i="25" s="1"/>
  <c r="M1598" i="25" a="1"/>
  <c r="M1598" i="25" s="1"/>
  <c r="N1598" i="25" s="1"/>
  <c r="K1598" i="25"/>
  <c r="Q1598" i="25" s="1" a="1"/>
  <c r="Q1598" i="25" s="1"/>
  <c r="R1598" i="25" s="1"/>
  <c r="M1212" i="25" a="1"/>
  <c r="M1212" i="25" s="1"/>
  <c r="N1212" i="25" s="1"/>
  <c r="K1212" i="25"/>
  <c r="Q1212" i="25" s="1" a="1"/>
  <c r="Q1212" i="25" s="1"/>
  <c r="R1212" i="25" s="1"/>
  <c r="M1514" i="25" a="1"/>
  <c r="M1514" i="25" s="1"/>
  <c r="N1514" i="25" s="1"/>
  <c r="K1514" i="25"/>
  <c r="Q1514" i="25" s="1" a="1"/>
  <c r="Q1514" i="25" s="1"/>
  <c r="R1514" i="25" s="1"/>
  <c r="K1148" i="25"/>
  <c r="Q1148" i="25" s="1" a="1"/>
  <c r="Q1148" i="25" s="1"/>
  <c r="R1148" i="25" s="1"/>
  <c r="M1148" i="25" a="1"/>
  <c r="M1148" i="25" s="1"/>
  <c r="N1148" i="25" s="1"/>
  <c r="K1734" i="25"/>
  <c r="Q1734" i="25" s="1" a="1"/>
  <c r="Q1734" i="25" s="1"/>
  <c r="R1734" i="25" s="1"/>
  <c r="M1734" i="25" a="1"/>
  <c r="M1734" i="25" s="1"/>
  <c r="N1734" i="25" s="1"/>
  <c r="M1308" i="25" a="1"/>
  <c r="M1308" i="25" s="1"/>
  <c r="N1308" i="25" s="1"/>
  <c r="K1308" i="25"/>
  <c r="Q1308" i="25" s="1" a="1"/>
  <c r="Q1308" i="25" s="1"/>
  <c r="R1308" i="25" s="1"/>
  <c r="M1679" i="25" a="1"/>
  <c r="M1679" i="25" s="1"/>
  <c r="N1679" i="25" s="1"/>
  <c r="K1679" i="25"/>
  <c r="Q1679" i="25" s="1" a="1"/>
  <c r="Q1679" i="25" s="1"/>
  <c r="R1679" i="25" s="1"/>
  <c r="M1736" i="25" a="1"/>
  <c r="M1736" i="25" s="1"/>
  <c r="N1736" i="25" s="1"/>
  <c r="K1736" i="25"/>
  <c r="Q1736" i="25" s="1" a="1"/>
  <c r="Q1736" i="25" s="1"/>
  <c r="R1736" i="25" s="1"/>
  <c r="M1297" i="25" a="1"/>
  <c r="M1297" i="25" s="1"/>
  <c r="N1297" i="25" s="1"/>
  <c r="K1297" i="25"/>
  <c r="Q1297" i="25" s="1" a="1"/>
  <c r="Q1297" i="25" s="1"/>
  <c r="R1297" i="25" s="1"/>
  <c r="K16" i="32" l="1"/>
  <c r="N16" i="32" s="1"/>
  <c r="O16" i="32" s="1"/>
  <c r="N15" i="32"/>
  <c r="O15" i="32" s="1"/>
  <c r="S6" i="25"/>
  <c r="S7" i="25" s="1"/>
  <c r="S8" i="25" s="1"/>
  <c r="S9" i="25" s="1"/>
  <c r="S10" i="25" s="1"/>
  <c r="S11" i="25" s="1"/>
  <c r="S12" i="25" s="1"/>
  <c r="S13" i="25" s="1"/>
  <c r="S14" i="25" s="1"/>
  <c r="S15" i="25" s="1"/>
  <c r="S16" i="25" s="1"/>
  <c r="S17" i="25" s="1"/>
  <c r="S18" i="25" s="1"/>
  <c r="S19" i="25" s="1"/>
  <c r="S20" i="25" s="1"/>
  <c r="S21" i="25" s="1"/>
  <c r="S22" i="25" s="1"/>
  <c r="S23" i="25" s="1"/>
  <c r="S24" i="25" s="1"/>
  <c r="S25" i="25" s="1"/>
  <c r="S26" i="25" s="1"/>
  <c r="S27" i="25" s="1"/>
  <c r="S28" i="25" s="1"/>
  <c r="S29" i="25" s="1"/>
  <c r="S30" i="25" s="1"/>
  <c r="S31" i="25" s="1"/>
  <c r="S32" i="25" s="1"/>
  <c r="S33" i="25" s="1"/>
  <c r="S34" i="25" s="1"/>
  <c r="S35" i="25" s="1"/>
  <c r="S36" i="25" s="1"/>
  <c r="S37" i="25" s="1"/>
  <c r="S38" i="25" s="1"/>
  <c r="S39" i="25" s="1"/>
  <c r="S40" i="25" s="1"/>
  <c r="S41" i="25" s="1"/>
  <c r="S42" i="25" s="1"/>
  <c r="S43" i="25" s="1"/>
  <c r="S44" i="25" s="1"/>
  <c r="S45" i="25" s="1"/>
  <c r="S46" i="25" s="1"/>
  <c r="S47" i="25" s="1"/>
  <c r="S48" i="25" s="1"/>
  <c r="S49" i="25" s="1"/>
  <c r="S50" i="25" s="1"/>
  <c r="S51" i="25" s="1"/>
  <c r="S52" i="25" s="1"/>
  <c r="S53" i="25" s="1"/>
  <c r="S54" i="25" s="1"/>
  <c r="S55" i="25" s="1"/>
  <c r="S56" i="25" s="1"/>
  <c r="S57" i="25" s="1"/>
  <c r="S58" i="25" s="1"/>
  <c r="S59" i="25" s="1"/>
  <c r="S60" i="25" s="1"/>
  <c r="S61" i="25" s="1"/>
  <c r="S62" i="25" s="1"/>
  <c r="S63" i="25" s="1"/>
  <c r="S64" i="25" s="1"/>
  <c r="S65" i="25" s="1"/>
  <c r="S66" i="25" s="1"/>
  <c r="S67" i="25" s="1"/>
  <c r="S68" i="25" s="1"/>
  <c r="S69" i="25" s="1"/>
  <c r="S70" i="25" s="1"/>
  <c r="S71" i="25" s="1"/>
  <c r="S72" i="25" s="1"/>
  <c r="S73" i="25" s="1"/>
  <c r="S74" i="25" s="1"/>
  <c r="S75" i="25" s="1"/>
  <c r="S76" i="25" s="1"/>
  <c r="S77" i="25" s="1"/>
  <c r="S78" i="25" s="1"/>
  <c r="S79" i="25" s="1"/>
  <c r="S80" i="25" s="1"/>
  <c r="S81" i="25" s="1"/>
  <c r="S82" i="25" s="1"/>
  <c r="S83" i="25" s="1"/>
  <c r="S84" i="25" s="1"/>
  <c r="S85" i="25" s="1"/>
  <c r="S86" i="25" s="1"/>
  <c r="S87" i="25" s="1"/>
  <c r="S88" i="25" s="1"/>
  <c r="S89" i="25" s="1"/>
  <c r="S90" i="25" s="1"/>
  <c r="S91" i="25" s="1"/>
  <c r="S92" i="25" s="1"/>
  <c r="S93" i="25" s="1"/>
  <c r="S94" i="25" s="1"/>
  <c r="S95" i="25" s="1"/>
  <c r="S96" i="25" s="1"/>
  <c r="S97" i="25" s="1"/>
  <c r="S98" i="25" s="1"/>
  <c r="S99" i="25" s="1"/>
  <c r="S100" i="25" s="1"/>
  <c r="S101" i="25" s="1"/>
  <c r="S102" i="25" s="1"/>
  <c r="S103" i="25" s="1"/>
  <c r="S104" i="25" s="1"/>
  <c r="S105" i="25" s="1"/>
  <c r="S106" i="25" s="1"/>
  <c r="S107" i="25" s="1"/>
  <c r="S108" i="25" s="1"/>
  <c r="S109" i="25" s="1"/>
  <c r="S110" i="25" s="1"/>
  <c r="S111" i="25" s="1"/>
  <c r="S112" i="25" s="1"/>
  <c r="S113" i="25" s="1"/>
  <c r="S114" i="25" s="1"/>
  <c r="S115" i="25" s="1"/>
  <c r="S116" i="25" s="1"/>
  <c r="S117" i="25" s="1"/>
  <c r="S118" i="25" s="1"/>
  <c r="S119" i="25" s="1"/>
  <c r="S120" i="25" s="1"/>
  <c r="S121" i="25" s="1"/>
  <c r="S122" i="25" s="1"/>
  <c r="S123" i="25" s="1"/>
  <c r="S124" i="25" s="1"/>
  <c r="S125" i="25" s="1"/>
  <c r="S126" i="25" s="1"/>
  <c r="S127" i="25" s="1"/>
  <c r="S128" i="25" s="1"/>
  <c r="S129" i="25" s="1"/>
  <c r="S130" i="25" s="1"/>
  <c r="S131" i="25" s="1"/>
  <c r="S132" i="25" s="1"/>
  <c r="S133" i="25" s="1"/>
  <c r="S134" i="25" s="1"/>
  <c r="S135" i="25" s="1"/>
  <c r="S136" i="25" s="1"/>
  <c r="S137" i="25" s="1"/>
  <c r="S138" i="25" s="1"/>
  <c r="S139" i="25" s="1"/>
  <c r="S140" i="25" s="1"/>
  <c r="S141" i="25" s="1"/>
  <c r="S142" i="25" s="1"/>
  <c r="S143" i="25" s="1"/>
  <c r="S144" i="25" s="1"/>
  <c r="S145" i="25" s="1"/>
  <c r="S146" i="25" s="1"/>
  <c r="S147" i="25" s="1"/>
  <c r="S148" i="25" s="1"/>
  <c r="S149" i="25" s="1"/>
  <c r="S150" i="25" s="1"/>
  <c r="S151" i="25" s="1"/>
  <c r="S152" i="25" s="1"/>
  <c r="S153" i="25" s="1"/>
  <c r="S154" i="25" s="1"/>
  <c r="S155" i="25" s="1"/>
  <c r="S156" i="25" s="1"/>
  <c r="S157" i="25" s="1"/>
  <c r="S158" i="25" s="1"/>
  <c r="S159" i="25" s="1"/>
  <c r="S160" i="25" s="1"/>
  <c r="S161" i="25" s="1"/>
  <c r="S162" i="25" s="1"/>
  <c r="S163" i="25" s="1"/>
  <c r="S164" i="25" s="1"/>
  <c r="S165" i="25" s="1"/>
  <c r="S166" i="25" s="1"/>
  <c r="S167" i="25" s="1"/>
  <c r="S168" i="25" s="1"/>
  <c r="S169" i="25" s="1"/>
  <c r="S170" i="25" s="1"/>
  <c r="S171" i="25" s="1"/>
  <c r="S172" i="25" s="1"/>
  <c r="S173" i="25" s="1"/>
  <c r="S174" i="25" s="1"/>
  <c r="S175" i="25" s="1"/>
  <c r="S176" i="25" s="1"/>
  <c r="S177" i="25" s="1"/>
  <c r="S178" i="25" s="1"/>
  <c r="S179" i="25" s="1"/>
  <c r="S180" i="25" s="1"/>
  <c r="S181" i="25" s="1"/>
  <c r="S182" i="25" s="1"/>
  <c r="S183" i="25" s="1"/>
  <c r="S184" i="25" s="1"/>
  <c r="S185" i="25" s="1"/>
  <c r="S186" i="25" s="1"/>
  <c r="S187" i="25" s="1"/>
  <c r="S188" i="25" s="1"/>
  <c r="S189" i="25" s="1"/>
  <c r="S190" i="25" s="1"/>
  <c r="S191" i="25" s="1"/>
  <c r="S192" i="25" s="1"/>
  <c r="S193" i="25" s="1"/>
  <c r="S194" i="25" s="1"/>
  <c r="S195" i="25" s="1"/>
  <c r="S196" i="25" s="1"/>
  <c r="S197" i="25" s="1"/>
  <c r="S198" i="25" s="1"/>
  <c r="S199" i="25" s="1"/>
  <c r="S200" i="25" s="1"/>
  <c r="S201" i="25" s="1"/>
  <c r="S202" i="25" s="1"/>
  <c r="S203" i="25" s="1"/>
  <c r="S204" i="25" s="1"/>
  <c r="S205" i="25" s="1"/>
  <c r="S206" i="25" s="1"/>
  <c r="S207" i="25" s="1"/>
  <c r="S208" i="25" s="1"/>
  <c r="S209" i="25" s="1"/>
  <c r="S210" i="25" s="1"/>
  <c r="S211" i="25" s="1"/>
  <c r="S212" i="25" s="1"/>
  <c r="S213" i="25" s="1"/>
  <c r="S214" i="25" s="1"/>
  <c r="S215" i="25" s="1"/>
  <c r="S216" i="25" s="1"/>
  <c r="S217" i="25" s="1"/>
  <c r="S218" i="25" s="1"/>
  <c r="S219" i="25" s="1"/>
  <c r="S220" i="25" s="1"/>
  <c r="S221" i="25" s="1"/>
  <c r="S222" i="25" s="1"/>
  <c r="S223" i="25" s="1"/>
  <c r="S224" i="25" s="1"/>
  <c r="S225" i="25" s="1"/>
  <c r="S226" i="25" s="1"/>
  <c r="S227" i="25" s="1"/>
  <c r="S228" i="25" s="1"/>
  <c r="S229" i="25" s="1"/>
  <c r="S230" i="25" s="1"/>
  <c r="S231" i="25" s="1"/>
  <c r="S232" i="25" s="1"/>
  <c r="S233" i="25" s="1"/>
  <c r="S234" i="25" s="1"/>
  <c r="S235" i="25" s="1"/>
  <c r="S236" i="25" s="1"/>
  <c r="S237" i="25" s="1"/>
  <c r="S238" i="25" s="1"/>
  <c r="S239" i="25" s="1"/>
  <c r="S240" i="25" s="1"/>
  <c r="S241" i="25" s="1"/>
  <c r="S242" i="25" s="1"/>
  <c r="S243" i="25" s="1"/>
  <c r="S244" i="25" s="1"/>
  <c r="S245" i="25" s="1"/>
  <c r="S246" i="25" s="1"/>
  <c r="S247" i="25" s="1"/>
  <c r="S248" i="25" s="1"/>
  <c r="S249" i="25" s="1"/>
  <c r="S250" i="25" s="1"/>
  <c r="S251" i="25" s="1"/>
  <c r="S252" i="25" s="1"/>
  <c r="S253" i="25" s="1"/>
  <c r="S254" i="25" s="1"/>
  <c r="S255" i="25" s="1"/>
  <c r="S256" i="25" s="1"/>
  <c r="S257" i="25" s="1"/>
  <c r="S258" i="25" s="1"/>
  <c r="S259" i="25" s="1"/>
  <c r="S260" i="25" s="1"/>
  <c r="S261" i="25" s="1"/>
  <c r="S262" i="25" s="1"/>
  <c r="S263" i="25" s="1"/>
  <c r="S264" i="25" s="1"/>
  <c r="S265" i="25" s="1"/>
  <c r="S266" i="25" s="1"/>
  <c r="S267" i="25" s="1"/>
  <c r="S268" i="25" s="1"/>
  <c r="S269" i="25" s="1"/>
  <c r="S270" i="25" s="1"/>
  <c r="S271" i="25" s="1"/>
  <c r="S272" i="25" s="1"/>
  <c r="S273" i="25" s="1"/>
  <c r="S274" i="25" s="1"/>
  <c r="S275" i="25" s="1"/>
  <c r="S276" i="25" s="1"/>
  <c r="S277" i="25" s="1"/>
  <c r="S278" i="25" s="1"/>
  <c r="S279" i="25" s="1"/>
  <c r="S280" i="25" s="1"/>
  <c r="S281" i="25" s="1"/>
  <c r="S282" i="25" s="1"/>
  <c r="S283" i="25" s="1"/>
  <c r="S284" i="25" s="1"/>
  <c r="S285" i="25" s="1"/>
  <c r="S286" i="25" s="1"/>
  <c r="S287" i="25" s="1"/>
  <c r="S288" i="25" s="1"/>
  <c r="S289" i="25" s="1"/>
  <c r="S290" i="25" s="1"/>
  <c r="S291" i="25" s="1"/>
  <c r="S292" i="25" s="1"/>
  <c r="S293" i="25" s="1"/>
  <c r="S294" i="25" s="1"/>
  <c r="S295" i="25" s="1"/>
  <c r="S296" i="25" s="1"/>
  <c r="S297" i="25" s="1"/>
  <c r="S298" i="25" s="1"/>
  <c r="S299" i="25" s="1"/>
  <c r="S300" i="25" s="1"/>
  <c r="S301" i="25" s="1"/>
  <c r="S302" i="25" s="1"/>
  <c r="S303" i="25" s="1"/>
  <c r="S304" i="25" s="1"/>
  <c r="S305" i="25" s="1"/>
  <c r="S306" i="25" s="1"/>
  <c r="S307" i="25" s="1"/>
  <c r="S308" i="25" s="1"/>
  <c r="S309" i="25" s="1"/>
  <c r="S310" i="25" s="1"/>
  <c r="S311" i="25" s="1"/>
  <c r="S312" i="25" s="1"/>
  <c r="S313" i="25" s="1"/>
  <c r="S314" i="25" s="1"/>
  <c r="S315" i="25" s="1"/>
  <c r="S316" i="25" s="1"/>
  <c r="S317" i="25" s="1"/>
  <c r="S318" i="25" s="1"/>
  <c r="S319" i="25" s="1"/>
  <c r="S320" i="25" s="1"/>
  <c r="S321" i="25" s="1"/>
  <c r="S322" i="25" s="1"/>
  <c r="S323" i="25" s="1"/>
  <c r="S324" i="25" s="1"/>
  <c r="S325" i="25" s="1"/>
  <c r="S326" i="25" s="1"/>
  <c r="S327" i="25" s="1"/>
  <c r="S328" i="25" s="1"/>
  <c r="S329" i="25" s="1"/>
  <c r="S330" i="25" s="1"/>
  <c r="S331" i="25" s="1"/>
  <c r="S332" i="25" s="1"/>
  <c r="S333" i="25" s="1"/>
  <c r="S334" i="25" s="1"/>
  <c r="S335" i="25" s="1"/>
  <c r="S336" i="25" s="1"/>
  <c r="S337" i="25" s="1"/>
  <c r="S338" i="25" s="1"/>
  <c r="S339" i="25" s="1"/>
  <c r="S340" i="25" s="1"/>
  <c r="S341" i="25" s="1"/>
  <c r="S342" i="25" s="1"/>
  <c r="S343" i="25" s="1"/>
  <c r="S344" i="25" s="1"/>
  <c r="S345" i="25" s="1"/>
  <c r="S346" i="25" s="1"/>
  <c r="S347" i="25" s="1"/>
  <c r="S348" i="25" s="1"/>
  <c r="S349" i="25" s="1"/>
  <c r="S350" i="25" s="1"/>
  <c r="S351" i="25" s="1"/>
  <c r="S352" i="25" s="1"/>
  <c r="S353" i="25" s="1"/>
  <c r="S354" i="25" s="1"/>
  <c r="S355" i="25" s="1"/>
  <c r="S356" i="25" s="1"/>
  <c r="S357" i="25" s="1"/>
  <c r="S358" i="25" s="1"/>
  <c r="S359" i="25" s="1"/>
  <c r="S360" i="25" s="1"/>
  <c r="S361" i="25" s="1"/>
  <c r="S362" i="25" s="1"/>
  <c r="S363" i="25" s="1"/>
  <c r="S364" i="25" s="1"/>
  <c r="S365" i="25" s="1"/>
  <c r="S366" i="25" s="1"/>
  <c r="S367" i="25" s="1"/>
  <c r="S368" i="25" s="1"/>
  <c r="S369" i="25" s="1"/>
  <c r="S370" i="25" s="1"/>
  <c r="S371" i="25" s="1"/>
  <c r="S372" i="25" s="1"/>
  <c r="S373" i="25" s="1"/>
  <c r="S374" i="25" s="1"/>
  <c r="S375" i="25" s="1"/>
  <c r="S376" i="25" s="1"/>
  <c r="S377" i="25" s="1"/>
  <c r="S378" i="25" s="1"/>
  <c r="S379" i="25" s="1"/>
  <c r="S380" i="25" s="1"/>
  <c r="S381" i="25" s="1"/>
  <c r="S382" i="25" s="1"/>
  <c r="S383" i="25" s="1"/>
  <c r="S384" i="25" s="1"/>
  <c r="S385" i="25" s="1"/>
  <c r="S386" i="25" s="1"/>
  <c r="S387" i="25" s="1"/>
  <c r="S388" i="25" s="1"/>
  <c r="S389" i="25" s="1"/>
  <c r="S390" i="25" s="1"/>
  <c r="S391" i="25" s="1"/>
  <c r="S392" i="25" s="1"/>
  <c r="S393" i="25" s="1"/>
  <c r="S394" i="25" s="1"/>
  <c r="S395" i="25" s="1"/>
  <c r="S396" i="25" s="1"/>
  <c r="S397" i="25" s="1"/>
  <c r="S398" i="25" s="1"/>
  <c r="S399" i="25" s="1"/>
  <c r="S400" i="25" s="1"/>
  <c r="S401" i="25" s="1"/>
  <c r="S402" i="25" s="1"/>
  <c r="S403" i="25" s="1"/>
  <c r="S404" i="25" s="1"/>
  <c r="S405" i="25" s="1"/>
  <c r="S406" i="25" s="1"/>
  <c r="S407" i="25" s="1"/>
  <c r="S408" i="25" s="1"/>
  <c r="S409" i="25" s="1"/>
  <c r="S410" i="25" s="1"/>
  <c r="S411" i="25" s="1"/>
  <c r="S412" i="25" s="1"/>
  <c r="S413" i="25" s="1"/>
  <c r="S414" i="25" s="1"/>
  <c r="S415" i="25" s="1"/>
  <c r="S416" i="25" s="1"/>
  <c r="S417" i="25" s="1"/>
  <c r="S418" i="25" s="1"/>
  <c r="S419" i="25" s="1"/>
  <c r="S420" i="25" s="1"/>
  <c r="S421" i="25" s="1"/>
  <c r="S422" i="25" s="1"/>
  <c r="S423" i="25" s="1"/>
  <c r="S424" i="25" s="1"/>
  <c r="S425" i="25" s="1"/>
  <c r="S426" i="25" s="1"/>
  <c r="S427" i="25" s="1"/>
  <c r="S428" i="25" s="1"/>
  <c r="S429" i="25" s="1"/>
  <c r="S430" i="25" s="1"/>
  <c r="S431" i="25" s="1"/>
  <c r="S432" i="25" s="1"/>
  <c r="S433" i="25" s="1"/>
  <c r="S434" i="25" s="1"/>
  <c r="S435" i="25" s="1"/>
  <c r="S436" i="25" s="1"/>
  <c r="S437" i="25" s="1"/>
  <c r="S438" i="25" s="1"/>
  <c r="S439" i="25" s="1"/>
  <c r="S440" i="25" s="1"/>
  <c r="S441" i="25" s="1"/>
  <c r="S442" i="25" s="1"/>
  <c r="S443" i="25" s="1"/>
  <c r="S444" i="25" s="1"/>
  <c r="S445" i="25" s="1"/>
  <c r="S446" i="25" s="1"/>
  <c r="S447" i="25" s="1"/>
  <c r="S448" i="25" s="1"/>
  <c r="S449" i="25" s="1"/>
  <c r="S450" i="25" s="1"/>
  <c r="S451" i="25" s="1"/>
  <c r="S452" i="25" s="1"/>
  <c r="S453" i="25" s="1"/>
  <c r="S454" i="25" s="1"/>
  <c r="S455" i="25" s="1"/>
  <c r="S456" i="25" s="1"/>
  <c r="S457" i="25" s="1"/>
  <c r="S458" i="25" s="1"/>
  <c r="S459" i="25" s="1"/>
  <c r="S460" i="25" s="1"/>
  <c r="S461" i="25" s="1"/>
  <c r="S462" i="25" s="1"/>
  <c r="S463" i="25" s="1"/>
  <c r="S464" i="25" s="1"/>
  <c r="S465" i="25" s="1"/>
  <c r="S466" i="25" s="1"/>
  <c r="S467" i="25" s="1"/>
  <c r="S468" i="25" s="1"/>
  <c r="S469" i="25" s="1"/>
  <c r="S470" i="25" s="1"/>
  <c r="S471" i="25" s="1"/>
  <c r="S472" i="25" s="1"/>
  <c r="S473" i="25" s="1"/>
  <c r="S474" i="25" s="1"/>
  <c r="S475" i="25" s="1"/>
  <c r="S476" i="25" s="1"/>
  <c r="S477" i="25" s="1"/>
  <c r="S478" i="25" s="1"/>
  <c r="S479" i="25" s="1"/>
  <c r="S480" i="25" s="1"/>
  <c r="S481" i="25" s="1"/>
  <c r="S482" i="25" s="1"/>
  <c r="S483" i="25" s="1"/>
  <c r="S484" i="25" s="1"/>
  <c r="S485" i="25" s="1"/>
  <c r="S486" i="25" s="1"/>
  <c r="S487" i="25" s="1"/>
  <c r="S488" i="25" s="1"/>
  <c r="S489" i="25" s="1"/>
  <c r="S490" i="25" s="1"/>
  <c r="S491" i="25" s="1"/>
  <c r="S492" i="25" s="1"/>
  <c r="S493" i="25" s="1"/>
  <c r="S494" i="25" s="1"/>
  <c r="S495" i="25" s="1"/>
  <c r="S496" i="25" s="1"/>
  <c r="S497" i="25" s="1"/>
  <c r="S498" i="25" s="1"/>
  <c r="S499" i="25" s="1"/>
  <c r="S500" i="25" s="1"/>
  <c r="S501" i="25" s="1"/>
  <c r="S502" i="25" s="1"/>
  <c r="S503" i="25" s="1"/>
  <c r="S504" i="25" s="1"/>
  <c r="S505" i="25" s="1"/>
  <c r="S506" i="25" s="1"/>
  <c r="S507" i="25" s="1"/>
  <c r="S508" i="25" s="1"/>
  <c r="S509" i="25" s="1"/>
  <c r="S510" i="25" s="1"/>
  <c r="S511" i="25" s="1"/>
  <c r="S512" i="25" s="1"/>
  <c r="S513" i="25" s="1"/>
  <c r="S514" i="25" s="1"/>
  <c r="S515" i="25" s="1"/>
  <c r="S516" i="25" s="1"/>
  <c r="S517" i="25" s="1"/>
  <c r="S518" i="25" s="1"/>
  <c r="S519" i="25" s="1"/>
  <c r="S520" i="25" s="1"/>
  <c r="S521" i="25" s="1"/>
  <c r="S522" i="25" s="1"/>
  <c r="S523" i="25" s="1"/>
  <c r="S524" i="25" s="1"/>
  <c r="S525" i="25" s="1"/>
  <c r="S526" i="25" s="1"/>
  <c r="S527" i="25" s="1"/>
  <c r="S528" i="25" s="1"/>
  <c r="S529" i="25" s="1"/>
  <c r="S530" i="25" s="1"/>
  <c r="S531" i="25" s="1"/>
  <c r="S532" i="25" s="1"/>
  <c r="S533" i="25" s="1"/>
  <c r="S534" i="25" s="1"/>
  <c r="S535" i="25" s="1"/>
  <c r="S536" i="25" s="1"/>
  <c r="S537" i="25" s="1"/>
  <c r="S538" i="25" s="1"/>
  <c r="S539" i="25" s="1"/>
  <c r="S540" i="25" s="1"/>
  <c r="S541" i="25" s="1"/>
  <c r="S542" i="25" s="1"/>
  <c r="S543" i="25" s="1"/>
  <c r="S544" i="25" s="1"/>
  <c r="S545" i="25" s="1"/>
  <c r="S546" i="25" s="1"/>
  <c r="S547" i="25" s="1"/>
  <c r="S548" i="25" s="1"/>
  <c r="S549" i="25" s="1"/>
  <c r="S550" i="25" s="1"/>
  <c r="S551" i="25" s="1"/>
  <c r="S552" i="25" s="1"/>
  <c r="S553" i="25" s="1"/>
  <c r="S554" i="25" s="1"/>
  <c r="S555" i="25" s="1"/>
  <c r="S556" i="25" s="1"/>
  <c r="S557" i="25" s="1"/>
  <c r="S558" i="25" s="1"/>
  <c r="S559" i="25" s="1"/>
  <c r="S560" i="25" s="1"/>
  <c r="S561" i="25" s="1"/>
  <c r="S562" i="25" s="1"/>
  <c r="S563" i="25" s="1"/>
  <c r="S564" i="25" s="1"/>
  <c r="S565" i="25" s="1"/>
  <c r="S566" i="25" s="1"/>
  <c r="S567" i="25" s="1"/>
  <c r="S568" i="25" s="1"/>
  <c r="S569" i="25" s="1"/>
  <c r="S570" i="25" s="1"/>
  <c r="S571" i="25" s="1"/>
  <c r="S572" i="25" s="1"/>
  <c r="S573" i="25" s="1"/>
  <c r="S574" i="25" s="1"/>
  <c r="S575" i="25" s="1"/>
  <c r="S576" i="25" s="1"/>
  <c r="S577" i="25" s="1"/>
  <c r="S578" i="25" s="1"/>
  <c r="S579" i="25" s="1"/>
  <c r="S580" i="25" s="1"/>
  <c r="S581" i="25" s="1"/>
  <c r="S582" i="25" s="1"/>
  <c r="S583" i="25" s="1"/>
  <c r="S584" i="25" s="1"/>
  <c r="S585" i="25" s="1"/>
  <c r="S586" i="25" s="1"/>
  <c r="S587" i="25" s="1"/>
  <c r="S588" i="25" s="1"/>
  <c r="S589" i="25" s="1"/>
  <c r="S590" i="25" s="1"/>
  <c r="S591" i="25" s="1"/>
  <c r="S592" i="25" s="1"/>
  <c r="S593" i="25" s="1"/>
  <c r="O1598" i="25"/>
  <c r="AG1598" i="25"/>
  <c r="AH1598" i="25" s="1"/>
  <c r="AG1628" i="25"/>
  <c r="AH1628" i="25" s="1"/>
  <c r="O1628" i="25"/>
  <c r="O1490" i="25"/>
  <c r="AG1490" i="25"/>
  <c r="AH1490" i="25" s="1"/>
  <c r="AG1738" i="25"/>
  <c r="AH1738" i="25" s="1"/>
  <c r="O1738" i="25"/>
  <c r="AG1483" i="25"/>
  <c r="AH1483" i="25" s="1"/>
  <c r="O1483" i="25"/>
  <c r="O1563" i="25"/>
  <c r="AG1563" i="25"/>
  <c r="AH1563" i="25" s="1"/>
  <c r="AG1333" i="25"/>
  <c r="AH1333" i="25" s="1"/>
  <c r="O1333" i="25"/>
  <c r="O828" i="25"/>
  <c r="AG828" i="25"/>
  <c r="AH828" i="25" s="1"/>
  <c r="O385" i="25"/>
  <c r="AG385" i="25"/>
  <c r="AH385" i="25" s="1"/>
  <c r="AG61" i="25"/>
  <c r="AH61" i="25" s="1"/>
  <c r="O61" i="25"/>
  <c r="AG856" i="25"/>
  <c r="AH856" i="25" s="1"/>
  <c r="O856" i="25"/>
  <c r="O333" i="25"/>
  <c r="AG333" i="25"/>
  <c r="AH333" i="25" s="1"/>
  <c r="AG666" i="25"/>
  <c r="AH666" i="25" s="1"/>
  <c r="O666" i="25"/>
  <c r="AG750" i="25"/>
  <c r="AH750" i="25" s="1"/>
  <c r="O750" i="25"/>
  <c r="O185" i="25"/>
  <c r="AG185" i="25"/>
  <c r="AH185" i="25" s="1"/>
  <c r="O410" i="25"/>
  <c r="AG410" i="25"/>
  <c r="AH410" i="25" s="1"/>
  <c r="O645" i="25"/>
  <c r="AG645" i="25"/>
  <c r="AH645" i="25" s="1"/>
  <c r="AG130" i="25"/>
  <c r="AH130" i="25" s="1"/>
  <c r="O130" i="25"/>
  <c r="O1247" i="25"/>
  <c r="AG1247" i="25"/>
  <c r="AH1247" i="25" s="1"/>
  <c r="O1266" i="25"/>
  <c r="AG1266" i="25"/>
  <c r="AH1266" i="25" s="1"/>
  <c r="O267" i="25"/>
  <c r="AG267" i="25"/>
  <c r="AH267" i="25" s="1"/>
  <c r="O1170" i="25"/>
  <c r="AG1170" i="25"/>
  <c r="AH1170" i="25" s="1"/>
  <c r="O214" i="25"/>
  <c r="AG214" i="25"/>
  <c r="AH214" i="25" s="1"/>
  <c r="AG266" i="25"/>
  <c r="AH266" i="25" s="1"/>
  <c r="O266" i="25"/>
  <c r="AG1107" i="25"/>
  <c r="AH1107" i="25" s="1"/>
  <c r="O1107" i="25"/>
  <c r="O994" i="25"/>
  <c r="AG994" i="25"/>
  <c r="AH994" i="25" s="1"/>
  <c r="O1718" i="25"/>
  <c r="AG1718" i="25"/>
  <c r="AH1718" i="25" s="1"/>
  <c r="O568" i="25"/>
  <c r="AG568" i="25"/>
  <c r="AH568" i="25" s="1"/>
  <c r="O778" i="25"/>
  <c r="AG778" i="25"/>
  <c r="AH778" i="25" s="1"/>
  <c r="AG1338" i="25"/>
  <c r="AH1338" i="25" s="1"/>
  <c r="O1338" i="25"/>
  <c r="AG1637" i="25"/>
  <c r="AH1637" i="25" s="1"/>
  <c r="O1637" i="25"/>
  <c r="AG1277" i="25"/>
  <c r="AH1277" i="25" s="1"/>
  <c r="O1277" i="25"/>
  <c r="AG1105" i="25"/>
  <c r="AH1105" i="25" s="1"/>
  <c r="O1105" i="25"/>
  <c r="O1032" i="25"/>
  <c r="AG1032" i="25"/>
  <c r="AH1032" i="25" s="1"/>
  <c r="AG253" i="25"/>
  <c r="AH253" i="25" s="1"/>
  <c r="O253" i="25"/>
  <c r="AG594" i="25"/>
  <c r="AH594" i="25" s="1"/>
  <c r="O594" i="25"/>
  <c r="O526" i="25"/>
  <c r="AG526" i="25"/>
  <c r="AH526" i="25" s="1"/>
  <c r="O1716" i="25"/>
  <c r="AG1716" i="25"/>
  <c r="AH1716" i="25" s="1"/>
  <c r="AG1449" i="25"/>
  <c r="AH1449" i="25" s="1"/>
  <c r="O1449" i="25"/>
  <c r="O357" i="25"/>
  <c r="AG357" i="25"/>
  <c r="AH357" i="25" s="1"/>
  <c r="O42" i="25"/>
  <c r="AG42" i="25"/>
  <c r="AH42" i="25" s="1"/>
  <c r="O653" i="25"/>
  <c r="AG653" i="25"/>
  <c r="AH653" i="25" s="1"/>
  <c r="O1259" i="25"/>
  <c r="AG1259" i="25"/>
  <c r="AH1259" i="25" s="1"/>
  <c r="O1111" i="25"/>
  <c r="AG1111" i="25"/>
  <c r="AH1111" i="25" s="1"/>
  <c r="AG1234" i="25"/>
  <c r="AH1234" i="25" s="1"/>
  <c r="O1234" i="25"/>
  <c r="O227" i="25"/>
  <c r="AG227" i="25"/>
  <c r="AH227" i="25" s="1"/>
  <c r="O208" i="25"/>
  <c r="AG208" i="25"/>
  <c r="AH208" i="25" s="1"/>
  <c r="O507" i="25"/>
  <c r="AG507" i="25"/>
  <c r="AH507" i="25" s="1"/>
  <c r="AG1633" i="25"/>
  <c r="AH1633" i="25" s="1"/>
  <c r="O1633" i="25"/>
  <c r="O1479" i="25"/>
  <c r="AG1479" i="25"/>
  <c r="AH1479" i="25" s="1"/>
  <c r="O752" i="25"/>
  <c r="AG752" i="25"/>
  <c r="AH752" i="25" s="1"/>
  <c r="AG1766" i="25"/>
  <c r="AH1766" i="25" s="1"/>
  <c r="O1766" i="25"/>
  <c r="O736" i="25"/>
  <c r="AG736" i="25"/>
  <c r="AH736" i="25" s="1"/>
  <c r="O632" i="25"/>
  <c r="AG632" i="25"/>
  <c r="AH632" i="25" s="1"/>
  <c r="O1100" i="25"/>
  <c r="AG1100" i="25"/>
  <c r="AH1100" i="25" s="1"/>
  <c r="AG209" i="25"/>
  <c r="AH209" i="25" s="1"/>
  <c r="O209" i="25"/>
  <c r="O1040" i="25"/>
  <c r="AG1040" i="25"/>
  <c r="AH1040" i="25" s="1"/>
  <c r="O558" i="25"/>
  <c r="AG558" i="25"/>
  <c r="AH558" i="25" s="1"/>
  <c r="O56" i="25"/>
  <c r="AG56" i="25"/>
  <c r="AH56" i="25" s="1"/>
  <c r="O1047" i="25"/>
  <c r="AG1047" i="25"/>
  <c r="AH1047" i="25" s="1"/>
  <c r="O715" i="25"/>
  <c r="AG715" i="25"/>
  <c r="AH715" i="25" s="1"/>
  <c r="O474" i="25"/>
  <c r="AG474" i="25"/>
  <c r="AH474" i="25" s="1"/>
  <c r="O1440" i="25"/>
  <c r="AG1440" i="25"/>
  <c r="AH1440" i="25" s="1"/>
  <c r="AG274" i="25"/>
  <c r="AH274" i="25" s="1"/>
  <c r="O274" i="25"/>
  <c r="AG661" i="25"/>
  <c r="AH661" i="25" s="1"/>
  <c r="O661" i="25"/>
  <c r="O1652" i="25"/>
  <c r="AG1652" i="25"/>
  <c r="AH1652" i="25" s="1"/>
  <c r="AG1493" i="25"/>
  <c r="AH1493" i="25" s="1"/>
  <c r="O1493" i="25"/>
  <c r="O115" i="25"/>
  <c r="AG115" i="25"/>
  <c r="AH115" i="25" s="1"/>
  <c r="O1106" i="25"/>
  <c r="AG1106" i="25"/>
  <c r="AH1106" i="25" s="1"/>
  <c r="AG694" i="25"/>
  <c r="AH694" i="25" s="1"/>
  <c r="O694" i="25"/>
  <c r="O469" i="25"/>
  <c r="AG469" i="25"/>
  <c r="AH469" i="25" s="1"/>
  <c r="O98" i="25"/>
  <c r="AG98" i="25"/>
  <c r="AH98" i="25" s="1"/>
  <c r="AG601" i="25"/>
  <c r="AH601" i="25" s="1"/>
  <c r="O601" i="25"/>
  <c r="O202" i="25"/>
  <c r="AG202" i="25"/>
  <c r="AH202" i="25" s="1"/>
  <c r="O551" i="25"/>
  <c r="AG551" i="25"/>
  <c r="AH551" i="25" s="1"/>
  <c r="AG1243" i="25"/>
  <c r="AH1243" i="25" s="1"/>
  <c r="O1243" i="25"/>
  <c r="O806" i="25"/>
  <c r="AG806" i="25"/>
  <c r="AH806" i="25" s="1"/>
  <c r="O1543" i="25"/>
  <c r="AG1543" i="25"/>
  <c r="AH1543" i="25" s="1"/>
  <c r="O776" i="25"/>
  <c r="AG776" i="25"/>
  <c r="AH776" i="25" s="1"/>
  <c r="O898" i="25"/>
  <c r="AG898" i="25"/>
  <c r="AH898" i="25" s="1"/>
  <c r="O873" i="25"/>
  <c r="AG873" i="25"/>
  <c r="AH873" i="25" s="1"/>
  <c r="O409" i="25"/>
  <c r="AG409" i="25"/>
  <c r="AH409" i="25" s="1"/>
  <c r="O1093" i="25"/>
  <c r="AG1093" i="25"/>
  <c r="AH1093" i="25" s="1"/>
  <c r="O698" i="25"/>
  <c r="AG698" i="25"/>
  <c r="AH698" i="25" s="1"/>
  <c r="AG30" i="25"/>
  <c r="AH30" i="25" s="1"/>
  <c r="O30" i="25"/>
  <c r="AG268" i="25"/>
  <c r="AH268" i="25" s="1"/>
  <c r="O268" i="25"/>
  <c r="O68" i="25"/>
  <c r="AG68" i="25"/>
  <c r="AH68" i="25" s="1"/>
  <c r="O840" i="25"/>
  <c r="AG840" i="25"/>
  <c r="AH840" i="25" s="1"/>
  <c r="AG1795" i="25"/>
  <c r="AH1795" i="25" s="1"/>
  <c r="O1795" i="25"/>
  <c r="O1366" i="25"/>
  <c r="AG1366" i="25"/>
  <c r="AH1366" i="25" s="1"/>
  <c r="AG971" i="25"/>
  <c r="AH971" i="25" s="1"/>
  <c r="O971" i="25"/>
  <c r="O102" i="25"/>
  <c r="AG102" i="25"/>
  <c r="AH102" i="25" s="1"/>
  <c r="O605" i="25"/>
  <c r="AG605" i="25"/>
  <c r="AH605" i="25" s="1"/>
  <c r="O1744" i="25"/>
  <c r="AG1744" i="25"/>
  <c r="AH1744" i="25" s="1"/>
  <c r="O1043" i="25"/>
  <c r="AG1043" i="25"/>
  <c r="AH1043" i="25" s="1"/>
  <c r="AG367" i="25"/>
  <c r="AH367" i="25" s="1"/>
  <c r="O367" i="25"/>
  <c r="AG1396" i="25"/>
  <c r="AH1396" i="25" s="1"/>
  <c r="O1396" i="25"/>
  <c r="O288" i="25"/>
  <c r="AG288" i="25"/>
  <c r="AH288" i="25" s="1"/>
  <c r="AG959" i="25"/>
  <c r="AH959" i="25" s="1"/>
  <c r="O959" i="25"/>
  <c r="AG270" i="25"/>
  <c r="AH270" i="25" s="1"/>
  <c r="O270" i="25"/>
  <c r="O830" i="25"/>
  <c r="AG830" i="25"/>
  <c r="AH830" i="25" s="1"/>
  <c r="O375" i="25"/>
  <c r="AG375" i="25"/>
  <c r="AH375" i="25" s="1"/>
  <c r="O1743" i="25"/>
  <c r="AG1743" i="25"/>
  <c r="AH1743" i="25" s="1"/>
  <c r="AG780" i="25"/>
  <c r="AH780" i="25" s="1"/>
  <c r="O780" i="25"/>
  <c r="AG1575" i="25"/>
  <c r="AH1575" i="25" s="1"/>
  <c r="O1575" i="25"/>
  <c r="O1511" i="25"/>
  <c r="AG1511" i="25"/>
  <c r="AH1511" i="25" s="1"/>
  <c r="O536" i="25"/>
  <c r="AG536" i="25"/>
  <c r="AH536" i="25" s="1"/>
  <c r="O1296" i="25"/>
  <c r="AG1296" i="25"/>
  <c r="AH1296" i="25" s="1"/>
  <c r="AG746" i="25"/>
  <c r="AH746" i="25" s="1"/>
  <c r="O746" i="25"/>
  <c r="O1592" i="25"/>
  <c r="AG1592" i="25"/>
  <c r="AH1592" i="25" s="1"/>
  <c r="AG20" i="25"/>
  <c r="AH20" i="25" s="1"/>
  <c r="O20" i="25"/>
  <c r="AG1765" i="25"/>
  <c r="AH1765" i="25" s="1"/>
  <c r="O1765" i="25"/>
  <c r="O784" i="25"/>
  <c r="AG784" i="25"/>
  <c r="AH784" i="25" s="1"/>
  <c r="O194" i="25"/>
  <c r="AG194" i="25"/>
  <c r="AH194" i="25" s="1"/>
  <c r="AG175" i="25"/>
  <c r="AH175" i="25" s="1"/>
  <c r="O175" i="25"/>
  <c r="O8" i="25"/>
  <c r="AG8" i="25"/>
  <c r="AH8" i="25" s="1"/>
  <c r="O1523" i="25"/>
  <c r="AG1523" i="25"/>
  <c r="AH1523" i="25" s="1"/>
  <c r="O1641" i="25"/>
  <c r="AG1641" i="25"/>
  <c r="AH1641" i="25" s="1"/>
  <c r="O1789" i="25"/>
  <c r="AG1789" i="25"/>
  <c r="AH1789" i="25" s="1"/>
  <c r="O1522" i="25"/>
  <c r="AG1522" i="25"/>
  <c r="AH1522" i="25" s="1"/>
  <c r="O1612" i="25"/>
  <c r="AG1612" i="25"/>
  <c r="AH1612" i="25" s="1"/>
  <c r="AG1729" i="25"/>
  <c r="AH1729" i="25" s="1"/>
  <c r="O1729" i="25"/>
  <c r="AG1332" i="25"/>
  <c r="AH1332" i="25" s="1"/>
  <c r="O1332" i="25"/>
  <c r="O1450" i="25"/>
  <c r="AG1450" i="25"/>
  <c r="AH1450" i="25" s="1"/>
  <c r="O1301" i="25"/>
  <c r="AG1301" i="25"/>
  <c r="AH1301" i="25" s="1"/>
  <c r="O1407" i="25"/>
  <c r="AG1407" i="25"/>
  <c r="AH1407" i="25" s="1"/>
  <c r="AG353" i="25"/>
  <c r="AH353" i="25" s="1"/>
  <c r="O353" i="25"/>
  <c r="O1754" i="25"/>
  <c r="AG1754" i="25"/>
  <c r="AH1754" i="25" s="1"/>
  <c r="O1064" i="25"/>
  <c r="AG1064" i="25"/>
  <c r="AH1064" i="25" s="1"/>
  <c r="O285" i="25"/>
  <c r="AG285" i="25"/>
  <c r="AH285" i="25" s="1"/>
  <c r="O626" i="25"/>
  <c r="AG626" i="25"/>
  <c r="AH626" i="25" s="1"/>
  <c r="AG622" i="25"/>
  <c r="AH622" i="25" s="1"/>
  <c r="O622" i="25"/>
  <c r="O88" i="25"/>
  <c r="AG88" i="25"/>
  <c r="AH88" i="25" s="1"/>
  <c r="O25" i="25"/>
  <c r="AG25" i="25"/>
  <c r="AH25" i="25" s="1"/>
  <c r="O695" i="25"/>
  <c r="AG695" i="25"/>
  <c r="AH695" i="25" s="1"/>
  <c r="O1629" i="25"/>
  <c r="AG1629" i="25"/>
  <c r="AH1629" i="25" s="1"/>
  <c r="AG678" i="25"/>
  <c r="AH678" i="25" s="1"/>
  <c r="O678" i="25"/>
  <c r="AG110" i="25"/>
  <c r="AH110" i="25" s="1"/>
  <c r="O110" i="25"/>
  <c r="AG458" i="25"/>
  <c r="AH458" i="25" s="1"/>
  <c r="O458" i="25"/>
  <c r="O1361" i="25"/>
  <c r="AG1361" i="25"/>
  <c r="AH1361" i="25" s="1"/>
  <c r="O1760" i="25"/>
  <c r="AG1760" i="25"/>
  <c r="AH1760" i="25" s="1"/>
  <c r="AG211" i="25"/>
  <c r="AH211" i="25" s="1"/>
  <c r="O211" i="25"/>
  <c r="AG905" i="25"/>
  <c r="AH905" i="25" s="1"/>
  <c r="O905" i="25"/>
  <c r="O758" i="25"/>
  <c r="AG758" i="25"/>
  <c r="AH758" i="25" s="1"/>
  <c r="AG485" i="25"/>
  <c r="AH485" i="25" s="1"/>
  <c r="O485" i="25"/>
  <c r="O114" i="25"/>
  <c r="AG114" i="25"/>
  <c r="AH114" i="25" s="1"/>
  <c r="O617" i="25"/>
  <c r="AG617" i="25"/>
  <c r="AH617" i="25" s="1"/>
  <c r="AG11" i="25"/>
  <c r="AH11" i="25" s="1"/>
  <c r="O11" i="25"/>
  <c r="AG96" i="25"/>
  <c r="AH96" i="25" s="1"/>
  <c r="O96" i="25"/>
  <c r="AG1272" i="25"/>
  <c r="AH1272" i="25" s="1"/>
  <c r="O1272" i="25"/>
  <c r="O275" i="25"/>
  <c r="AG275" i="25"/>
  <c r="AH275" i="25" s="1"/>
  <c r="AG1372" i="25"/>
  <c r="AH1372" i="25" s="1"/>
  <c r="O1372" i="25"/>
  <c r="O512" i="25"/>
  <c r="AG512" i="25"/>
  <c r="AH512" i="25" s="1"/>
  <c r="O1190" i="25"/>
  <c r="AG1190" i="25"/>
  <c r="AH1190" i="25" s="1"/>
  <c r="O600" i="25"/>
  <c r="AG600" i="25"/>
  <c r="AH600" i="25" s="1"/>
  <c r="AG1494" i="25"/>
  <c r="AH1494" i="25" s="1"/>
  <c r="O1494" i="25"/>
  <c r="O868" i="25"/>
  <c r="AG868" i="25"/>
  <c r="AH868" i="25" s="1"/>
  <c r="AG472" i="25"/>
  <c r="AH472" i="25" s="1"/>
  <c r="O472" i="25"/>
  <c r="O101" i="25"/>
  <c r="AG101" i="25"/>
  <c r="AH101" i="25" s="1"/>
  <c r="O992" i="25"/>
  <c r="AG992" i="25"/>
  <c r="AH992" i="25" s="1"/>
  <c r="O546" i="25"/>
  <c r="AG546" i="25"/>
  <c r="AH546" i="25" s="1"/>
  <c r="O735" i="25"/>
  <c r="AG735" i="25"/>
  <c r="AH735" i="25" s="1"/>
  <c r="O933" i="25"/>
  <c r="AG933" i="25"/>
  <c r="AH933" i="25" s="1"/>
  <c r="AG779" i="25"/>
  <c r="AH779" i="25" s="1"/>
  <c r="O779" i="25"/>
  <c r="AG962" i="25"/>
  <c r="AH962" i="25" s="1"/>
  <c r="O962" i="25"/>
  <c r="O710" i="25"/>
  <c r="AG710" i="25"/>
  <c r="AH710" i="25" s="1"/>
  <c r="O386" i="25"/>
  <c r="AG386" i="25"/>
  <c r="AH386" i="25" s="1"/>
  <c r="AG749" i="25"/>
  <c r="AH749" i="25" s="1"/>
  <c r="O749" i="25"/>
  <c r="O493" i="25"/>
  <c r="AG493" i="25"/>
  <c r="AH493" i="25" s="1"/>
  <c r="O1546" i="25"/>
  <c r="AG1546" i="25"/>
  <c r="AH1546" i="25" s="1"/>
  <c r="O84" i="25"/>
  <c r="AG84" i="25"/>
  <c r="AH84" i="25" s="1"/>
  <c r="AG850" i="25"/>
  <c r="AH850" i="25" s="1"/>
  <c r="O850" i="25"/>
  <c r="O1058" i="25"/>
  <c r="AG1058" i="25"/>
  <c r="AH1058" i="25" s="1"/>
  <c r="O155" i="25"/>
  <c r="AG155" i="25"/>
  <c r="AH155" i="25" s="1"/>
  <c r="O286" i="25"/>
  <c r="AG286" i="25"/>
  <c r="AH286" i="25" s="1"/>
  <c r="O414" i="25"/>
  <c r="AG414" i="25"/>
  <c r="AH414" i="25" s="1"/>
  <c r="O1761" i="25"/>
  <c r="AG1761" i="25"/>
  <c r="AH1761" i="25" s="1"/>
  <c r="AG763" i="25"/>
  <c r="AH763" i="25" s="1"/>
  <c r="O763" i="25"/>
  <c r="O1240" i="25"/>
  <c r="AG1240" i="25"/>
  <c r="AH1240" i="25" s="1"/>
  <c r="O599" i="25"/>
  <c r="AG599" i="25"/>
  <c r="AH599" i="25" s="1"/>
  <c r="O984" i="25"/>
  <c r="AG984" i="25"/>
  <c r="AH984" i="25" s="1"/>
  <c r="O423" i="25"/>
  <c r="AG423" i="25"/>
  <c r="AH423" i="25" s="1"/>
  <c r="O643" i="25"/>
  <c r="AG643" i="25"/>
  <c r="AH643" i="25" s="1"/>
  <c r="AG1210" i="25"/>
  <c r="AH1210" i="25" s="1"/>
  <c r="O1210" i="25"/>
  <c r="AG1502" i="25"/>
  <c r="AH1502" i="25" s="1"/>
  <c r="O1502" i="25"/>
  <c r="AG221" i="25"/>
  <c r="AH221" i="25" s="1"/>
  <c r="O221" i="25"/>
  <c r="AG562" i="25"/>
  <c r="AH562" i="25" s="1"/>
  <c r="O562" i="25"/>
  <c r="AG171" i="25"/>
  <c r="AH171" i="25" s="1"/>
  <c r="O171" i="25"/>
  <c r="AG1635" i="25"/>
  <c r="AH1635" i="25" s="1"/>
  <c r="O1635" i="25"/>
  <c r="AG372" i="25"/>
  <c r="AH372" i="25" s="1"/>
  <c r="O372" i="25"/>
  <c r="O1636" i="25"/>
  <c r="AG1636" i="25"/>
  <c r="AH1636" i="25" s="1"/>
  <c r="O1034" i="25"/>
  <c r="AG1034" i="25"/>
  <c r="AH1034" i="25" s="1"/>
  <c r="O123" i="25"/>
  <c r="AG123" i="25"/>
  <c r="AH123" i="25" s="1"/>
  <c r="O1655" i="25"/>
  <c r="AG1655" i="25"/>
  <c r="AH1655" i="25" s="1"/>
  <c r="AG196" i="25"/>
  <c r="AH196" i="25" s="1"/>
  <c r="O196" i="25"/>
  <c r="O1330" i="25"/>
  <c r="AG1330" i="25"/>
  <c r="AH1330" i="25" s="1"/>
  <c r="O59" i="25"/>
  <c r="AG59" i="25"/>
  <c r="AH59" i="25" s="1"/>
  <c r="O985" i="25"/>
  <c r="AG985" i="25"/>
  <c r="AH985" i="25" s="1"/>
  <c r="AG951" i="25"/>
  <c r="AH951" i="25" s="1"/>
  <c r="O951" i="25"/>
  <c r="O262" i="25"/>
  <c r="AG262" i="25"/>
  <c r="AH262" i="25" s="1"/>
  <c r="O697" i="25"/>
  <c r="AG697" i="25"/>
  <c r="AH697" i="25" s="1"/>
  <c r="O422" i="25"/>
  <c r="AG422" i="25"/>
  <c r="AH422" i="25" s="1"/>
  <c r="O1516" i="25"/>
  <c r="AG1516" i="25"/>
  <c r="AH1516" i="25" s="1"/>
  <c r="O1762" i="25"/>
  <c r="AG1762" i="25"/>
  <c r="AH1762" i="25" s="1"/>
  <c r="AG807" i="25"/>
  <c r="AH807" i="25" s="1"/>
  <c r="O807" i="25"/>
  <c r="O65" i="25"/>
  <c r="AG65" i="25"/>
  <c r="AH65" i="25" s="1"/>
  <c r="O886" i="25"/>
  <c r="AG886" i="25"/>
  <c r="AH886" i="25" s="1"/>
  <c r="O652" i="25"/>
  <c r="AG652" i="25"/>
  <c r="AH652" i="25" s="1"/>
  <c r="AG522" i="25"/>
  <c r="AH522" i="25" s="1"/>
  <c r="O522" i="25"/>
  <c r="AG1195" i="25"/>
  <c r="AH1195" i="25" s="1"/>
  <c r="O1195" i="25"/>
  <c r="O1648" i="25"/>
  <c r="AG1648" i="25"/>
  <c r="AH1648" i="25" s="1"/>
  <c r="O1153" i="25"/>
  <c r="AG1153" i="25"/>
  <c r="AH1153" i="25" s="1"/>
  <c r="O940" i="25"/>
  <c r="AG940" i="25"/>
  <c r="AH940" i="25" s="1"/>
  <c r="AG848" i="25"/>
  <c r="AH848" i="25" s="1"/>
  <c r="O848" i="25"/>
  <c r="O658" i="25"/>
  <c r="AG658" i="25"/>
  <c r="AH658" i="25" s="1"/>
  <c r="AG124" i="25"/>
  <c r="AH124" i="25" s="1"/>
  <c r="O124" i="25"/>
  <c r="AG1251" i="25"/>
  <c r="AH1251" i="25" s="1"/>
  <c r="O1251" i="25"/>
  <c r="AG1731" i="25"/>
  <c r="AH1731" i="25" s="1"/>
  <c r="O1731" i="25"/>
  <c r="AG759" i="25"/>
  <c r="AH759" i="25" s="1"/>
  <c r="O759" i="25"/>
  <c r="O1658" i="25"/>
  <c r="AG1658" i="25"/>
  <c r="AH1658" i="25" s="1"/>
  <c r="O1603" i="25"/>
  <c r="AG1603" i="25"/>
  <c r="AH1603" i="25" s="1"/>
  <c r="O70" i="25"/>
  <c r="AG70" i="25"/>
  <c r="AH70" i="25" s="1"/>
  <c r="O418" i="25"/>
  <c r="AG418" i="25"/>
  <c r="AH418" i="25" s="1"/>
  <c r="O795" i="25"/>
  <c r="AG795" i="25"/>
  <c r="AH795" i="25" s="1"/>
  <c r="O1783" i="25"/>
  <c r="AG1783" i="25"/>
  <c r="AH1783" i="25" s="1"/>
  <c r="O734" i="25"/>
  <c r="AG734" i="25"/>
  <c r="AH734" i="25" s="1"/>
  <c r="O801" i="25"/>
  <c r="AG801" i="25"/>
  <c r="AH801" i="25" s="1"/>
  <c r="O1639" i="25"/>
  <c r="AG1639" i="25"/>
  <c r="AH1639" i="25" s="1"/>
  <c r="AG1304" i="25"/>
  <c r="AH1304" i="25" s="1"/>
  <c r="O1304" i="25"/>
  <c r="AG1684" i="25"/>
  <c r="AH1684" i="25" s="1"/>
  <c r="O1684" i="25"/>
  <c r="O724" i="25"/>
  <c r="AG724" i="25"/>
  <c r="AH724" i="25" s="1"/>
  <c r="O1299" i="25"/>
  <c r="AG1299" i="25"/>
  <c r="AH1299" i="25" s="1"/>
  <c r="O1222" i="25"/>
  <c r="AG1222" i="25"/>
  <c r="AH1222" i="25" s="1"/>
  <c r="AG708" i="25"/>
  <c r="AH708" i="25" s="1"/>
  <c r="O708" i="25"/>
  <c r="AG1520" i="25"/>
  <c r="AH1520" i="25" s="1"/>
  <c r="O1520" i="25"/>
  <c r="O970" i="25"/>
  <c r="AG970" i="25"/>
  <c r="AH970" i="25" s="1"/>
  <c r="O1387" i="25"/>
  <c r="AG1387" i="25"/>
  <c r="AH1387" i="25" s="1"/>
  <c r="AG700" i="25"/>
  <c r="AH700" i="25" s="1"/>
  <c r="O700" i="25"/>
  <c r="O1079" i="25"/>
  <c r="AG1079" i="25"/>
  <c r="AH1079" i="25" s="1"/>
  <c r="AG816" i="25"/>
  <c r="AH816" i="25" s="1"/>
  <c r="O816" i="25"/>
  <c r="AG811" i="25"/>
  <c r="AH811" i="25" s="1"/>
  <c r="O811" i="25"/>
  <c r="O1498" i="25"/>
  <c r="AG1498" i="25"/>
  <c r="AH1498" i="25" s="1"/>
  <c r="AG1362" i="25"/>
  <c r="AH1362" i="25" s="1"/>
  <c r="O1362" i="25"/>
  <c r="AG1797" i="25"/>
  <c r="AH1797" i="25" s="1"/>
  <c r="O1797" i="25"/>
  <c r="AG1164" i="25"/>
  <c r="AH1164" i="25" s="1"/>
  <c r="O1164" i="25"/>
  <c r="AG1710" i="25"/>
  <c r="AH1710" i="25" s="1"/>
  <c r="O1710" i="25"/>
  <c r="O578" i="25"/>
  <c r="AG578" i="25"/>
  <c r="AH578" i="25" s="1"/>
  <c r="AG1173" i="25"/>
  <c r="AH1173" i="25" s="1"/>
  <c r="O1173" i="25"/>
  <c r="AG1488" i="25"/>
  <c r="AH1488" i="25" s="1"/>
  <c r="O1488" i="25"/>
  <c r="O998" i="25"/>
  <c r="AG998" i="25"/>
  <c r="AH998" i="25" s="1"/>
  <c r="O1341" i="25"/>
  <c r="AG1341" i="25"/>
  <c r="AH1341" i="25" s="1"/>
  <c r="AG1279" i="25"/>
  <c r="AH1279" i="25" s="1"/>
  <c r="O1279" i="25"/>
  <c r="O1152" i="25"/>
  <c r="AG1152" i="25"/>
  <c r="AH1152" i="25" s="1"/>
  <c r="O1755" i="25"/>
  <c r="AG1755" i="25"/>
  <c r="AH1755" i="25" s="1"/>
  <c r="O1487" i="25"/>
  <c r="AG1487" i="25"/>
  <c r="AH1487" i="25" s="1"/>
  <c r="O323" i="25"/>
  <c r="AG323" i="25"/>
  <c r="AH323" i="25" s="1"/>
  <c r="O1382" i="25"/>
  <c r="AG1382" i="25"/>
  <c r="AH1382" i="25" s="1"/>
  <c r="AG1177" i="25"/>
  <c r="AH1177" i="25" s="1"/>
  <c r="O1177" i="25"/>
  <c r="O955" i="25"/>
  <c r="AG955" i="25"/>
  <c r="AH955" i="25" s="1"/>
  <c r="AG1771" i="25"/>
  <c r="AH1771" i="25" s="1"/>
  <c r="O1771" i="25"/>
  <c r="O1181" i="25"/>
  <c r="AG1181" i="25"/>
  <c r="AH1181" i="25" s="1"/>
  <c r="O1622" i="25"/>
  <c r="AG1622" i="25"/>
  <c r="AH1622" i="25" s="1"/>
  <c r="O878" i="25"/>
  <c r="AG878" i="25"/>
  <c r="AH878" i="25" s="1"/>
  <c r="AG1337" i="25"/>
  <c r="AH1337" i="25" s="1"/>
  <c r="O1337" i="25"/>
  <c r="O1268" i="25"/>
  <c r="AG1268" i="25"/>
  <c r="AH1268" i="25" s="1"/>
  <c r="AG464" i="25"/>
  <c r="AH464" i="25" s="1"/>
  <c r="O464" i="25"/>
  <c r="AG1420" i="25"/>
  <c r="AH1420" i="25" s="1"/>
  <c r="O1420" i="25"/>
  <c r="O389" i="25"/>
  <c r="AG389" i="25"/>
  <c r="AH389" i="25" s="1"/>
  <c r="O1049" i="25"/>
  <c r="AG1049" i="25"/>
  <c r="AH1049" i="25" s="1"/>
  <c r="AG475" i="25"/>
  <c r="AH475" i="25" s="1"/>
  <c r="O475" i="25"/>
  <c r="AG1319" i="25"/>
  <c r="AH1319" i="25" s="1"/>
  <c r="O1319" i="25"/>
  <c r="AG1380" i="25"/>
  <c r="AH1380" i="25" s="1"/>
  <c r="O1380" i="25"/>
  <c r="O1423" i="25"/>
  <c r="AG1423" i="25"/>
  <c r="AH1423" i="25" s="1"/>
  <c r="AG859" i="25"/>
  <c r="AH859" i="25" s="1"/>
  <c r="O859" i="25"/>
  <c r="O815" i="25"/>
  <c r="AG815" i="25"/>
  <c r="AH815" i="25" s="1"/>
  <c r="AG1753" i="25"/>
  <c r="AH1753" i="25" s="1"/>
  <c r="O1753" i="25"/>
  <c r="AG1750" i="25"/>
  <c r="AH1750" i="25" s="1"/>
  <c r="O1750" i="25"/>
  <c r="O358" i="25"/>
  <c r="AG358" i="25"/>
  <c r="AH358" i="25" s="1"/>
  <c r="O1339" i="25"/>
  <c r="AG1339" i="25"/>
  <c r="AH1339" i="25" s="1"/>
  <c r="O914" i="25"/>
  <c r="AG914" i="25"/>
  <c r="AH914" i="25" s="1"/>
  <c r="AG1036" i="25"/>
  <c r="AH1036" i="25" s="1"/>
  <c r="O1036" i="25"/>
  <c r="O880" i="25"/>
  <c r="AG880" i="25"/>
  <c r="AH880" i="25" s="1"/>
  <c r="O590" i="25"/>
  <c r="AG590" i="25"/>
  <c r="AH590" i="25" s="1"/>
  <c r="O481" i="25"/>
  <c r="AG481" i="25"/>
  <c r="AH481" i="25" s="1"/>
  <c r="O1289" i="25"/>
  <c r="AG1289" i="25"/>
  <c r="AH1289" i="25" s="1"/>
  <c r="O255" i="25"/>
  <c r="AG255" i="25"/>
  <c r="AH255" i="25" s="1"/>
  <c r="O50" i="25"/>
  <c r="AG50" i="25"/>
  <c r="AH50" i="25" s="1"/>
  <c r="AG572" i="25"/>
  <c r="AH572" i="25" s="1"/>
  <c r="O572" i="25"/>
  <c r="O415" i="25"/>
  <c r="AG415" i="25"/>
  <c r="AH415" i="25" s="1"/>
  <c r="O157" i="25"/>
  <c r="AG157" i="25"/>
  <c r="AH157" i="25" s="1"/>
  <c r="O587" i="25"/>
  <c r="AG587" i="25"/>
  <c r="AH587" i="25" s="1"/>
  <c r="AG814" i="25"/>
  <c r="AH814" i="25" s="1"/>
  <c r="O814" i="25"/>
  <c r="AG1311" i="25"/>
  <c r="AH1311" i="25" s="1"/>
  <c r="O1311" i="25"/>
  <c r="O54" i="25"/>
  <c r="AG54" i="25"/>
  <c r="AH54" i="25" s="1"/>
  <c r="O945" i="25"/>
  <c r="AG945" i="25"/>
  <c r="AH945" i="25" s="1"/>
  <c r="O1560" i="25"/>
  <c r="AG1560" i="25"/>
  <c r="AH1560" i="25" s="1"/>
  <c r="AG1702" i="25"/>
  <c r="AH1702" i="25" s="1"/>
  <c r="O1702" i="25"/>
  <c r="O41" i="25"/>
  <c r="AG41" i="25"/>
  <c r="AH41" i="25" s="1"/>
  <c r="O699" i="25"/>
  <c r="AG699" i="25"/>
  <c r="AH699" i="25" s="1"/>
  <c r="O1231" i="25"/>
  <c r="AG1231" i="25"/>
  <c r="AH1231" i="25" s="1"/>
  <c r="AG106" i="25"/>
  <c r="AH106" i="25" s="1"/>
  <c r="O106" i="25"/>
  <c r="AG1662" i="25"/>
  <c r="AH1662" i="25" s="1"/>
  <c r="O1662" i="25"/>
  <c r="AG1676" i="25"/>
  <c r="AH1676" i="25" s="1"/>
  <c r="O1676" i="25"/>
  <c r="AG1124" i="25"/>
  <c r="AH1124" i="25" s="1"/>
  <c r="O1124" i="25"/>
  <c r="AG1281" i="25"/>
  <c r="AH1281" i="25" s="1"/>
  <c r="O1281" i="25"/>
  <c r="AG1269" i="25"/>
  <c r="AH1269" i="25" s="1"/>
  <c r="O1269" i="25"/>
  <c r="O193" i="25"/>
  <c r="AG193" i="25"/>
  <c r="AH193" i="25" s="1"/>
  <c r="O1149" i="25"/>
  <c r="AG1149" i="25"/>
  <c r="AH1149" i="25" s="1"/>
  <c r="AG527" i="25"/>
  <c r="AH527" i="25" s="1"/>
  <c r="O527" i="25"/>
  <c r="AG1500" i="25"/>
  <c r="AH1500" i="25" s="1"/>
  <c r="O1500" i="25"/>
  <c r="O675" i="25"/>
  <c r="AG675" i="25"/>
  <c r="AH675" i="25" s="1"/>
  <c r="AG709" i="25"/>
  <c r="AH709" i="25" s="1"/>
  <c r="O709" i="25"/>
  <c r="O1480" i="25"/>
  <c r="AG1480" i="25"/>
  <c r="AH1480" i="25" s="1"/>
  <c r="O1618" i="25"/>
  <c r="AG1618" i="25"/>
  <c r="AH1618" i="25" s="1"/>
  <c r="AG583" i="25"/>
  <c r="AH583" i="25" s="1"/>
  <c r="O583" i="25"/>
  <c r="O1352" i="25"/>
  <c r="AG1352" i="25"/>
  <c r="AH1352" i="25" s="1"/>
  <c r="O383" i="25"/>
  <c r="AG383" i="25"/>
  <c r="AH383" i="25" s="1"/>
  <c r="O1001" i="25"/>
  <c r="AG1001" i="25"/>
  <c r="AH1001" i="25" s="1"/>
  <c r="AG296" i="25"/>
  <c r="AH296" i="25" s="1"/>
  <c r="O296" i="25"/>
  <c r="O179" i="25"/>
  <c r="AG179" i="25"/>
  <c r="AH179" i="25" s="1"/>
  <c r="AG679" i="25"/>
  <c r="AH679" i="25" s="1"/>
  <c r="O679" i="25"/>
  <c r="O219" i="25"/>
  <c r="AG219" i="25"/>
  <c r="AH219" i="25" s="1"/>
  <c r="AG1067" i="25"/>
  <c r="AH1067" i="25" s="1"/>
  <c r="O1067" i="25"/>
  <c r="AG664" i="25"/>
  <c r="AH664" i="25" s="1"/>
  <c r="O664" i="25"/>
  <c r="O363" i="25"/>
  <c r="AG363" i="25"/>
  <c r="AH363" i="25" s="1"/>
  <c r="O825" i="25"/>
  <c r="AG825" i="25"/>
  <c r="AH825" i="25" s="1"/>
  <c r="O1208" i="25"/>
  <c r="AG1208" i="25"/>
  <c r="AH1208" i="25" s="1"/>
  <c r="O228" i="25"/>
  <c r="AG228" i="25"/>
  <c r="AH228" i="25" s="1"/>
  <c r="O156" i="25"/>
  <c r="AG156" i="25"/>
  <c r="AH156" i="25" s="1"/>
  <c r="AG906" i="25"/>
  <c r="AH906" i="25" s="1"/>
  <c r="O906" i="25"/>
  <c r="O589" i="25"/>
  <c r="AG589" i="25"/>
  <c r="AH589" i="25" s="1"/>
  <c r="O1688" i="25"/>
  <c r="AG1688" i="25"/>
  <c r="AH1688" i="25" s="1"/>
  <c r="O1377" i="25"/>
  <c r="AG1377" i="25"/>
  <c r="AH1377" i="25" s="1"/>
  <c r="O499" i="25"/>
  <c r="AG499" i="25"/>
  <c r="AH499" i="25" s="1"/>
  <c r="O1374" i="25"/>
  <c r="AG1374" i="25"/>
  <c r="AH1374" i="25" s="1"/>
  <c r="O977" i="25"/>
  <c r="AG977" i="25"/>
  <c r="AH977" i="25" s="1"/>
  <c r="O272" i="25"/>
  <c r="AG272" i="25"/>
  <c r="AH272" i="25" s="1"/>
  <c r="AG254" i="25"/>
  <c r="AH254" i="25" s="1"/>
  <c r="O254" i="25"/>
  <c r="O689" i="25"/>
  <c r="AG689" i="25"/>
  <c r="AH689" i="25" s="1"/>
  <c r="AG1323" i="25"/>
  <c r="AH1323" i="25" s="1"/>
  <c r="O1323" i="25"/>
  <c r="O276" i="25"/>
  <c r="AG276" i="25"/>
  <c r="AH276" i="25" s="1"/>
  <c r="O843" i="25"/>
  <c r="AG843" i="25"/>
  <c r="AH843" i="25" s="1"/>
  <c r="O516" i="25"/>
  <c r="AG516" i="25"/>
  <c r="AH516" i="25" s="1"/>
  <c r="O1786" i="25"/>
  <c r="AG1786" i="25"/>
  <c r="AH1786" i="25" s="1"/>
  <c r="AG964" i="25"/>
  <c r="AH964" i="25" s="1"/>
  <c r="O964" i="25"/>
  <c r="O273" i="25"/>
  <c r="AG273" i="25"/>
  <c r="AH273" i="25" s="1"/>
  <c r="O960" i="25"/>
  <c r="AG960" i="25"/>
  <c r="AH960" i="25" s="1"/>
  <c r="AG113" i="25"/>
  <c r="AH113" i="25" s="1"/>
  <c r="O113" i="25"/>
  <c r="AG826" i="25"/>
  <c r="AH826" i="25" s="1"/>
  <c r="O826" i="25"/>
  <c r="AG94" i="25"/>
  <c r="AH94" i="25" s="1"/>
  <c r="O94" i="25"/>
  <c r="AG597" i="25"/>
  <c r="AH597" i="25" s="1"/>
  <c r="O597" i="25"/>
  <c r="O1343" i="25"/>
  <c r="AG1343" i="25"/>
  <c r="AH1343" i="25" s="1"/>
  <c r="AG1094" i="25"/>
  <c r="AH1094" i="25" s="1"/>
  <c r="O1094" i="25"/>
  <c r="O136" i="25"/>
  <c r="AG136" i="25"/>
  <c r="AH136" i="25" s="1"/>
  <c r="O669" i="25"/>
  <c r="AG669" i="25"/>
  <c r="AH669" i="25" s="1"/>
  <c r="AG1147" i="25"/>
  <c r="AH1147" i="25" s="1"/>
  <c r="O1147" i="25"/>
  <c r="O1458" i="25"/>
  <c r="AG1458" i="25"/>
  <c r="AH1458" i="25" s="1"/>
  <c r="O205" i="25"/>
  <c r="AG205" i="25"/>
  <c r="AH205" i="25" s="1"/>
  <c r="O681" i="25"/>
  <c r="AG681" i="25"/>
  <c r="AH681" i="25" s="1"/>
  <c r="O1477" i="25"/>
  <c r="AG1477" i="25"/>
  <c r="AH1477" i="25" s="1"/>
  <c r="O263" i="25"/>
  <c r="AG263" i="25"/>
  <c r="AH263" i="25" s="1"/>
  <c r="O557" i="25"/>
  <c r="AG557" i="25"/>
  <c r="AH557" i="25" s="1"/>
  <c r="O1790" i="25"/>
  <c r="AG1790" i="25"/>
  <c r="AH1790" i="25" s="1"/>
  <c r="AG188" i="25"/>
  <c r="AH188" i="25" s="1"/>
  <c r="O188" i="25"/>
  <c r="AG1150" i="25"/>
  <c r="AH1150" i="25" s="1"/>
  <c r="O1150" i="25"/>
  <c r="O768" i="25"/>
  <c r="AG768" i="25"/>
  <c r="AH768" i="25" s="1"/>
  <c r="AG1510" i="25"/>
  <c r="AH1510" i="25" s="1"/>
  <c r="O1510" i="25"/>
  <c r="O1590" i="25"/>
  <c r="AG1590" i="25"/>
  <c r="AH1590" i="25" s="1"/>
  <c r="O332" i="25"/>
  <c r="AG332" i="25"/>
  <c r="AH332" i="25" s="1"/>
  <c r="AG139" i="25"/>
  <c r="AH139" i="25" s="1"/>
  <c r="O139" i="25"/>
  <c r="O449" i="25"/>
  <c r="AG449" i="25"/>
  <c r="AH449" i="25" s="1"/>
  <c r="O520" i="25"/>
  <c r="AG520" i="25"/>
  <c r="AH520" i="25" s="1"/>
  <c r="O36" i="25"/>
  <c r="AG36" i="25"/>
  <c r="AH36" i="25" s="1"/>
  <c r="O707" i="25"/>
  <c r="AG707" i="25"/>
  <c r="AH707" i="25" s="1"/>
  <c r="O14" i="25"/>
  <c r="AG14" i="25"/>
  <c r="AH14" i="25" s="1"/>
  <c r="AG77" i="25"/>
  <c r="AH77" i="25" s="1"/>
  <c r="O77" i="25"/>
  <c r="O261" i="25"/>
  <c r="AG261" i="25"/>
  <c r="AH261" i="25" s="1"/>
  <c r="AG839" i="25"/>
  <c r="AH839" i="25" s="1"/>
  <c r="O839" i="25"/>
  <c r="O1114" i="25"/>
  <c r="AG1114" i="25"/>
  <c r="AH1114" i="25" s="1"/>
  <c r="AG407" i="25"/>
  <c r="AH407" i="25" s="1"/>
  <c r="O407" i="25"/>
  <c r="AG1410" i="25"/>
  <c r="AH1410" i="25" s="1"/>
  <c r="O1410" i="25"/>
  <c r="O289" i="25"/>
  <c r="AG289" i="25"/>
  <c r="AH289" i="25" s="1"/>
  <c r="AG306" i="25"/>
  <c r="AH306" i="25" s="1"/>
  <c r="O306" i="25"/>
  <c r="O246" i="25"/>
  <c r="AG246" i="25"/>
  <c r="AH246" i="25" s="1"/>
  <c r="O802" i="25"/>
  <c r="AG802" i="25"/>
  <c r="AH802" i="25" s="1"/>
  <c r="O1017" i="25"/>
  <c r="AG1017" i="25"/>
  <c r="AH1017" i="25" s="1"/>
  <c r="O152" i="25"/>
  <c r="AG152" i="25"/>
  <c r="AH152" i="25" s="1"/>
  <c r="O505" i="25"/>
  <c r="AG505" i="25"/>
  <c r="AH505" i="25" s="1"/>
  <c r="O369" i="25"/>
  <c r="AG369" i="25"/>
  <c r="AH369" i="25" s="1"/>
  <c r="AG885" i="25"/>
  <c r="AH885" i="25" s="1"/>
  <c r="O885" i="25"/>
  <c r="O887" i="25"/>
  <c r="AG887" i="25"/>
  <c r="AH887" i="25" s="1"/>
  <c r="AG1095" i="25"/>
  <c r="AH1095" i="25" s="1"/>
  <c r="O1095" i="25"/>
  <c r="O1367" i="25"/>
  <c r="AG1367" i="25"/>
  <c r="AH1367" i="25" s="1"/>
  <c r="AG1008" i="25"/>
  <c r="AH1008" i="25" s="1"/>
  <c r="O1008" i="25"/>
  <c r="AG511" i="25"/>
  <c r="AH511" i="25" s="1"/>
  <c r="O511" i="25"/>
  <c r="AG218" i="25"/>
  <c r="AH218" i="25" s="1"/>
  <c r="O218" i="25"/>
  <c r="AG737" i="25"/>
  <c r="AH737" i="25" s="1"/>
  <c r="O737" i="25"/>
  <c r="AG821" i="25"/>
  <c r="AH821" i="25" s="1"/>
  <c r="O821" i="25"/>
  <c r="AG1136" i="25"/>
  <c r="AH1136" i="25" s="1"/>
  <c r="O1136" i="25"/>
  <c r="O648" i="25"/>
  <c r="AG648" i="25"/>
  <c r="AH648" i="25" s="1"/>
  <c r="O1466" i="25"/>
  <c r="AG1466" i="25"/>
  <c r="AH1466" i="25" s="1"/>
  <c r="O1747" i="25"/>
  <c r="AG1747" i="25"/>
  <c r="AH1747" i="25" s="1"/>
  <c r="O1092" i="25"/>
  <c r="AG1092" i="25"/>
  <c r="AH1092" i="25" s="1"/>
  <c r="O863" i="25"/>
  <c r="AG863" i="25"/>
  <c r="AH863" i="25" s="1"/>
  <c r="O1672" i="25"/>
  <c r="AG1672" i="25"/>
  <c r="AH1672" i="25" s="1"/>
  <c r="AG1674" i="25"/>
  <c r="AH1674" i="25" s="1"/>
  <c r="O1674" i="25"/>
  <c r="O900" i="25"/>
  <c r="AG900" i="25"/>
  <c r="AH900" i="25" s="1"/>
  <c r="O1076" i="25"/>
  <c r="AG1076" i="25"/>
  <c r="AH1076" i="25" s="1"/>
  <c r="O1312" i="25"/>
  <c r="AG1312" i="25"/>
  <c r="AH1312" i="25" s="1"/>
  <c r="AG1446" i="25"/>
  <c r="AH1446" i="25" s="1"/>
  <c r="O1446" i="25"/>
  <c r="AG1769" i="25"/>
  <c r="AH1769" i="25" s="1"/>
  <c r="O1769" i="25"/>
  <c r="O1424" i="25"/>
  <c r="AG1424" i="25"/>
  <c r="AH1424" i="25" s="1"/>
  <c r="O1156" i="25"/>
  <c r="AG1156" i="25"/>
  <c r="AH1156" i="25" s="1"/>
  <c r="O1507" i="25"/>
  <c r="AG1507" i="25"/>
  <c r="AH1507" i="25" s="1"/>
  <c r="O613" i="25"/>
  <c r="AG613" i="25"/>
  <c r="AH613" i="25" s="1"/>
  <c r="O1063" i="25"/>
  <c r="AG1063" i="25"/>
  <c r="AH1063" i="25" s="1"/>
  <c r="O1611" i="25"/>
  <c r="AG1611" i="25"/>
  <c r="AH1611" i="25" s="1"/>
  <c r="O1435" i="25"/>
  <c r="AG1435" i="25"/>
  <c r="AH1435" i="25" s="1"/>
  <c r="AG395" i="25"/>
  <c r="AH395" i="25" s="1"/>
  <c r="O395" i="25"/>
  <c r="O894" i="25"/>
  <c r="AG894" i="25"/>
  <c r="AH894" i="25" s="1"/>
  <c r="O1359" i="25"/>
  <c r="AG1359" i="25"/>
  <c r="AH1359" i="25" s="1"/>
  <c r="O757" i="25"/>
  <c r="AG757" i="25"/>
  <c r="AH757" i="25" s="1"/>
  <c r="O1630" i="25"/>
  <c r="AG1630" i="25"/>
  <c r="AH1630" i="25" s="1"/>
  <c r="O1350" i="25"/>
  <c r="AG1350" i="25"/>
  <c r="AH1350" i="25" s="1"/>
  <c r="O1431" i="25"/>
  <c r="AG1431" i="25"/>
  <c r="AH1431" i="25" s="1"/>
  <c r="O1717" i="25"/>
  <c r="AG1717" i="25"/>
  <c r="AH1717" i="25" s="1"/>
  <c r="O1123" i="25"/>
  <c r="AG1123" i="25"/>
  <c r="AH1123" i="25" s="1"/>
  <c r="O1158" i="25"/>
  <c r="AG1158" i="25"/>
  <c r="AH1158" i="25" s="1"/>
  <c r="O1538" i="25"/>
  <c r="AG1538" i="25"/>
  <c r="AH1538" i="25" s="1"/>
  <c r="O1313" i="25"/>
  <c r="AG1313" i="25"/>
  <c r="AH1313" i="25" s="1"/>
  <c r="AG1587" i="25"/>
  <c r="AH1587" i="25" s="1"/>
  <c r="O1587" i="25"/>
  <c r="O827" i="25"/>
  <c r="AG827" i="25"/>
  <c r="AH827" i="25" s="1"/>
  <c r="AG1197" i="25"/>
  <c r="AH1197" i="25" s="1"/>
  <c r="O1197" i="25"/>
  <c r="AG1131" i="25"/>
  <c r="AH1131" i="25" s="1"/>
  <c r="O1131" i="25"/>
  <c r="O1162" i="25"/>
  <c r="AG1162" i="25"/>
  <c r="AH1162" i="25" s="1"/>
  <c r="O379" i="25"/>
  <c r="AG379" i="25"/>
  <c r="AH379" i="25" s="1"/>
  <c r="AG1354" i="25"/>
  <c r="AH1354" i="25" s="1"/>
  <c r="O1354" i="25"/>
  <c r="O230" i="25"/>
  <c r="AG230" i="25"/>
  <c r="AH230" i="25" s="1"/>
  <c r="O1619" i="25"/>
  <c r="AG1619" i="25"/>
  <c r="AH1619" i="25" s="1"/>
  <c r="O787" i="25"/>
  <c r="AG787" i="25"/>
  <c r="AH787" i="25" s="1"/>
  <c r="O1591" i="25"/>
  <c r="AG1591" i="25"/>
  <c r="AH1591" i="25" s="1"/>
  <c r="O277" i="25"/>
  <c r="AG277" i="25"/>
  <c r="AH277" i="25" s="1"/>
  <c r="O290" i="25"/>
  <c r="AG290" i="25"/>
  <c r="AH290" i="25" s="1"/>
  <c r="AG723" i="25"/>
  <c r="AH723" i="25" s="1"/>
  <c r="O723" i="25"/>
  <c r="AG650" i="25"/>
  <c r="AH650" i="25" s="1"/>
  <c r="O650" i="25"/>
  <c r="AG55" i="25"/>
  <c r="AH55" i="25" s="1"/>
  <c r="O55" i="25"/>
  <c r="AG1451" i="25"/>
  <c r="AH1451" i="25" s="1"/>
  <c r="O1451" i="25"/>
  <c r="O1692" i="25"/>
  <c r="AG1692" i="25"/>
  <c r="AH1692" i="25" s="1"/>
  <c r="O980" i="25"/>
  <c r="AG980" i="25"/>
  <c r="AH980" i="25" s="1"/>
  <c r="O1579" i="25"/>
  <c r="AG1579" i="25"/>
  <c r="AH1579" i="25" s="1"/>
  <c r="AG324" i="25"/>
  <c r="AH324" i="25" s="1"/>
  <c r="O324" i="25"/>
  <c r="O174" i="25"/>
  <c r="AG174" i="25"/>
  <c r="AH174" i="25" s="1"/>
  <c r="O685" i="25"/>
  <c r="AG685" i="25"/>
  <c r="AH685" i="25" s="1"/>
  <c r="AG785" i="25"/>
  <c r="AH785" i="25" s="1"/>
  <c r="O785" i="25"/>
  <c r="O1748" i="25"/>
  <c r="AG1748" i="25"/>
  <c r="AH1748" i="25" s="1"/>
  <c r="AG1501" i="25"/>
  <c r="AH1501" i="25" s="1"/>
  <c r="O1501" i="25"/>
  <c r="AG1665" i="25"/>
  <c r="AH1665" i="25" s="1"/>
  <c r="O1665" i="25"/>
  <c r="AG565" i="25"/>
  <c r="AH565" i="25" s="1"/>
  <c r="O565" i="25"/>
  <c r="O761" i="25"/>
  <c r="AG761" i="25"/>
  <c r="AH761" i="25" s="1"/>
  <c r="O433" i="25"/>
  <c r="AG433" i="25"/>
  <c r="AH433" i="25" s="1"/>
  <c r="AG765" i="25"/>
  <c r="AH765" i="25" s="1"/>
  <c r="O765" i="25"/>
  <c r="O1671" i="25"/>
  <c r="AG1671" i="25"/>
  <c r="AH1671" i="25" s="1"/>
  <c r="AG592" i="25"/>
  <c r="AH592" i="25" s="1"/>
  <c r="O592" i="25"/>
  <c r="O1679" i="25"/>
  <c r="AG1679" i="25"/>
  <c r="AH1679" i="25" s="1"/>
  <c r="O1252" i="25"/>
  <c r="AG1252" i="25"/>
  <c r="AH1252" i="25" s="1"/>
  <c r="O1607" i="25"/>
  <c r="AG1607" i="25"/>
  <c r="AH1607" i="25" s="1"/>
  <c r="O1148" i="25"/>
  <c r="AG1148" i="25"/>
  <c r="AH1148" i="25" s="1"/>
  <c r="O1739" i="25"/>
  <c r="AG1739" i="25"/>
  <c r="AH1739" i="25" s="1"/>
  <c r="O1236" i="25"/>
  <c r="AG1236" i="25"/>
  <c r="AH1236" i="25" s="1"/>
  <c r="O1802" i="25"/>
  <c r="AG1802" i="25"/>
  <c r="AH1802" i="25" s="1"/>
  <c r="O936" i="25"/>
  <c r="AG936" i="25"/>
  <c r="AH936" i="25" s="1"/>
  <c r="O498" i="25"/>
  <c r="AG498" i="25"/>
  <c r="AH498" i="25" s="1"/>
  <c r="O909" i="25"/>
  <c r="AG909" i="25"/>
  <c r="AH909" i="25" s="1"/>
  <c r="AG343" i="25"/>
  <c r="AH343" i="25" s="1"/>
  <c r="O343" i="25"/>
  <c r="O517" i="25"/>
  <c r="AG517" i="25"/>
  <c r="AH517" i="25" s="1"/>
  <c r="O252" i="25"/>
  <c r="AG252" i="25"/>
  <c r="AH252" i="25" s="1"/>
  <c r="O838" i="25"/>
  <c r="AG838" i="25"/>
  <c r="AH838" i="25" s="1"/>
  <c r="AG1599" i="25"/>
  <c r="AH1599" i="25" s="1"/>
  <c r="O1599" i="25"/>
  <c r="O131" i="25"/>
  <c r="AG131" i="25"/>
  <c r="AH131" i="25" s="1"/>
  <c r="O342" i="25"/>
  <c r="AG342" i="25"/>
  <c r="AH342" i="25" s="1"/>
  <c r="O777" i="25"/>
  <c r="AG777" i="25"/>
  <c r="AH777" i="25" s="1"/>
  <c r="AG571" i="25"/>
  <c r="AH571" i="25" s="1"/>
  <c r="O571" i="25"/>
  <c r="O331" i="25"/>
  <c r="AG331" i="25"/>
  <c r="AH331" i="25" s="1"/>
  <c r="O1368" i="25"/>
  <c r="AG1368" i="25"/>
  <c r="AH1368" i="25" s="1"/>
  <c r="O1526" i="25"/>
  <c r="AG1526" i="25"/>
  <c r="AH1526" i="25" s="1"/>
  <c r="AG1383" i="25"/>
  <c r="AH1383" i="25" s="1"/>
  <c r="O1383" i="25"/>
  <c r="O1157" i="25"/>
  <c r="AG1157" i="25"/>
  <c r="AH1157" i="25" s="1"/>
  <c r="O1512" i="25"/>
  <c r="AG1512" i="25"/>
  <c r="AH1512" i="25" s="1"/>
  <c r="O1608" i="25"/>
  <c r="AG1608" i="25"/>
  <c r="AH1608" i="25" s="1"/>
  <c r="O63" i="25"/>
  <c r="AG63" i="25"/>
  <c r="AH63" i="25" s="1"/>
  <c r="AG525" i="25"/>
  <c r="AH525" i="25" s="1"/>
  <c r="O525" i="25"/>
  <c r="O282" i="25"/>
  <c r="AG282" i="25"/>
  <c r="AH282" i="25" s="1"/>
  <c r="O1525" i="25"/>
  <c r="AG1525" i="25"/>
  <c r="AH1525" i="25" s="1"/>
  <c r="O542" i="25"/>
  <c r="AG542" i="25"/>
  <c r="AH542" i="25" s="1"/>
  <c r="AG18" i="25"/>
  <c r="AH18" i="25" s="1"/>
  <c r="O18" i="25"/>
  <c r="O318" i="25"/>
  <c r="AG318" i="25"/>
  <c r="AH318" i="25" s="1"/>
  <c r="AG446" i="25"/>
  <c r="AH446" i="25" s="1"/>
  <c r="O446" i="25"/>
  <c r="O1206" i="25"/>
  <c r="AG1206" i="25"/>
  <c r="AH1206" i="25" s="1"/>
  <c r="O1417" i="25"/>
  <c r="AG1417" i="25"/>
  <c r="AH1417" i="25" s="1"/>
  <c r="AG1360" i="25"/>
  <c r="AH1360" i="25" s="1"/>
  <c r="O1360" i="25"/>
  <c r="O508" i="25"/>
  <c r="AG508" i="25"/>
  <c r="AH508" i="25" s="1"/>
  <c r="O24" i="25"/>
  <c r="AG24" i="25"/>
  <c r="AH24" i="25" s="1"/>
  <c r="O1705" i="25"/>
  <c r="AG1705" i="25"/>
  <c r="AH1705" i="25" s="1"/>
  <c r="O484" i="25"/>
  <c r="AG484" i="25"/>
  <c r="AH484" i="25" s="1"/>
  <c r="AG178" i="25"/>
  <c r="AH178" i="25" s="1"/>
  <c r="O178" i="25"/>
  <c r="AG559" i="25"/>
  <c r="AH559" i="25" s="1"/>
  <c r="O559" i="25"/>
  <c r="O1143" i="25"/>
  <c r="AG1143" i="25"/>
  <c r="AH1143" i="25" s="1"/>
  <c r="O1209" i="25"/>
  <c r="AG1209" i="25"/>
  <c r="AH1209" i="25" s="1"/>
  <c r="O473" i="25"/>
  <c r="AG473" i="25"/>
  <c r="AH473" i="25" s="1"/>
  <c r="O533" i="25"/>
  <c r="AG533" i="25"/>
  <c r="AH533" i="25" s="1"/>
  <c r="O1796" i="25"/>
  <c r="AG1796" i="25"/>
  <c r="AH1796" i="25" s="1"/>
  <c r="O316" i="25"/>
  <c r="AG316" i="25"/>
  <c r="AH316" i="25" s="1"/>
  <c r="O1725" i="25"/>
  <c r="AG1725" i="25"/>
  <c r="AH1725" i="25" s="1"/>
  <c r="O417" i="25"/>
  <c r="AG417" i="25"/>
  <c r="AH417" i="25" s="1"/>
  <c r="O312" i="25"/>
  <c r="AG312" i="25"/>
  <c r="AH312" i="25" s="1"/>
  <c r="AG454" i="25"/>
  <c r="AH454" i="25" s="1"/>
  <c r="O454" i="25"/>
  <c r="O1497" i="25"/>
  <c r="AG1497" i="25"/>
  <c r="AH1497" i="25" s="1"/>
  <c r="O889" i="25"/>
  <c r="AG889" i="25"/>
  <c r="AH889" i="25" s="1"/>
  <c r="AG455" i="25"/>
  <c r="AH455" i="25" s="1"/>
  <c r="O455" i="25"/>
  <c r="O580" i="25"/>
  <c r="AG580" i="25"/>
  <c r="AH580" i="25" s="1"/>
  <c r="O1327" i="25"/>
  <c r="AG1327" i="25"/>
  <c r="AH1327" i="25" s="1"/>
  <c r="AG1478" i="25"/>
  <c r="AH1478" i="25" s="1"/>
  <c r="O1478" i="25"/>
  <c r="O1411" i="25"/>
  <c r="AG1411" i="25"/>
  <c r="AH1411" i="25" s="1"/>
  <c r="AG703" i="25"/>
  <c r="AH703" i="25" s="1"/>
  <c r="O703" i="25"/>
  <c r="AG963" i="25"/>
  <c r="AH963" i="25" s="1"/>
  <c r="O963" i="25"/>
  <c r="O1524" i="25"/>
  <c r="AG1524" i="25"/>
  <c r="AH1524" i="25" s="1"/>
  <c r="O64" i="25"/>
  <c r="AG64" i="25"/>
  <c r="AH64" i="25" s="1"/>
  <c r="O1632" i="25"/>
  <c r="AG1632" i="25"/>
  <c r="AH1632" i="25" s="1"/>
  <c r="AG398" i="25"/>
  <c r="AH398" i="25" s="1"/>
  <c r="O398" i="25"/>
  <c r="AG74" i="25"/>
  <c r="AH74" i="25" s="1"/>
  <c r="O74" i="25"/>
  <c r="AG1413" i="25"/>
  <c r="AH1413" i="25" s="1"/>
  <c r="O1413" i="25"/>
  <c r="AG487" i="25"/>
  <c r="AH487" i="25" s="1"/>
  <c r="O487" i="25"/>
  <c r="O79" i="25"/>
  <c r="AG79" i="25"/>
  <c r="AH79" i="25" s="1"/>
  <c r="AG1664" i="25"/>
  <c r="AH1664" i="25" s="1"/>
  <c r="O1664" i="25"/>
  <c r="O145" i="25"/>
  <c r="AG145" i="25"/>
  <c r="AH145" i="25" s="1"/>
  <c r="AG133" i="25"/>
  <c r="AH133" i="25" s="1"/>
  <c r="O133" i="25"/>
  <c r="O1394" i="25"/>
  <c r="AG1394" i="25"/>
  <c r="AH1394" i="25" s="1"/>
  <c r="O1773" i="25"/>
  <c r="AG1773" i="25"/>
  <c r="AH1773" i="25" s="1"/>
  <c r="O1072" i="25"/>
  <c r="AG1072" i="25"/>
  <c r="AH1072" i="25" s="1"/>
  <c r="AG1041" i="25"/>
  <c r="AH1041" i="25" s="1"/>
  <c r="O1041" i="25"/>
  <c r="O1129" i="25"/>
  <c r="AG1129" i="25"/>
  <c r="AH1129" i="25" s="1"/>
  <c r="O896" i="25"/>
  <c r="AG896" i="25"/>
  <c r="AH896" i="25" s="1"/>
  <c r="AG794" i="25"/>
  <c r="AH794" i="25" s="1"/>
  <c r="O794" i="25"/>
  <c r="O591" i="25"/>
  <c r="AG591" i="25"/>
  <c r="AH591" i="25" s="1"/>
  <c r="O1548" i="25"/>
  <c r="AG1548" i="25"/>
  <c r="AH1548" i="25" s="1"/>
  <c r="O1280" i="25"/>
  <c r="AG1280" i="25"/>
  <c r="AH1280" i="25" s="1"/>
  <c r="O287" i="25"/>
  <c r="AG287" i="25"/>
  <c r="AH287" i="25" s="1"/>
  <c r="O1184" i="25"/>
  <c r="AG1184" i="25"/>
  <c r="AH1184" i="25" s="1"/>
  <c r="AG987" i="25"/>
  <c r="AH987" i="25" s="1"/>
  <c r="O987" i="25"/>
  <c r="O1513" i="25"/>
  <c r="AG1513" i="25"/>
  <c r="AH1513" i="25" s="1"/>
  <c r="AG310" i="25"/>
  <c r="AH310" i="25" s="1"/>
  <c r="O310" i="25"/>
  <c r="O438" i="25"/>
  <c r="AG438" i="25"/>
  <c r="AH438" i="25" s="1"/>
  <c r="O1318" i="25"/>
  <c r="AG1318" i="25"/>
  <c r="AH1318" i="25" s="1"/>
  <c r="O1264" i="25"/>
  <c r="AG1264" i="25"/>
  <c r="AH1264" i="25" s="1"/>
  <c r="O235" i="25"/>
  <c r="AG235" i="25"/>
  <c r="AH235" i="25" s="1"/>
  <c r="O1640" i="25"/>
  <c r="AG1640" i="25"/>
  <c r="AH1640" i="25" s="1"/>
  <c r="O297" i="25"/>
  <c r="AG297" i="25"/>
  <c r="AH297" i="25" s="1"/>
  <c r="O381" i="25"/>
  <c r="AG381" i="25"/>
  <c r="AH381" i="25" s="1"/>
  <c r="O452" i="25"/>
  <c r="AG452" i="25"/>
  <c r="AH452" i="25" s="1"/>
  <c r="AG49" i="25"/>
  <c r="AH49" i="25" s="1"/>
  <c r="O49" i="25"/>
  <c r="O1290" i="25"/>
  <c r="AG1290" i="25"/>
  <c r="AH1290" i="25" s="1"/>
  <c r="O299" i="25"/>
  <c r="AG299" i="25"/>
  <c r="AH299" i="25" s="1"/>
  <c r="O1003" i="25"/>
  <c r="AG1003" i="25"/>
  <c r="AH1003" i="25" s="1"/>
  <c r="O173" i="25"/>
  <c r="AG173" i="25"/>
  <c r="AH173" i="25" s="1"/>
  <c r="AG621" i="25"/>
  <c r="AH621" i="25" s="1"/>
  <c r="O621" i="25"/>
  <c r="O1071" i="25"/>
  <c r="AG1071" i="25"/>
  <c r="AH1071" i="25" s="1"/>
  <c r="AG99" i="25"/>
  <c r="AH99" i="25" s="1"/>
  <c r="O99" i="25"/>
  <c r="AG1096" i="25"/>
  <c r="AH1096" i="25" s="1"/>
  <c r="O1096" i="25"/>
  <c r="O812" i="25"/>
  <c r="AG812" i="25"/>
  <c r="AH812" i="25" s="1"/>
  <c r="O662" i="25"/>
  <c r="AG662" i="25"/>
  <c r="AH662" i="25" s="1"/>
  <c r="AG569" i="25"/>
  <c r="AH569" i="25" s="1"/>
  <c r="O569" i="25"/>
  <c r="AG231" i="25"/>
  <c r="AH231" i="25" s="1"/>
  <c r="O231" i="25"/>
  <c r="O1154" i="25"/>
  <c r="AG1154" i="25"/>
  <c r="AH1154" i="25" s="1"/>
  <c r="AG834" i="25"/>
  <c r="AH834" i="25" s="1"/>
  <c r="O834" i="25"/>
  <c r="O468" i="25"/>
  <c r="AG468" i="25"/>
  <c r="AH468" i="25" s="1"/>
  <c r="O351" i="25"/>
  <c r="AG351" i="25"/>
  <c r="AH351" i="25" s="1"/>
  <c r="AG1081" i="25"/>
  <c r="AH1081" i="25" s="1"/>
  <c r="O1081" i="25"/>
  <c r="AG1125" i="25"/>
  <c r="AH1125" i="25" s="1"/>
  <c r="O1125" i="25"/>
  <c r="AG397" i="25"/>
  <c r="AH397" i="25" s="1"/>
  <c r="O397" i="25"/>
  <c r="AG495" i="25"/>
  <c r="AH495" i="25" s="1"/>
  <c r="O495" i="25"/>
  <c r="O1351" i="25"/>
  <c r="AG1351" i="25"/>
  <c r="AH1351" i="25" s="1"/>
  <c r="O1344" i="25"/>
  <c r="AG1344" i="25"/>
  <c r="AH1344" i="25" s="1"/>
  <c r="O1016" i="25"/>
  <c r="AG1016" i="25"/>
  <c r="AH1016" i="25" s="1"/>
  <c r="O1384" i="25"/>
  <c r="AG1384" i="25"/>
  <c r="AH1384" i="25" s="1"/>
  <c r="O566" i="25"/>
  <c r="AG566" i="25"/>
  <c r="AH566" i="25" s="1"/>
  <c r="AG66" i="25"/>
  <c r="AH66" i="25" s="1"/>
  <c r="O66" i="25"/>
  <c r="O577" i="25"/>
  <c r="AG577" i="25"/>
  <c r="AH577" i="25" s="1"/>
  <c r="O1035" i="25"/>
  <c r="AG1035" i="25"/>
  <c r="AH1035" i="25" s="1"/>
  <c r="O748" i="25"/>
  <c r="AG748" i="25"/>
  <c r="AH748" i="25" s="1"/>
  <c r="O676" i="25"/>
  <c r="AG676" i="25"/>
  <c r="AH676" i="25" s="1"/>
  <c r="AG1468" i="25"/>
  <c r="AH1468" i="25" s="1"/>
  <c r="O1468" i="25"/>
  <c r="O453" i="25"/>
  <c r="AG453" i="25"/>
  <c r="AH453" i="25" s="1"/>
  <c r="O639" i="25"/>
  <c r="AG639" i="25"/>
  <c r="AH639" i="25" s="1"/>
  <c r="O1365" i="25"/>
  <c r="AG1365" i="25"/>
  <c r="AH1365" i="25" s="1"/>
  <c r="O456" i="25"/>
  <c r="AG456" i="25"/>
  <c r="AH456" i="25" s="1"/>
  <c r="AG1270" i="25"/>
  <c r="AH1270" i="25" s="1"/>
  <c r="O1270" i="25"/>
  <c r="O701" i="25"/>
  <c r="AG701" i="25"/>
  <c r="AH701" i="25" s="1"/>
  <c r="O957" i="25"/>
  <c r="AG957" i="25"/>
  <c r="AH957" i="25" s="1"/>
  <c r="O1199" i="25"/>
  <c r="AG1199" i="25"/>
  <c r="AH1199" i="25" s="1"/>
  <c r="O132" i="25"/>
  <c r="AG132" i="25"/>
  <c r="AH132" i="25" s="1"/>
  <c r="O1298" i="25"/>
  <c r="AG1298" i="25"/>
  <c r="AH1298" i="25" s="1"/>
  <c r="AG1202" i="25"/>
  <c r="AH1202" i="25" s="1"/>
  <c r="O1202" i="25"/>
  <c r="O256" i="25"/>
  <c r="AG256" i="25"/>
  <c r="AH256" i="25" s="1"/>
  <c r="O673" i="25"/>
  <c r="AG673" i="25"/>
  <c r="AH673" i="25" s="1"/>
  <c r="O1216" i="25"/>
  <c r="AG1216" i="25"/>
  <c r="AH1216" i="25" s="1"/>
  <c r="AG1787" i="25"/>
  <c r="AH1787" i="25" s="1"/>
  <c r="O1787" i="25"/>
  <c r="O319" i="25"/>
  <c r="AG319" i="25"/>
  <c r="AH319" i="25" s="1"/>
  <c r="AG496" i="25"/>
  <c r="AH496" i="25" s="1"/>
  <c r="O496" i="25"/>
  <c r="O1168" i="25"/>
  <c r="AG1168" i="25"/>
  <c r="AH1168" i="25" s="1"/>
  <c r="AG451" i="25"/>
  <c r="AH451" i="25" s="1"/>
  <c r="O451" i="25"/>
  <c r="O818" i="25"/>
  <c r="AG818" i="25"/>
  <c r="AH818" i="25" s="1"/>
  <c r="AG1792" i="25"/>
  <c r="AH1792" i="25" s="1"/>
  <c r="O1792" i="25"/>
  <c r="O1244" i="25"/>
  <c r="AG1244" i="25"/>
  <c r="AH1244" i="25" s="1"/>
  <c r="O1005" i="25"/>
  <c r="AG1005" i="25"/>
  <c r="AH1005" i="25" s="1"/>
  <c r="O884" i="25"/>
  <c r="AG884" i="25"/>
  <c r="AH884" i="25" s="1"/>
  <c r="O926" i="25"/>
  <c r="AG926" i="25"/>
  <c r="AH926" i="25" s="1"/>
  <c r="O1496" i="25"/>
  <c r="AG1496" i="25"/>
  <c r="AH1496" i="25" s="1"/>
  <c r="O1644" i="25"/>
  <c r="AG1644" i="25"/>
  <c r="AH1644" i="25" s="1"/>
  <c r="AG575" i="25"/>
  <c r="AH575" i="25" s="1"/>
  <c r="O575" i="25"/>
  <c r="O1470" i="25"/>
  <c r="AG1470" i="25"/>
  <c r="AH1470" i="25" s="1"/>
  <c r="O1256" i="25"/>
  <c r="AG1256" i="25"/>
  <c r="AH1256" i="25" s="1"/>
  <c r="O1715" i="25"/>
  <c r="AG1715" i="25"/>
  <c r="AH1715" i="25" s="1"/>
  <c r="O361" i="25"/>
  <c r="AG361" i="25"/>
  <c r="AH361" i="25" s="1"/>
  <c r="O640" i="25"/>
  <c r="AG640" i="25"/>
  <c r="AH640" i="25" s="1"/>
  <c r="AG665" i="25"/>
  <c r="AH665" i="25" s="1"/>
  <c r="O665" i="25"/>
  <c r="O44" i="25"/>
  <c r="AG44" i="25"/>
  <c r="AH44" i="25" s="1"/>
  <c r="O1452" i="25"/>
  <c r="AG1452" i="25"/>
  <c r="AH1452" i="25" s="1"/>
  <c r="AG541" i="25"/>
  <c r="AH541" i="25" s="1"/>
  <c r="O541" i="25"/>
  <c r="AG45" i="25"/>
  <c r="AH45" i="25" s="1"/>
  <c r="O45" i="25"/>
  <c r="O683" i="25"/>
  <c r="AG683" i="25"/>
  <c r="AH683" i="25" s="1"/>
  <c r="O1082" i="25"/>
  <c r="AG1082" i="25"/>
  <c r="AH1082" i="25" s="1"/>
  <c r="AG618" i="25"/>
  <c r="AH618" i="25" s="1"/>
  <c r="O618" i="25"/>
  <c r="O1180" i="25"/>
  <c r="AG1180" i="25"/>
  <c r="AH1180" i="25" s="1"/>
  <c r="O1589" i="25"/>
  <c r="AG1589" i="25"/>
  <c r="AH1589" i="25" s="1"/>
  <c r="O1132" i="25"/>
  <c r="AG1132" i="25"/>
  <c r="AH1132" i="25" s="1"/>
  <c r="O1486" i="25"/>
  <c r="AG1486" i="25"/>
  <c r="AH1486" i="25" s="1"/>
  <c r="AG373" i="25"/>
  <c r="AH373" i="25" s="1"/>
  <c r="O373" i="25"/>
  <c r="O719" i="25"/>
  <c r="AG719" i="25"/>
  <c r="AH719" i="25" s="1"/>
  <c r="O412" i="25"/>
  <c r="AG412" i="25"/>
  <c r="AH412" i="25" s="1"/>
  <c r="O986" i="25"/>
  <c r="AG986" i="25"/>
  <c r="AH986" i="25" s="1"/>
  <c r="O502" i="25"/>
  <c r="AG502" i="25"/>
  <c r="AH502" i="25" s="1"/>
  <c r="AG168" i="25"/>
  <c r="AH168" i="25" s="1"/>
  <c r="O168" i="25"/>
  <c r="O831" i="25"/>
  <c r="AG831" i="25"/>
  <c r="AH831" i="25" s="1"/>
  <c r="AG176" i="25"/>
  <c r="AH176" i="25" s="1"/>
  <c r="O176" i="25"/>
  <c r="AG301" i="25"/>
  <c r="AH301" i="25" s="1"/>
  <c r="O301" i="25"/>
  <c r="AG1659" i="25"/>
  <c r="AH1659" i="25" s="1"/>
  <c r="O1659" i="25"/>
  <c r="AG462" i="25"/>
  <c r="AH462" i="25" s="1"/>
  <c r="O462" i="25"/>
  <c r="O1666" i="25"/>
  <c r="AG1666" i="25"/>
  <c r="AH1666" i="25" s="1"/>
  <c r="AG657" i="25"/>
  <c r="AH657" i="25" s="1"/>
  <c r="O657" i="25"/>
  <c r="AG1119" i="25"/>
  <c r="AH1119" i="25" s="1"/>
  <c r="O1119" i="25"/>
  <c r="AG1436" i="25"/>
  <c r="AH1436" i="25" s="1"/>
  <c r="O1436" i="25"/>
  <c r="O932" i="25"/>
  <c r="AG932" i="25"/>
  <c r="AH932" i="25" s="1"/>
  <c r="O73" i="25"/>
  <c r="AG73" i="25"/>
  <c r="AH73" i="25" s="1"/>
  <c r="O920" i="25"/>
  <c r="AG920" i="25"/>
  <c r="AH920" i="25" s="1"/>
  <c r="AG693" i="25"/>
  <c r="AH693" i="25" s="1"/>
  <c r="O693" i="25"/>
  <c r="AG1389" i="25"/>
  <c r="AH1389" i="25" s="1"/>
  <c r="O1389" i="25"/>
  <c r="O352" i="25"/>
  <c r="AG352" i="25"/>
  <c r="AH352" i="25" s="1"/>
  <c r="O513" i="25"/>
  <c r="AG513" i="25"/>
  <c r="AH513" i="25" s="1"/>
  <c r="O1315" i="25"/>
  <c r="AG1315" i="25"/>
  <c r="AH1315" i="25" s="1"/>
  <c r="O149" i="25"/>
  <c r="AG149" i="25"/>
  <c r="AH149" i="25" s="1"/>
  <c r="O1108" i="25"/>
  <c r="AG1108" i="25"/>
  <c r="AH1108" i="25" s="1"/>
  <c r="O1004" i="25"/>
  <c r="AG1004" i="25"/>
  <c r="AH1004" i="25" s="1"/>
  <c r="AG405" i="25"/>
  <c r="AH405" i="25" s="1"/>
  <c r="O405" i="25"/>
  <c r="O767" i="25"/>
  <c r="AG767" i="25"/>
  <c r="AH767" i="25" s="1"/>
  <c r="O651" i="25"/>
  <c r="AG651" i="25"/>
  <c r="AH651" i="25" s="1"/>
  <c r="AG226" i="25"/>
  <c r="AH226" i="25" s="1"/>
  <c r="O226" i="25"/>
  <c r="O470" i="25"/>
  <c r="AG470" i="25"/>
  <c r="AH470" i="25" s="1"/>
  <c r="O236" i="25"/>
  <c r="AG236" i="25"/>
  <c r="AH236" i="25" s="1"/>
  <c r="O1444" i="25"/>
  <c r="AG1444" i="25"/>
  <c r="AH1444" i="25" s="1"/>
  <c r="AG207" i="25"/>
  <c r="AH207" i="25" s="1"/>
  <c r="O207" i="25"/>
  <c r="O788" i="25"/>
  <c r="AG788" i="25"/>
  <c r="AH788" i="25" s="1"/>
  <c r="O424" i="25"/>
  <c r="AG424" i="25"/>
  <c r="AH424" i="25" s="1"/>
  <c r="O810" i="25"/>
  <c r="AG810" i="25"/>
  <c r="AH810" i="25" s="1"/>
  <c r="AF4" i="25"/>
  <c r="O4" i="25"/>
  <c r="AG4" i="25"/>
  <c r="O1215" i="25"/>
  <c r="AG1215" i="25"/>
  <c r="AH1215" i="25" s="1"/>
  <c r="AG917" i="25"/>
  <c r="AH917" i="25" s="1"/>
  <c r="O917" i="25"/>
  <c r="O1491" i="25"/>
  <c r="AG1491" i="25"/>
  <c r="AH1491" i="25" s="1"/>
  <c r="AG1305" i="25"/>
  <c r="AH1305" i="25" s="1"/>
  <c r="O1305" i="25"/>
  <c r="O1053" i="25"/>
  <c r="AG1053" i="25"/>
  <c r="AH1053" i="25" s="1"/>
  <c r="O1356" i="25"/>
  <c r="AG1356" i="25"/>
  <c r="AH1356" i="25" s="1"/>
  <c r="AG1642" i="25"/>
  <c r="AH1642" i="25" s="1"/>
  <c r="O1642" i="25"/>
  <c r="O1418" i="25"/>
  <c r="AG1418" i="25"/>
  <c r="AH1418" i="25" s="1"/>
  <c r="AG1704" i="25"/>
  <c r="AH1704" i="25" s="1"/>
  <c r="O1704" i="25"/>
  <c r="AG1375" i="25"/>
  <c r="AH1375" i="25" s="1"/>
  <c r="O1375" i="25"/>
  <c r="O1012" i="25"/>
  <c r="AG1012" i="25"/>
  <c r="AH1012" i="25" s="1"/>
  <c r="O245" i="25"/>
  <c r="AG245" i="25"/>
  <c r="AH245" i="25" s="1"/>
  <c r="AG151" i="25"/>
  <c r="AH151" i="25" s="1"/>
  <c r="O151" i="25"/>
  <c r="O356" i="25"/>
  <c r="AG356" i="25"/>
  <c r="AH356" i="25" s="1"/>
  <c r="AG1527" i="25"/>
  <c r="AH1527" i="25" s="1"/>
  <c r="O1527" i="25"/>
  <c r="AG890" i="25"/>
  <c r="AH890" i="25" s="1"/>
  <c r="O890" i="25"/>
  <c r="AG1462" i="25"/>
  <c r="AH1462" i="25" s="1"/>
  <c r="O1462" i="25"/>
  <c r="O550" i="25"/>
  <c r="AG550" i="25"/>
  <c r="AH550" i="25" s="1"/>
  <c r="AG346" i="25"/>
  <c r="AH346" i="25" s="1"/>
  <c r="O346" i="25"/>
  <c r="O426" i="25"/>
  <c r="AG426" i="25"/>
  <c r="AH426" i="25" s="1"/>
  <c r="O1406" i="25"/>
  <c r="AG1406" i="25"/>
  <c r="AH1406" i="25" s="1"/>
  <c r="O967" i="25"/>
  <c r="AG967" i="25"/>
  <c r="AH967" i="25" s="1"/>
  <c r="AG278" i="25"/>
  <c r="AH278" i="25" s="1"/>
  <c r="O278" i="25"/>
  <c r="O713" i="25"/>
  <c r="AG713" i="25"/>
  <c r="AH713" i="25" s="1"/>
  <c r="O1735" i="25"/>
  <c r="AG1735" i="25"/>
  <c r="AH1735" i="25" s="1"/>
  <c r="O1519" i="25"/>
  <c r="AG1519" i="25"/>
  <c r="AH1519" i="25" s="1"/>
  <c r="O1134" i="25"/>
  <c r="AG1134" i="25"/>
  <c r="AH1134" i="25" s="1"/>
  <c r="O427" i="25"/>
  <c r="AG427" i="25"/>
  <c r="AH427" i="25" s="1"/>
  <c r="AG747" i="25"/>
  <c r="AH747" i="25" s="1"/>
  <c r="O747" i="25"/>
  <c r="O1227" i="25"/>
  <c r="AG1227" i="25"/>
  <c r="AH1227" i="25" s="1"/>
  <c r="AG1178" i="25"/>
  <c r="AH1178" i="25" s="1"/>
  <c r="O1178" i="25"/>
  <c r="AG836" i="25"/>
  <c r="AH836" i="25" s="1"/>
  <c r="O836" i="25"/>
  <c r="AG393" i="25"/>
  <c r="AH393" i="25" s="1"/>
  <c r="O393" i="25"/>
  <c r="AG69" i="25"/>
  <c r="AH69" i="25" s="1"/>
  <c r="O69" i="25"/>
  <c r="O864" i="25"/>
  <c r="AG864" i="25"/>
  <c r="AH864" i="25" s="1"/>
  <c r="AG341" i="25"/>
  <c r="AH341" i="25" s="1"/>
  <c r="O341" i="25"/>
  <c r="O674" i="25"/>
  <c r="AG674" i="25"/>
  <c r="AH674" i="25" s="1"/>
  <c r="O782" i="25"/>
  <c r="AG782" i="25"/>
  <c r="AH782" i="25" s="1"/>
  <c r="O899" i="25"/>
  <c r="AG899" i="25"/>
  <c r="AH899" i="25" s="1"/>
  <c r="AG631" i="25"/>
  <c r="AH631" i="25" s="1"/>
  <c r="O631" i="25"/>
  <c r="AG1537" i="25"/>
  <c r="AH1537" i="25" s="1"/>
  <c r="O1537" i="25"/>
  <c r="O1557" i="25"/>
  <c r="AG1557" i="25"/>
  <c r="AH1557" i="25" s="1"/>
  <c r="AG939" i="25"/>
  <c r="AH939" i="25" s="1"/>
  <c r="O939" i="25"/>
  <c r="AG86" i="25"/>
  <c r="AH86" i="25" s="1"/>
  <c r="O86" i="25"/>
  <c r="O1320" i="25"/>
  <c r="AG1320" i="25"/>
  <c r="AH1320" i="25" s="1"/>
  <c r="O339" i="25"/>
  <c r="AG339" i="25"/>
  <c r="AH339" i="25" s="1"/>
  <c r="O943" i="25"/>
  <c r="AG943" i="25"/>
  <c r="AH943" i="25" s="1"/>
  <c r="O150" i="25"/>
  <c r="AG150" i="25"/>
  <c r="AH150" i="25" s="1"/>
  <c r="AG1175" i="25"/>
  <c r="AH1175" i="25" s="1"/>
  <c r="O1175" i="25"/>
  <c r="O1711" i="25"/>
  <c r="AG1711" i="25"/>
  <c r="AH1711" i="25" s="1"/>
  <c r="AG107" i="25"/>
  <c r="AH107" i="25" s="1"/>
  <c r="O107" i="25"/>
  <c r="O867" i="25"/>
  <c r="AG867" i="25"/>
  <c r="AH867" i="25" s="1"/>
  <c r="O1055" i="25"/>
  <c r="AG1055" i="25"/>
  <c r="AH1055" i="25" s="1"/>
  <c r="O135" i="25"/>
  <c r="AG135" i="25"/>
  <c r="AH135" i="25" s="1"/>
  <c r="O1745" i="25"/>
  <c r="AG1745" i="25"/>
  <c r="AH1745" i="25" s="1"/>
  <c r="O576" i="25"/>
  <c r="AG576" i="25"/>
  <c r="AH576" i="25" s="1"/>
  <c r="AG1558" i="25"/>
  <c r="AH1558" i="25" s="1"/>
  <c r="O1558" i="25"/>
  <c r="AG514" i="25"/>
  <c r="AH514" i="25" s="1"/>
  <c r="O514" i="25"/>
  <c r="AG949" i="25"/>
  <c r="AH949" i="25" s="1"/>
  <c r="O949" i="25"/>
  <c r="O687" i="25"/>
  <c r="AG687" i="25"/>
  <c r="AH687" i="25" s="1"/>
  <c r="O1559" i="25"/>
  <c r="AG1559" i="25"/>
  <c r="AH1559" i="25" s="1"/>
  <c r="O200" i="25"/>
  <c r="AG200" i="25"/>
  <c r="AH200" i="25" s="1"/>
  <c r="AG1785" i="25"/>
  <c r="AH1785" i="25" s="1"/>
  <c r="O1785" i="25"/>
  <c r="AG315" i="25"/>
  <c r="AH315" i="25" s="1"/>
  <c r="O315" i="25"/>
  <c r="O742" i="25"/>
  <c r="AG742" i="25"/>
  <c r="AH742" i="25" s="1"/>
  <c r="O1712" i="25"/>
  <c r="AG1712" i="25"/>
  <c r="AH1712" i="25" s="1"/>
  <c r="AG1029" i="25"/>
  <c r="AH1029" i="25" s="1"/>
  <c r="O1029" i="25"/>
  <c r="O866" i="25"/>
  <c r="AG866" i="25"/>
  <c r="AH866" i="25" s="1"/>
  <c r="O958" i="25"/>
  <c r="AG958" i="25"/>
  <c r="AH958" i="25" s="1"/>
  <c r="O702" i="25"/>
  <c r="AG702" i="25"/>
  <c r="AH702" i="25" s="1"/>
  <c r="O384" i="25"/>
  <c r="AG384" i="25"/>
  <c r="AH384" i="25" s="1"/>
  <c r="O793" i="25"/>
  <c r="AG793" i="25"/>
  <c r="AH793" i="25" s="1"/>
  <c r="O941" i="25"/>
  <c r="AG941" i="25"/>
  <c r="AH941" i="25" s="1"/>
  <c r="O303" i="25"/>
  <c r="AG303" i="25"/>
  <c r="AH303" i="25" s="1"/>
  <c r="O596" i="25"/>
  <c r="AG596" i="25"/>
  <c r="AH596" i="25" s="1"/>
  <c r="AG908" i="25"/>
  <c r="AH908" i="25" s="1"/>
  <c r="O908" i="25"/>
  <c r="AG786" i="25"/>
  <c r="AH786" i="25" s="1"/>
  <c r="O786" i="25"/>
  <c r="AG1545" i="25"/>
  <c r="AH1545" i="25" s="1"/>
  <c r="O1545" i="25"/>
  <c r="O206" i="25"/>
  <c r="AG206" i="25"/>
  <c r="AH206" i="25" s="1"/>
  <c r="O942" i="25"/>
  <c r="AG942" i="25"/>
  <c r="AH942" i="25" s="1"/>
  <c r="O192" i="25"/>
  <c r="AG192" i="25"/>
  <c r="AH192" i="25" s="1"/>
  <c r="O704" i="25"/>
  <c r="AG704" i="25"/>
  <c r="AH704" i="25" s="1"/>
  <c r="AG876" i="25"/>
  <c r="AH876" i="25" s="1"/>
  <c r="O876" i="25"/>
  <c r="AG1370" i="25"/>
  <c r="AH1370" i="25" s="1"/>
  <c r="O1370" i="25"/>
  <c r="O1580" i="25"/>
  <c r="AG1580" i="25"/>
  <c r="AH1580" i="25" s="1"/>
  <c r="AG1193" i="25"/>
  <c r="AH1193" i="25" s="1"/>
  <c r="O1193" i="25"/>
  <c r="AG1321" i="25"/>
  <c r="AH1321" i="25" s="1"/>
  <c r="O1321" i="25"/>
  <c r="O1098" i="25"/>
  <c r="AG1098" i="25"/>
  <c r="AH1098" i="25" s="1"/>
  <c r="AG1303" i="25"/>
  <c r="AH1303" i="25" s="1"/>
  <c r="O1303" i="25"/>
  <c r="O969" i="25"/>
  <c r="AG969" i="25"/>
  <c r="AH969" i="25" s="1"/>
  <c r="O1309" i="25"/>
  <c r="AG1309" i="25"/>
  <c r="AH1309" i="25" s="1"/>
  <c r="AG634" i="25"/>
  <c r="AH634" i="25" s="1"/>
  <c r="O634" i="25"/>
  <c r="AG1495" i="25"/>
  <c r="AH1495" i="25" s="1"/>
  <c r="O1495" i="25"/>
  <c r="O376" i="25"/>
  <c r="AG376" i="25"/>
  <c r="AH376" i="25" s="1"/>
  <c r="AG347" i="25"/>
  <c r="AH347" i="25" s="1"/>
  <c r="O347" i="25"/>
  <c r="AG564" i="25"/>
  <c r="AH564" i="25" s="1"/>
  <c r="O564" i="25"/>
  <c r="O1756" i="25"/>
  <c r="AG1756" i="25"/>
  <c r="AH1756" i="25" s="1"/>
  <c r="AG790" i="25"/>
  <c r="AH790" i="25" s="1"/>
  <c r="O790" i="25"/>
  <c r="AG259" i="25"/>
  <c r="AH259" i="25" s="1"/>
  <c r="O259" i="25"/>
  <c r="O1331" i="25"/>
  <c r="AG1331" i="25"/>
  <c r="AH1331" i="25" s="1"/>
  <c r="O198" i="25"/>
  <c r="AG198" i="25"/>
  <c r="AH198" i="25" s="1"/>
  <c r="AG1135" i="25"/>
  <c r="AH1135" i="25" s="1"/>
  <c r="O1135" i="25"/>
  <c r="O1103" i="25"/>
  <c r="AG1103" i="25"/>
  <c r="AH1103" i="25" s="1"/>
  <c r="O1457" i="25"/>
  <c r="AG1457" i="25"/>
  <c r="AH1457" i="25" s="1"/>
  <c r="O35" i="25"/>
  <c r="AG35" i="25"/>
  <c r="AH35" i="25" s="1"/>
  <c r="O21" i="25"/>
  <c r="AG21" i="25"/>
  <c r="AH21" i="25" s="1"/>
  <c r="AG837" i="25"/>
  <c r="AH837" i="25" s="1"/>
  <c r="O837" i="25"/>
  <c r="AG1770" i="25"/>
  <c r="AH1770" i="25" s="1"/>
  <c r="O1770" i="25"/>
  <c r="AG772" i="25"/>
  <c r="AH772" i="25" s="1"/>
  <c r="O772" i="25"/>
  <c r="O1159" i="25"/>
  <c r="AG1159" i="25"/>
  <c r="AH1159" i="25" s="1"/>
  <c r="O797" i="25"/>
  <c r="AG797" i="25"/>
  <c r="AH797" i="25" s="1"/>
  <c r="O1569" i="25"/>
  <c r="AG1569" i="25"/>
  <c r="AH1569" i="25" s="1"/>
  <c r="O334" i="25"/>
  <c r="AG334" i="25"/>
  <c r="AH334" i="25" s="1"/>
  <c r="AG380" i="25"/>
  <c r="AH380" i="25" s="1"/>
  <c r="O380" i="25"/>
  <c r="AG579" i="25"/>
  <c r="AH579" i="25" s="1"/>
  <c r="O579" i="25"/>
  <c r="O1556" i="25"/>
  <c r="AG1556" i="25"/>
  <c r="AH1556" i="25" s="1"/>
  <c r="AG1621" i="25"/>
  <c r="AH1621" i="25" s="1"/>
  <c r="O1621" i="25"/>
  <c r="AG46" i="25"/>
  <c r="AH46" i="25" s="1"/>
  <c r="O46" i="25"/>
  <c r="O1485" i="25"/>
  <c r="AG1485" i="25"/>
  <c r="AH1485" i="25" s="1"/>
  <c r="AG1471" i="25"/>
  <c r="AH1471" i="25" s="1"/>
  <c r="O1471" i="25"/>
  <c r="O1163" i="25"/>
  <c r="AG1163" i="25"/>
  <c r="AH1163" i="25" s="1"/>
  <c r="O100" i="25"/>
  <c r="AG100" i="25"/>
  <c r="AH100" i="25" s="1"/>
  <c r="AG148" i="25"/>
  <c r="AH148" i="25" s="1"/>
  <c r="O148" i="25"/>
  <c r="AG33" i="25"/>
  <c r="AH33" i="25" s="1"/>
  <c r="O33" i="25"/>
  <c r="AG1074" i="25"/>
  <c r="AH1074" i="25" s="1"/>
  <c r="O1074" i="25"/>
  <c r="AG170" i="25"/>
  <c r="AH170" i="25" s="1"/>
  <c r="O170" i="25"/>
  <c r="AG240" i="25"/>
  <c r="AH240" i="25" s="1"/>
  <c r="O240" i="25"/>
  <c r="O1326" i="25"/>
  <c r="AG1326" i="25"/>
  <c r="AH1326" i="25" s="1"/>
  <c r="O80" i="25"/>
  <c r="AG80" i="25"/>
  <c r="AH80" i="25" s="1"/>
  <c r="AG732" i="25"/>
  <c r="AH732" i="25" s="1"/>
  <c r="O732" i="25"/>
  <c r="AG1573" i="25"/>
  <c r="AH1573" i="25" s="1"/>
  <c r="O1573" i="25"/>
  <c r="AG931" i="25"/>
  <c r="AH931" i="25" s="1"/>
  <c r="O931" i="25"/>
  <c r="O902" i="25"/>
  <c r="AG902" i="25"/>
  <c r="AH902" i="25" s="1"/>
  <c r="O328" i="25"/>
  <c r="AG328" i="25"/>
  <c r="AH328" i="25" s="1"/>
  <c r="AG247" i="25"/>
  <c r="AH247" i="25" s="1"/>
  <c r="O247" i="25"/>
  <c r="O52" i="25"/>
  <c r="AG52" i="25"/>
  <c r="AH52" i="25" s="1"/>
  <c r="AG1683" i="25"/>
  <c r="AH1683" i="25" s="1"/>
  <c r="O1683" i="25"/>
  <c r="AG402" i="25"/>
  <c r="AH402" i="25" s="1"/>
  <c r="O402" i="25"/>
  <c r="O897" i="25"/>
  <c r="AG897" i="25"/>
  <c r="AH897" i="25" s="1"/>
  <c r="AG635" i="25"/>
  <c r="AH635" i="25" s="1"/>
  <c r="O635" i="25"/>
  <c r="AG279" i="25"/>
  <c r="AH279" i="25" s="1"/>
  <c r="O279" i="25"/>
  <c r="O413" i="25"/>
  <c r="AG413" i="25"/>
  <c r="AH413" i="25" s="1"/>
  <c r="O1426" i="25"/>
  <c r="AG1426" i="25"/>
  <c r="AH1426" i="25" s="1"/>
  <c r="AG1445" i="25"/>
  <c r="AH1445" i="25" s="1"/>
  <c r="O1445" i="25"/>
  <c r="O1263" i="25"/>
  <c r="AG1263" i="25"/>
  <c r="AH1263" i="25" s="1"/>
  <c r="AG1322" i="25"/>
  <c r="AH1322" i="25" s="1"/>
  <c r="O1322" i="25"/>
  <c r="O26" i="25"/>
  <c r="AG26" i="25"/>
  <c r="AH26" i="25" s="1"/>
  <c r="O1255" i="25"/>
  <c r="AG1255" i="25"/>
  <c r="AH1255" i="25" s="1"/>
  <c r="O892" i="25"/>
  <c r="AG892" i="25"/>
  <c r="AH892" i="25" s="1"/>
  <c r="O1677" i="25"/>
  <c r="AG1677" i="25"/>
  <c r="AH1677" i="25" s="1"/>
  <c r="O1552" i="25"/>
  <c r="AG1552" i="25"/>
  <c r="AH1552" i="25" s="1"/>
  <c r="O1139" i="25"/>
  <c r="AG1139" i="25"/>
  <c r="AH1139" i="25" s="1"/>
  <c r="AG1285" i="25"/>
  <c r="AH1285" i="25" s="1"/>
  <c r="O1285" i="25"/>
  <c r="O1113" i="25"/>
  <c r="AG1113" i="25"/>
  <c r="AH1113" i="25" s="1"/>
  <c r="O1165" i="25"/>
  <c r="AG1165" i="25"/>
  <c r="AH1165" i="25" s="1"/>
  <c r="O411" i="25"/>
  <c r="AG411" i="25"/>
  <c r="AH411" i="25" s="1"/>
  <c r="O1453" i="25"/>
  <c r="AG1453" i="25"/>
  <c r="AH1453" i="25" s="1"/>
  <c r="AG1609" i="25"/>
  <c r="AH1609" i="25" s="1"/>
  <c r="O1609" i="25"/>
  <c r="O1030" i="25"/>
  <c r="AG1030" i="25"/>
  <c r="AH1030" i="25" s="1"/>
  <c r="O1346" i="25"/>
  <c r="AG1346" i="25"/>
  <c r="AH1346" i="25" s="1"/>
  <c r="O1400" i="25"/>
  <c r="AG1400" i="25"/>
  <c r="AH1400" i="25" s="1"/>
  <c r="O1697" i="25"/>
  <c r="AG1697" i="25"/>
  <c r="AH1697" i="25" s="1"/>
  <c r="O1116" i="25"/>
  <c r="AG1116" i="25"/>
  <c r="AH1116" i="25" s="1"/>
  <c r="O1196" i="25"/>
  <c r="AG1196" i="25"/>
  <c r="AH1196" i="25" s="1"/>
  <c r="AG1448" i="25"/>
  <c r="AH1448" i="25" s="1"/>
  <c r="O1448" i="25"/>
  <c r="O846" i="25"/>
  <c r="AG846" i="25"/>
  <c r="AH846" i="25" s="1"/>
  <c r="O1245" i="25"/>
  <c r="AG1245" i="25"/>
  <c r="AH1245" i="25" s="1"/>
  <c r="O1653" i="25"/>
  <c r="AG1653" i="25"/>
  <c r="AH1653" i="25" s="1"/>
  <c r="O1126" i="25"/>
  <c r="AG1126" i="25"/>
  <c r="AH1126" i="25" s="1"/>
  <c r="AG480" i="25"/>
  <c r="AH480" i="25" s="1"/>
  <c r="O480" i="25"/>
  <c r="O355" i="25"/>
  <c r="AG355" i="25"/>
  <c r="AH355" i="25" s="1"/>
  <c r="AG1336" i="25"/>
  <c r="AH1336" i="25" s="1"/>
  <c r="O1336" i="25"/>
  <c r="O1174" i="25"/>
  <c r="AG1174" i="25"/>
  <c r="AH1174" i="25" s="1"/>
  <c r="O982" i="25"/>
  <c r="AG982" i="25"/>
  <c r="AH982" i="25" s="1"/>
  <c r="AG1274" i="25"/>
  <c r="AH1274" i="25" s="1"/>
  <c r="O1274" i="25"/>
  <c r="O1554" i="25"/>
  <c r="AG1554" i="25"/>
  <c r="AH1554" i="25" s="1"/>
  <c r="O460" i="25"/>
  <c r="AG460" i="25"/>
  <c r="AH460" i="25" s="1"/>
  <c r="AG593" i="25"/>
  <c r="AH593" i="25" s="1"/>
  <c r="O593" i="25"/>
  <c r="AG918" i="25"/>
  <c r="AH918" i="25" s="1"/>
  <c r="O918" i="25"/>
  <c r="AG1577" i="25"/>
  <c r="AH1577" i="25" s="1"/>
  <c r="O1577" i="25"/>
  <c r="O486" i="25"/>
  <c r="AG486" i="25"/>
  <c r="AH486" i="25" s="1"/>
  <c r="AG1340" i="25"/>
  <c r="AH1340" i="25" s="1"/>
  <c r="O1340" i="25"/>
  <c r="AG1627" i="25"/>
  <c r="AH1627" i="25" s="1"/>
  <c r="O1627" i="25"/>
  <c r="O1310" i="25"/>
  <c r="AG1310" i="25"/>
  <c r="AH1310" i="25" s="1"/>
  <c r="O1137" i="25"/>
  <c r="AG1137" i="25"/>
  <c r="AH1137" i="25" s="1"/>
  <c r="AG1791" i="25"/>
  <c r="AH1791" i="25" s="1"/>
  <c r="O1791" i="25"/>
  <c r="AG1060" i="25"/>
  <c r="AH1060" i="25" s="1"/>
  <c r="O1060" i="25"/>
  <c r="O1669" i="25"/>
  <c r="AG1669" i="25"/>
  <c r="AH1669" i="25" s="1"/>
  <c r="O1118" i="25"/>
  <c r="AG1118" i="25"/>
  <c r="AH1118" i="25" s="1"/>
  <c r="O1742" i="25"/>
  <c r="AG1742" i="25"/>
  <c r="AH1742" i="25" s="1"/>
  <c r="O1610" i="25"/>
  <c r="AG1610" i="25"/>
  <c r="AH1610" i="25" s="1"/>
  <c r="O118" i="25"/>
  <c r="AG118" i="25"/>
  <c r="AH118" i="25" s="1"/>
  <c r="AG1649" i="25"/>
  <c r="AH1649" i="25" s="1"/>
  <c r="O1649" i="25"/>
  <c r="O1465" i="25"/>
  <c r="AG1465" i="25"/>
  <c r="AH1465" i="25" s="1"/>
  <c r="O727" i="25"/>
  <c r="AG727" i="25"/>
  <c r="AH727" i="25" s="1"/>
  <c r="O1121" i="25"/>
  <c r="AG1121" i="25"/>
  <c r="AH1121" i="25" s="1"/>
  <c r="AG72" i="25"/>
  <c r="AH72" i="25" s="1"/>
  <c r="O72" i="25"/>
  <c r="O260" i="25"/>
  <c r="AG260" i="25"/>
  <c r="AH260" i="25" s="1"/>
  <c r="AG647" i="25"/>
  <c r="AH647" i="25" s="1"/>
  <c r="O647" i="25"/>
  <c r="O224" i="25"/>
  <c r="AG224" i="25"/>
  <c r="AH224" i="25" s="1"/>
  <c r="O641" i="25"/>
  <c r="AG641" i="25"/>
  <c r="AH641" i="25" s="1"/>
  <c r="AG668" i="25"/>
  <c r="AH668" i="25" s="1"/>
  <c r="O668" i="25"/>
  <c r="O672" i="25"/>
  <c r="AG672" i="25"/>
  <c r="AH672" i="25" s="1"/>
  <c r="O644" i="25"/>
  <c r="AG644" i="25"/>
  <c r="AH644" i="25" s="1"/>
  <c r="AG1205" i="25"/>
  <c r="AH1205" i="25" s="1"/>
  <c r="O1205" i="25"/>
  <c r="O1386" i="25"/>
  <c r="AG1386" i="25"/>
  <c r="AH1386" i="25" s="1"/>
  <c r="AG706" i="25"/>
  <c r="AH706" i="25" s="1"/>
  <c r="O706" i="25"/>
  <c r="AG1597" i="25"/>
  <c r="AH1597" i="25" s="1"/>
  <c r="O1597" i="25"/>
  <c r="O163" i="25"/>
  <c r="AG163" i="25"/>
  <c r="AH163" i="25" s="1"/>
  <c r="O1364" i="25"/>
  <c r="AG1364" i="25"/>
  <c r="AH1364" i="25" s="1"/>
  <c r="O374" i="25"/>
  <c r="AG374" i="25"/>
  <c r="AH374" i="25" s="1"/>
  <c r="O1626" i="25"/>
  <c r="AG1626" i="25"/>
  <c r="AH1626" i="25" s="1"/>
  <c r="AG95" i="25"/>
  <c r="AH95" i="25" s="1"/>
  <c r="O95" i="25"/>
  <c r="O981" i="25"/>
  <c r="AG981" i="25"/>
  <c r="AH981" i="25" s="1"/>
  <c r="AG1624" i="25"/>
  <c r="AH1624" i="25" s="1"/>
  <c r="O1624" i="25"/>
  <c r="O1052" i="25"/>
  <c r="AG1052" i="25"/>
  <c r="AH1052" i="25" s="1"/>
  <c r="O437" i="25"/>
  <c r="AG437" i="25"/>
  <c r="AH437" i="25" s="1"/>
  <c r="O1171" i="25"/>
  <c r="AG1171" i="25"/>
  <c r="AH1171" i="25" s="1"/>
  <c r="AG670" i="25"/>
  <c r="AH670" i="25" s="1"/>
  <c r="O670" i="25"/>
  <c r="AG300" i="25"/>
  <c r="AH300" i="25" s="1"/>
  <c r="O300" i="25"/>
  <c r="AG32" i="25"/>
  <c r="AH32" i="25" s="1"/>
  <c r="O32" i="25"/>
  <c r="AG912" i="25"/>
  <c r="AH912" i="25" s="1"/>
  <c r="O912" i="25"/>
  <c r="O623" i="25"/>
  <c r="AG623" i="25"/>
  <c r="AH623" i="25" s="1"/>
  <c r="O1549" i="25"/>
  <c r="AG1549" i="25"/>
  <c r="AH1549" i="25" s="1"/>
  <c r="O1535" i="25"/>
  <c r="AG1535" i="25"/>
  <c r="AH1535" i="25" s="1"/>
  <c r="AG921" i="25"/>
  <c r="AH921" i="25" s="1"/>
  <c r="O921" i="25"/>
  <c r="O1578" i="25"/>
  <c r="AG1578" i="25"/>
  <c r="AH1578" i="25" s="1"/>
  <c r="AG1521" i="25"/>
  <c r="AH1521" i="25" s="1"/>
  <c r="O1521" i="25"/>
  <c r="AG636" i="25"/>
  <c r="AH636" i="25" s="1"/>
  <c r="O636" i="25"/>
  <c r="O1133" i="25"/>
  <c r="AG1133" i="25"/>
  <c r="AH1133" i="25" s="1"/>
  <c r="O1473" i="25"/>
  <c r="AG1473" i="25"/>
  <c r="AH1473" i="25" s="1"/>
  <c r="O1503" i="25"/>
  <c r="AG1503" i="25"/>
  <c r="AH1503" i="25" s="1"/>
  <c r="O477" i="25"/>
  <c r="AG477" i="25"/>
  <c r="AH477" i="25" s="1"/>
  <c r="O1211" i="25"/>
  <c r="AG1211" i="25"/>
  <c r="AH1211" i="25" s="1"/>
  <c r="O862" i="25"/>
  <c r="AG862" i="25"/>
  <c r="AH862" i="25" s="1"/>
  <c r="O616" i="25"/>
  <c r="AG616" i="25"/>
  <c r="AH616" i="25" s="1"/>
  <c r="AG586" i="25"/>
  <c r="AH586" i="25" s="1"/>
  <c r="O586" i="25"/>
  <c r="AG1297" i="25"/>
  <c r="AH1297" i="25" s="1"/>
  <c r="O1297" i="25"/>
  <c r="O1514" i="25"/>
  <c r="AG1514" i="25"/>
  <c r="AH1514" i="25" s="1"/>
  <c r="O1273" i="25"/>
  <c r="AG1273" i="25"/>
  <c r="AH1273" i="25" s="1"/>
  <c r="AG1467" i="25"/>
  <c r="AH1467" i="25" s="1"/>
  <c r="O1467" i="25"/>
  <c r="O1736" i="25"/>
  <c r="AG1736" i="25"/>
  <c r="AH1736" i="25" s="1"/>
  <c r="O1308" i="25"/>
  <c r="AG1308" i="25"/>
  <c r="AH1308" i="25" s="1"/>
  <c r="AG1212" i="25"/>
  <c r="AH1212" i="25" s="1"/>
  <c r="O1212" i="25"/>
  <c r="O1188" i="25"/>
  <c r="AG1188" i="25"/>
  <c r="AH1188" i="25" s="1"/>
  <c r="AG1292" i="25"/>
  <c r="AH1292" i="25" s="1"/>
  <c r="O1292" i="25"/>
  <c r="AG1378" i="25"/>
  <c r="AH1378" i="25" s="1"/>
  <c r="O1378" i="25"/>
  <c r="AG1069" i="25"/>
  <c r="AH1069" i="25" s="1"/>
  <c r="O1069" i="25"/>
  <c r="O1439" i="25"/>
  <c r="AG1439" i="25"/>
  <c r="AH1439" i="25" s="1"/>
  <c r="AG1217" i="25"/>
  <c r="AH1217" i="25" s="1"/>
  <c r="O1217" i="25"/>
  <c r="AG1073" i="25"/>
  <c r="AH1073" i="25" s="1"/>
  <c r="O1073" i="25"/>
  <c r="AG948" i="25"/>
  <c r="AH948" i="25" s="1"/>
  <c r="O948" i="25"/>
  <c r="O257" i="25"/>
  <c r="AG257" i="25"/>
  <c r="AH257" i="25" s="1"/>
  <c r="AG1379" i="25"/>
  <c r="AH1379" i="25" s="1"/>
  <c r="O1379" i="25"/>
  <c r="AG89" i="25"/>
  <c r="AH89" i="25" s="1"/>
  <c r="O89" i="25"/>
  <c r="AG655" i="25"/>
  <c r="AH655" i="25" s="1"/>
  <c r="O655" i="25"/>
  <c r="O1788" i="25"/>
  <c r="AG1788" i="25"/>
  <c r="AH1788" i="25" s="1"/>
  <c r="O1437" i="25"/>
  <c r="AG1437" i="25"/>
  <c r="AH1437" i="25" s="1"/>
  <c r="O1584" i="25"/>
  <c r="AG1584" i="25"/>
  <c r="AH1584" i="25" s="1"/>
  <c r="AG1376" i="25"/>
  <c r="AH1376" i="25" s="1"/>
  <c r="O1376" i="25"/>
  <c r="AG773" i="25"/>
  <c r="AH773" i="25" s="1"/>
  <c r="O773" i="25"/>
  <c r="O1774" i="25"/>
  <c r="AG1774" i="25"/>
  <c r="AH1774" i="25" s="1"/>
  <c r="O1656" i="25"/>
  <c r="AG1656" i="25"/>
  <c r="AH1656" i="25" s="1"/>
  <c r="O930" i="25"/>
  <c r="AG930" i="25"/>
  <c r="AH930" i="25" s="1"/>
  <c r="AG638" i="25"/>
  <c r="AH638" i="25" s="1"/>
  <c r="O638" i="25"/>
  <c r="O368" i="25"/>
  <c r="AG368" i="25"/>
  <c r="AH368" i="25" s="1"/>
  <c r="O497" i="25"/>
  <c r="AG497" i="25"/>
  <c r="AH497" i="25" s="1"/>
  <c r="AG1780" i="25"/>
  <c r="AH1780" i="25" s="1"/>
  <c r="O1780" i="25"/>
  <c r="O1475" i="25"/>
  <c r="AG1475" i="25"/>
  <c r="AH1475" i="25" s="1"/>
  <c r="O1314" i="25"/>
  <c r="AG1314" i="25"/>
  <c r="AH1314" i="25" s="1"/>
  <c r="O1801" i="25"/>
  <c r="AG1801" i="25"/>
  <c r="AH1801" i="25" s="1"/>
  <c r="O796" i="25"/>
  <c r="AG796" i="25"/>
  <c r="AH796" i="25" s="1"/>
  <c r="O16" i="25"/>
  <c r="AG16" i="25"/>
  <c r="AH16" i="25" s="1"/>
  <c r="O1585" i="25"/>
  <c r="AG1585" i="25"/>
  <c r="AH1585" i="25" s="1"/>
  <c r="O552" i="25"/>
  <c r="AG552" i="25"/>
  <c r="AH552" i="25" s="1"/>
  <c r="O1392" i="25"/>
  <c r="AG1392" i="25"/>
  <c r="AH1392" i="25" s="1"/>
  <c r="AG1605" i="25"/>
  <c r="AH1605" i="25" s="1"/>
  <c r="O1605" i="25"/>
  <c r="O714" i="25"/>
  <c r="AG714" i="25"/>
  <c r="AH714" i="25" s="1"/>
  <c r="O1020" i="25"/>
  <c r="AG1020" i="25"/>
  <c r="AH1020" i="25" s="1"/>
  <c r="O476" i="25"/>
  <c r="AG476" i="25"/>
  <c r="AH476" i="25" s="1"/>
  <c r="AG762" i="25"/>
  <c r="AH762" i="25" s="1"/>
  <c r="O762" i="25"/>
  <c r="AG159" i="25"/>
  <c r="AH159" i="25" s="1"/>
  <c r="O159" i="25"/>
  <c r="AG364" i="25"/>
  <c r="AH364" i="25" s="1"/>
  <c r="O364" i="25"/>
  <c r="AG543" i="25"/>
  <c r="AH543" i="25" s="1"/>
  <c r="O543" i="25"/>
  <c r="AG298" i="25"/>
  <c r="AH298" i="25" s="1"/>
  <c r="O298" i="25"/>
  <c r="O870" i="25"/>
  <c r="AG870" i="25"/>
  <c r="AH870" i="25" s="1"/>
  <c r="O1018" i="25"/>
  <c r="AG1018" i="25"/>
  <c r="AH1018" i="25" s="1"/>
  <c r="O465" i="25"/>
  <c r="AG465" i="25"/>
  <c r="AH465" i="25" s="1"/>
  <c r="O781" i="25"/>
  <c r="AG781" i="25"/>
  <c r="AH781" i="25" s="1"/>
  <c r="O1784" i="25"/>
  <c r="AG1784" i="25"/>
  <c r="AH1784" i="25" s="1"/>
  <c r="O667" i="25"/>
  <c r="AG667" i="25"/>
  <c r="AH667" i="25" s="1"/>
  <c r="O888" i="25"/>
  <c r="AG888" i="25"/>
  <c r="AH888" i="25" s="1"/>
  <c r="O1460" i="25"/>
  <c r="AG1460" i="25"/>
  <c r="AH1460" i="25" s="1"/>
  <c r="AG344" i="25"/>
  <c r="AH344" i="25" s="1"/>
  <c r="O344" i="25"/>
  <c r="O753" i="25"/>
  <c r="AG753" i="25"/>
  <c r="AH753" i="25" s="1"/>
  <c r="AG858" i="25"/>
  <c r="AH858" i="25" s="1"/>
  <c r="O858" i="25"/>
  <c r="O1282" i="25"/>
  <c r="AG1282" i="25"/>
  <c r="AH1282" i="25" s="1"/>
  <c r="O291" i="25"/>
  <c r="AG291" i="25"/>
  <c r="AH291" i="25" s="1"/>
  <c r="O1782" i="25"/>
  <c r="AG1782" i="25"/>
  <c r="AH1782" i="25" s="1"/>
  <c r="O1414" i="25"/>
  <c r="AG1414" i="25"/>
  <c r="AH1414" i="25" s="1"/>
  <c r="AG524" i="25"/>
  <c r="AH524" i="25" s="1"/>
  <c r="O524" i="25"/>
  <c r="O1078" i="25"/>
  <c r="AG1078" i="25"/>
  <c r="AH1078" i="25" s="1"/>
  <c r="O744" i="25"/>
  <c r="AG744" i="25"/>
  <c r="AH744" i="25" s="1"/>
  <c r="O1025" i="25"/>
  <c r="AG1025" i="25"/>
  <c r="AH1025" i="25" s="1"/>
  <c r="AG770" i="25"/>
  <c r="AH770" i="25" s="1"/>
  <c r="O770" i="25"/>
  <c r="O388" i="25"/>
  <c r="AG388" i="25"/>
  <c r="AH388" i="25" s="1"/>
  <c r="O1528" i="25"/>
  <c r="AG1528" i="25"/>
  <c r="AH1528" i="25" s="1"/>
  <c r="AG1767" i="25"/>
  <c r="AH1767" i="25" s="1"/>
  <c r="O1767" i="25"/>
  <c r="O199" i="25"/>
  <c r="AG199" i="25"/>
  <c r="AH199" i="25" s="1"/>
  <c r="O1120" i="25"/>
  <c r="AG1120" i="25"/>
  <c r="AH1120" i="25" s="1"/>
  <c r="AG789" i="25"/>
  <c r="AH789" i="25" s="1"/>
  <c r="O789" i="25"/>
  <c r="AG1183" i="25"/>
  <c r="AH1183" i="25" s="1"/>
  <c r="O1183" i="25"/>
  <c r="AG1070" i="25"/>
  <c r="AH1070" i="25" s="1"/>
  <c r="O1070" i="25"/>
  <c r="O1428" i="25"/>
  <c r="AG1428" i="25"/>
  <c r="AH1428" i="25" s="1"/>
  <c r="O983" i="25"/>
  <c r="AG983" i="25"/>
  <c r="AH983" i="25" s="1"/>
  <c r="O294" i="25"/>
  <c r="AG294" i="25"/>
  <c r="AH294" i="25" s="1"/>
  <c r="AG729" i="25"/>
  <c r="AH729" i="25" s="1"/>
  <c r="O729" i="25"/>
  <c r="O1225" i="25"/>
  <c r="AG1225" i="25"/>
  <c r="AH1225" i="25" s="1"/>
  <c r="AG872" i="25"/>
  <c r="AH872" i="25" s="1"/>
  <c r="O872" i="25"/>
  <c r="AG191" i="25"/>
  <c r="AH191" i="25" s="1"/>
  <c r="O191" i="25"/>
  <c r="O1176" i="25"/>
  <c r="AG1176" i="25"/>
  <c r="AH1176" i="25" s="1"/>
  <c r="O83" i="25"/>
  <c r="AG83" i="25"/>
  <c r="AH83" i="25" s="1"/>
  <c r="AG1693" i="25"/>
  <c r="AH1693" i="25" s="1"/>
  <c r="O1693" i="25"/>
  <c r="O1565" i="25"/>
  <c r="AG1565" i="25"/>
  <c r="AH1565" i="25" s="1"/>
  <c r="O656" i="25"/>
  <c r="AG656" i="25"/>
  <c r="AH656" i="25" s="1"/>
  <c r="AG1185" i="25"/>
  <c r="AH1185" i="25" s="1"/>
  <c r="O1185" i="25"/>
  <c r="O972" i="25"/>
  <c r="AG972" i="25"/>
  <c r="AH972" i="25" s="1"/>
  <c r="O281" i="25"/>
  <c r="AG281" i="25"/>
  <c r="AH281" i="25" s="1"/>
  <c r="O968" i="25"/>
  <c r="AG968" i="25"/>
  <c r="AH968" i="25" s="1"/>
  <c r="O189" i="25"/>
  <c r="AG189" i="25"/>
  <c r="AH189" i="25" s="1"/>
  <c r="O530" i="25"/>
  <c r="AG530" i="25"/>
  <c r="AH530" i="25" s="1"/>
  <c r="O965" i="25"/>
  <c r="AG965" i="25"/>
  <c r="AH965" i="25" s="1"/>
  <c r="O1583" i="25"/>
  <c r="AG1583" i="25"/>
  <c r="AH1583" i="25" s="1"/>
  <c r="O1421" i="25"/>
  <c r="AG1421" i="25"/>
  <c r="AH1421" i="25" s="1"/>
  <c r="O503" i="25"/>
  <c r="AG503" i="25"/>
  <c r="AH503" i="25" s="1"/>
  <c r="AG990" i="25"/>
  <c r="AH990" i="25" s="1"/>
  <c r="O990" i="25"/>
  <c r="AG1714" i="25"/>
  <c r="AH1714" i="25" s="1"/>
  <c r="O1714" i="25"/>
  <c r="O774" i="25"/>
  <c r="AG774" i="25"/>
  <c r="AH774" i="25" s="1"/>
  <c r="O370" i="25"/>
  <c r="AG370" i="25"/>
  <c r="AH370" i="25" s="1"/>
  <c r="AG733" i="25"/>
  <c r="AH733" i="25" s="1"/>
  <c r="O733" i="25"/>
  <c r="AG450" i="25"/>
  <c r="AH450" i="25" s="1"/>
  <c r="O450" i="25"/>
  <c r="AG822" i="25"/>
  <c r="AH822" i="25" s="1"/>
  <c r="O822" i="25"/>
  <c r="O71" i="25"/>
  <c r="AG71" i="25"/>
  <c r="AH71" i="25" s="1"/>
  <c r="AG871" i="25"/>
  <c r="AH871" i="25" s="1"/>
  <c r="O871" i="25"/>
  <c r="O471" i="25"/>
  <c r="AG471" i="25"/>
  <c r="AH471" i="25" s="1"/>
  <c r="O598" i="25"/>
  <c r="AG598" i="25"/>
  <c r="AH598" i="25" s="1"/>
  <c r="O585" i="25"/>
  <c r="AG585" i="25"/>
  <c r="AH585" i="25" s="1"/>
  <c r="AG1758" i="25"/>
  <c r="AH1758" i="25" s="1"/>
  <c r="O1758" i="25"/>
  <c r="O1051" i="25"/>
  <c r="AG1051" i="25"/>
  <c r="AH1051" i="25" s="1"/>
  <c r="AG554" i="25"/>
  <c r="AH554" i="25" s="1"/>
  <c r="O554" i="25"/>
  <c r="O1151" i="25"/>
  <c r="AG1151" i="25"/>
  <c r="AH1151" i="25" s="1"/>
  <c r="O764" i="25"/>
  <c r="AG764" i="25"/>
  <c r="AH764" i="25" s="1"/>
  <c r="AG1401" i="25"/>
  <c r="AH1401" i="25" s="1"/>
  <c r="O1401" i="25"/>
  <c r="O1358" i="25"/>
  <c r="AG1358" i="25"/>
  <c r="AH1358" i="25" s="1"/>
  <c r="O800" i="25"/>
  <c r="AG800" i="25"/>
  <c r="AH800" i="25" s="1"/>
  <c r="O1645" i="25"/>
  <c r="AG1645" i="25"/>
  <c r="AH1645" i="25" s="1"/>
  <c r="AG556" i="25"/>
  <c r="AH556" i="25" s="1"/>
  <c r="O556" i="25"/>
  <c r="O588" i="25"/>
  <c r="AG588" i="25"/>
  <c r="AH588" i="25" s="1"/>
  <c r="O1570" i="25"/>
  <c r="AG1570" i="25"/>
  <c r="AH1570" i="25" s="1"/>
  <c r="O528" i="25"/>
  <c r="AG528" i="25"/>
  <c r="AH528" i="25" s="1"/>
  <c r="O1476" i="25"/>
  <c r="AG1476" i="25"/>
  <c r="AH1476" i="25" s="1"/>
  <c r="AG1249" i="25"/>
  <c r="AH1249" i="25" s="1"/>
  <c r="O1249" i="25"/>
  <c r="O1276" i="25"/>
  <c r="AG1276" i="25"/>
  <c r="AH1276" i="25" s="1"/>
  <c r="O1749" i="25"/>
  <c r="AG1749" i="25"/>
  <c r="AH1749" i="25" s="1"/>
  <c r="O1348" i="25"/>
  <c r="AG1348" i="25"/>
  <c r="AH1348" i="25" s="1"/>
  <c r="AG1434" i="25"/>
  <c r="AH1434" i="25" s="1"/>
  <c r="O1434" i="25"/>
  <c r="AG1233" i="25"/>
  <c r="AH1233" i="25" s="1"/>
  <c r="O1233" i="25"/>
  <c r="O1260" i="25"/>
  <c r="AG1260" i="25"/>
  <c r="AH1260" i="25" s="1"/>
  <c r="O1021" i="25"/>
  <c r="AG1021" i="25"/>
  <c r="AH1021" i="25" s="1"/>
  <c r="O1172" i="25"/>
  <c r="AG1172" i="25"/>
  <c r="AH1172" i="25" s="1"/>
  <c r="O1550" i="25"/>
  <c r="AG1550" i="25"/>
  <c r="AH1550" i="25" s="1"/>
  <c r="O916" i="25"/>
  <c r="AG916" i="25"/>
  <c r="AH916" i="25" s="1"/>
  <c r="O225" i="25"/>
  <c r="AG225" i="25"/>
  <c r="AH225" i="25" s="1"/>
  <c r="O1189" i="25"/>
  <c r="AG1189" i="25"/>
  <c r="AH1189" i="25" s="1"/>
  <c r="AG421" i="25"/>
  <c r="AH421" i="25" s="1"/>
  <c r="O421" i="25"/>
  <c r="O467" i="25"/>
  <c r="AG467" i="25"/>
  <c r="AH467" i="25" s="1"/>
  <c r="O1381" i="25"/>
  <c r="AG1381" i="25"/>
  <c r="AH1381" i="25" s="1"/>
  <c r="O160" i="25"/>
  <c r="AG160" i="25"/>
  <c r="AH160" i="25" s="1"/>
  <c r="O741" i="25"/>
  <c r="AG741" i="25"/>
  <c r="AH741" i="25" s="1"/>
  <c r="AG15" i="25"/>
  <c r="AH15" i="25" s="1"/>
  <c r="O15" i="25"/>
  <c r="O1059" i="25"/>
  <c r="AG1059" i="25"/>
  <c r="AH1059" i="25" s="1"/>
  <c r="O731" i="25"/>
  <c r="AG731" i="25"/>
  <c r="AH731" i="25" s="1"/>
  <c r="O813" i="25"/>
  <c r="AG813" i="25"/>
  <c r="AH813" i="25" s="1"/>
  <c r="AG510" i="25"/>
  <c r="AH510" i="25" s="1"/>
  <c r="O510" i="25"/>
  <c r="O336" i="25"/>
  <c r="AG336" i="25"/>
  <c r="AH336" i="25" s="1"/>
  <c r="O999" i="25"/>
  <c r="AG999" i="25"/>
  <c r="AH999" i="25" s="1"/>
  <c r="O745" i="25"/>
  <c r="AG745" i="25"/>
  <c r="AH745" i="25" s="1"/>
  <c r="AG1540" i="25"/>
  <c r="AH1540" i="25" s="1"/>
  <c r="O1540" i="25"/>
  <c r="O842" i="25"/>
  <c r="AG842" i="25"/>
  <c r="AH842" i="25" s="1"/>
  <c r="AG1660" i="25"/>
  <c r="AH1660" i="25" s="1"/>
  <c r="O1660" i="25"/>
  <c r="O938" i="25"/>
  <c r="AG938" i="25"/>
  <c r="AH938" i="25" s="1"/>
  <c r="O740" i="25"/>
  <c r="AG740" i="25"/>
  <c r="AH740" i="25" s="1"/>
  <c r="AG1643" i="25"/>
  <c r="AH1643" i="25" s="1"/>
  <c r="O1643" i="25"/>
  <c r="O720" i="25"/>
  <c r="AG720" i="25"/>
  <c r="AH720" i="25" s="1"/>
  <c r="O1663" i="25"/>
  <c r="AG1663" i="25"/>
  <c r="AH1663" i="25" s="1"/>
  <c r="O1026" i="25"/>
  <c r="AG1026" i="25"/>
  <c r="AH1026" i="25" s="1"/>
  <c r="O857" i="25"/>
  <c r="AG857" i="25"/>
  <c r="AH857" i="25" s="1"/>
  <c r="O988" i="25"/>
  <c r="AG988" i="25"/>
  <c r="AH988" i="25" s="1"/>
  <c r="O1117" i="25"/>
  <c r="AG1117" i="25"/>
  <c r="AH1117" i="25" s="1"/>
  <c r="O722" i="25"/>
  <c r="AG722" i="25"/>
  <c r="AH722" i="25" s="1"/>
  <c r="AG119" i="25"/>
  <c r="AH119" i="25" s="1"/>
  <c r="O119" i="25"/>
  <c r="AG292" i="25"/>
  <c r="AH292" i="25" s="1"/>
  <c r="O292" i="25"/>
  <c r="AG1335" i="25"/>
  <c r="AH1335" i="25" s="1"/>
  <c r="O1335" i="25"/>
  <c r="O1746" i="25"/>
  <c r="AG1746" i="25"/>
  <c r="AH1746" i="25" s="1"/>
  <c r="AG31" i="25"/>
  <c r="AH31" i="25" s="1"/>
  <c r="O31" i="25"/>
  <c r="AG1433" i="25"/>
  <c r="AH1433" i="25" s="1"/>
  <c r="O1433" i="25"/>
  <c r="O519" i="25"/>
  <c r="AG519" i="25"/>
  <c r="AH519" i="25" s="1"/>
  <c r="O1481" i="25"/>
  <c r="AG1481" i="25"/>
  <c r="AH1481" i="25" s="1"/>
  <c r="O461" i="25"/>
  <c r="AG461" i="25"/>
  <c r="AH461" i="25" s="1"/>
  <c r="AG90" i="25"/>
  <c r="AH90" i="25" s="1"/>
  <c r="O90" i="25"/>
  <c r="O1700" i="25"/>
  <c r="AG1700" i="25"/>
  <c r="AH1700" i="25" s="1"/>
  <c r="O1023" i="25"/>
  <c r="AG1023" i="25"/>
  <c r="AH1023" i="25" s="1"/>
  <c r="O1385" i="25"/>
  <c r="AG1385" i="25"/>
  <c r="AH1385" i="25" s="1"/>
  <c r="AG13" i="25"/>
  <c r="AH13" i="25" s="1"/>
  <c r="O13" i="25"/>
  <c r="O1257" i="25"/>
  <c r="AG1257" i="25"/>
  <c r="AH1257" i="25" s="1"/>
  <c r="O439" i="25"/>
  <c r="AG439" i="25"/>
  <c r="AH439" i="25" s="1"/>
  <c r="AG680" i="25"/>
  <c r="AH680" i="25" s="1"/>
  <c r="O680" i="25"/>
  <c r="O1287" i="25"/>
  <c r="AG1287" i="25"/>
  <c r="AH1287" i="25" s="1"/>
  <c r="AG604" i="25"/>
  <c r="AH604" i="25" s="1"/>
  <c r="O604" i="25"/>
  <c r="AG1595" i="25"/>
  <c r="AH1595" i="25" s="1"/>
  <c r="O1595" i="25"/>
  <c r="O1253" i="25"/>
  <c r="AG1253" i="25"/>
  <c r="AH1253" i="25" s="1"/>
  <c r="O109" i="25"/>
  <c r="AG109" i="25"/>
  <c r="AH109" i="25" s="1"/>
  <c r="AG730" i="25"/>
  <c r="AH730" i="25" s="1"/>
  <c r="O730" i="25"/>
  <c r="O127" i="25"/>
  <c r="AG127" i="25"/>
  <c r="AH127" i="25" s="1"/>
  <c r="O308" i="25"/>
  <c r="AG308" i="25"/>
  <c r="AH308" i="25" s="1"/>
  <c r="O1459" i="25"/>
  <c r="AG1459" i="25"/>
  <c r="AH1459" i="25" s="1"/>
  <c r="AG567" i="25"/>
  <c r="AH567" i="25" s="1"/>
  <c r="O567" i="25"/>
  <c r="O371" i="25"/>
  <c r="AG371" i="25"/>
  <c r="AH371" i="25" s="1"/>
  <c r="AG1398" i="25"/>
  <c r="AH1398" i="25" s="1"/>
  <c r="O1398" i="25"/>
  <c r="AG394" i="25"/>
  <c r="AH394" i="25" s="1"/>
  <c r="O394" i="25"/>
  <c r="O629" i="25"/>
  <c r="AG629" i="25"/>
  <c r="AH629" i="25" s="1"/>
  <c r="AG47" i="25"/>
  <c r="AH47" i="25" s="1"/>
  <c r="O47" i="25"/>
  <c r="O1214" i="25"/>
  <c r="AG1214" i="25"/>
  <c r="AH1214" i="25" s="1"/>
  <c r="O1127" i="25"/>
  <c r="AG1127" i="25"/>
  <c r="AH1127" i="25" s="1"/>
  <c r="O1600" i="25"/>
  <c r="AG1600" i="25"/>
  <c r="AH1600" i="25" s="1"/>
  <c r="O463" i="25"/>
  <c r="AG463" i="25"/>
  <c r="AH463" i="25" s="1"/>
  <c r="O390" i="25"/>
  <c r="AG390" i="25"/>
  <c r="AH390" i="25" s="1"/>
  <c r="AG1728" i="25"/>
  <c r="AH1728" i="25" s="1"/>
  <c r="O1728" i="25"/>
  <c r="O1397" i="25"/>
  <c r="AG1397" i="25"/>
  <c r="AH1397" i="25" s="1"/>
  <c r="AG531" i="25"/>
  <c r="AH531" i="25" s="1"/>
  <c r="O531" i="25"/>
  <c r="AG359" i="25"/>
  <c r="AH359" i="25" s="1"/>
  <c r="O359" i="25"/>
  <c r="O1390" i="25"/>
  <c r="AG1390" i="25"/>
  <c r="AH1390" i="25" s="1"/>
  <c r="AG1090" i="25"/>
  <c r="AH1090" i="25" s="1"/>
  <c r="O1090" i="25"/>
  <c r="AG250" i="25"/>
  <c r="AH250" i="25" s="1"/>
  <c r="O250" i="25"/>
  <c r="AG1623" i="25"/>
  <c r="AH1623" i="25" s="1"/>
  <c r="O1623" i="25"/>
  <c r="O1254" i="25"/>
  <c r="AG1254" i="25"/>
  <c r="AH1254" i="25" s="1"/>
  <c r="O841" i="25"/>
  <c r="AG841" i="25"/>
  <c r="AH841" i="25" s="1"/>
  <c r="O1065" i="25"/>
  <c r="AG1065" i="25"/>
  <c r="AH1065" i="25" s="1"/>
  <c r="AG820" i="25"/>
  <c r="AH820" i="25" s="1"/>
  <c r="O820" i="25"/>
  <c r="AG377" i="25"/>
  <c r="AH377" i="25" s="1"/>
  <c r="O377" i="25"/>
  <c r="O798" i="25"/>
  <c r="AG798" i="25"/>
  <c r="AH798" i="25" s="1"/>
  <c r="O928" i="25"/>
  <c r="AG928" i="25"/>
  <c r="AH928" i="25" s="1"/>
  <c r="O81" i="25"/>
  <c r="AG81" i="25"/>
  <c r="AH81" i="25" s="1"/>
  <c r="AG901" i="25"/>
  <c r="AH901" i="25" s="1"/>
  <c r="O901" i="25"/>
  <c r="AG1776" i="25"/>
  <c r="AH1776" i="25" s="1"/>
  <c r="O1776" i="25"/>
  <c r="O483" i="25"/>
  <c r="AG483" i="25"/>
  <c r="AH483" i="25" s="1"/>
  <c r="AG271" i="25"/>
  <c r="AH271" i="25" s="1"/>
  <c r="O271" i="25"/>
  <c r="O646" i="25"/>
  <c r="AG646" i="25"/>
  <c r="AH646" i="25" s="1"/>
  <c r="AG338" i="25"/>
  <c r="AH338" i="25" s="1"/>
  <c r="O338" i="25"/>
  <c r="O1631" i="25"/>
  <c r="AG1631" i="25"/>
  <c r="AH1631" i="25" s="1"/>
  <c r="O311" i="25"/>
  <c r="AG311" i="25"/>
  <c r="AH311" i="25" s="1"/>
  <c r="AG961" i="25"/>
  <c r="AH961" i="25" s="1"/>
  <c r="O961" i="25"/>
  <c r="O927" i="25"/>
  <c r="AG927" i="25"/>
  <c r="AH927" i="25" s="1"/>
  <c r="O238" i="25"/>
  <c r="AG238" i="25"/>
  <c r="AH238" i="25" s="1"/>
  <c r="AG166" i="25"/>
  <c r="AH166" i="25" s="1"/>
  <c r="O166" i="25"/>
  <c r="O1353" i="25"/>
  <c r="AG1353" i="25"/>
  <c r="AH1353" i="25" s="1"/>
  <c r="O1373" i="25"/>
  <c r="AG1373" i="25"/>
  <c r="AH1373" i="25" s="1"/>
  <c r="O663" i="25"/>
  <c r="AG663" i="25"/>
  <c r="AH663" i="25" s="1"/>
  <c r="O1122" i="25"/>
  <c r="AG1122" i="25"/>
  <c r="AH1122" i="25" s="1"/>
  <c r="O1014" i="25"/>
  <c r="AG1014" i="25"/>
  <c r="AH1014" i="25" s="1"/>
  <c r="AG560" i="25"/>
  <c r="AH560" i="25" s="1"/>
  <c r="O560" i="25"/>
  <c r="O1286" i="25"/>
  <c r="AG1286" i="25"/>
  <c r="AH1286" i="25" s="1"/>
  <c r="AG728" i="25"/>
  <c r="AH728" i="25" s="1"/>
  <c r="O728" i="25"/>
  <c r="AG760" i="25"/>
  <c r="AH760" i="25" s="1"/>
  <c r="O760" i="25"/>
  <c r="O443" i="25"/>
  <c r="AG443" i="25"/>
  <c r="AH443" i="25" s="1"/>
  <c r="O187" i="25"/>
  <c r="AG187" i="25"/>
  <c r="AH187" i="25" s="1"/>
  <c r="O459" i="25"/>
  <c r="AG459" i="25"/>
  <c r="AH459" i="25" s="1"/>
  <c r="O10" i="25"/>
  <c r="AG10" i="25"/>
  <c r="AH10" i="25" s="1"/>
  <c r="O1442" i="25"/>
  <c r="AG1442" i="25"/>
  <c r="AH1442" i="25" s="1"/>
  <c r="AG1547" i="25"/>
  <c r="AH1547" i="25" s="1"/>
  <c r="O1547" i="25"/>
  <c r="O1638" i="25"/>
  <c r="AG1638" i="25"/>
  <c r="AH1638" i="25" s="1"/>
  <c r="O1678" i="25"/>
  <c r="AG1678" i="25"/>
  <c r="AH1678" i="25" s="1"/>
  <c r="O1230" i="25"/>
  <c r="AG1230" i="25"/>
  <c r="AH1230" i="25" s="1"/>
  <c r="AG1169" i="25"/>
  <c r="AH1169" i="25" s="1"/>
  <c r="O1169" i="25"/>
  <c r="O1681" i="25"/>
  <c r="AG1681" i="25"/>
  <c r="AH1681" i="25" s="1"/>
  <c r="O1066" i="25"/>
  <c r="AG1066" i="25"/>
  <c r="AH1066" i="25" s="1"/>
  <c r="O819" i="25"/>
  <c r="AG819" i="25"/>
  <c r="AH819" i="25" s="1"/>
  <c r="O1221" i="25"/>
  <c r="AG1221" i="25"/>
  <c r="AH1221" i="25" s="1"/>
  <c r="O1403" i="25"/>
  <c r="AG1403" i="25"/>
  <c r="AH1403" i="25" s="1"/>
  <c r="AG1694" i="25"/>
  <c r="AH1694" i="25" s="1"/>
  <c r="O1694" i="25"/>
  <c r="O1447" i="25"/>
  <c r="AG1447" i="25"/>
  <c r="AH1447" i="25" s="1"/>
  <c r="O1288" i="25"/>
  <c r="AG1288" i="25"/>
  <c r="AH1288" i="25" s="1"/>
  <c r="O1399" i="25"/>
  <c r="AG1399" i="25"/>
  <c r="AH1399" i="25" s="1"/>
  <c r="O1517" i="25"/>
  <c r="AG1517" i="25"/>
  <c r="AH1517" i="25" s="1"/>
  <c r="O1604" i="25"/>
  <c r="AG1604" i="25"/>
  <c r="AH1604" i="25" s="1"/>
  <c r="AG1062" i="25"/>
  <c r="AH1062" i="25" s="1"/>
  <c r="O1062" i="25"/>
  <c r="O1793" i="25"/>
  <c r="AG1793" i="25"/>
  <c r="AH1793" i="25" s="1"/>
  <c r="O1657" i="25"/>
  <c r="AG1657" i="25"/>
  <c r="AH1657" i="25" s="1"/>
  <c r="O1430" i="25"/>
  <c r="AG1430" i="25"/>
  <c r="AH1430" i="25" s="1"/>
  <c r="O1278" i="25"/>
  <c r="AG1278" i="25"/>
  <c r="AH1278" i="25" s="1"/>
  <c r="AG1317" i="25"/>
  <c r="AH1317" i="25" s="1"/>
  <c r="O1317" i="25"/>
  <c r="O1258" i="25"/>
  <c r="AG1258" i="25"/>
  <c r="AH1258" i="25" s="1"/>
  <c r="AG1561" i="25"/>
  <c r="AH1561" i="25" s="1"/>
  <c r="O1561" i="25"/>
  <c r="AG1723" i="25"/>
  <c r="AH1723" i="25" s="1"/>
  <c r="O1723" i="25"/>
  <c r="O1083" i="25"/>
  <c r="AG1083" i="25"/>
  <c r="AH1083" i="25" s="1"/>
  <c r="AG1438" i="25"/>
  <c r="AH1438" i="25" s="1"/>
  <c r="O1438" i="25"/>
  <c r="O182" i="25"/>
  <c r="AG182" i="25"/>
  <c r="AH182" i="25" s="1"/>
  <c r="O1191" i="25"/>
  <c r="AG1191" i="25"/>
  <c r="AH1191" i="25" s="1"/>
  <c r="O1680" i="25"/>
  <c r="AG1680" i="25"/>
  <c r="AH1680" i="25" s="1"/>
  <c r="O435" i="25"/>
  <c r="AG435" i="25"/>
  <c r="AH435" i="25" s="1"/>
  <c r="AG169" i="25"/>
  <c r="AH169" i="25" s="1"/>
  <c r="O169" i="25"/>
  <c r="O217" i="25"/>
  <c r="AG217" i="25"/>
  <c r="AH217" i="25" s="1"/>
  <c r="O610" i="25"/>
  <c r="AG610" i="25"/>
  <c r="AH610" i="25" s="1"/>
  <c r="O1061" i="25"/>
  <c r="AG1061" i="25"/>
  <c r="AH1061" i="25" s="1"/>
  <c r="O929" i="25"/>
  <c r="AG929" i="25"/>
  <c r="AH929" i="25" s="1"/>
  <c r="O769" i="25"/>
  <c r="AG769" i="25"/>
  <c r="AH769" i="25" s="1"/>
  <c r="AG1606" i="25"/>
  <c r="AH1606" i="25" s="1"/>
  <c r="O1606" i="25"/>
  <c r="O954" i="25"/>
  <c r="AG954" i="25"/>
  <c r="AH954" i="25" s="1"/>
  <c r="O619" i="25"/>
  <c r="AG619" i="25"/>
  <c r="AH619" i="25" s="1"/>
  <c r="AG1220" i="25"/>
  <c r="AH1220" i="25" s="1"/>
  <c r="O1220" i="25"/>
  <c r="O1781" i="25"/>
  <c r="AG1781" i="25"/>
  <c r="AH1781" i="25" s="1"/>
  <c r="AG1614" i="25"/>
  <c r="AH1614" i="25" s="1"/>
  <c r="O1614" i="25"/>
  <c r="O1670" i="25"/>
  <c r="AG1670" i="25"/>
  <c r="AH1670" i="25" s="1"/>
  <c r="O1515" i="25"/>
  <c r="AG1515" i="25"/>
  <c r="AH1515" i="25" s="1"/>
  <c r="O93" i="25"/>
  <c r="AG93" i="25"/>
  <c r="AH93" i="25" s="1"/>
  <c r="O538" i="25"/>
  <c r="AG538" i="25"/>
  <c r="AH538" i="25" s="1"/>
  <c r="O563" i="25"/>
  <c r="AG563" i="25"/>
  <c r="AH563" i="25" s="1"/>
  <c r="AG809" i="25"/>
  <c r="AH809" i="25" s="1"/>
  <c r="O809" i="25"/>
  <c r="AG659" i="25"/>
  <c r="AH659" i="25" s="1"/>
  <c r="O659" i="25"/>
  <c r="AG137" i="25"/>
  <c r="AH137" i="25" s="1"/>
  <c r="O137" i="25"/>
  <c r="AG212" i="25"/>
  <c r="AH212" i="25" s="1"/>
  <c r="O212" i="25"/>
  <c r="AG611" i="25"/>
  <c r="AH611" i="25" s="1"/>
  <c r="O611" i="25"/>
  <c r="AG425" i="25"/>
  <c r="AH425" i="25" s="1"/>
  <c r="O425" i="25"/>
  <c r="O283" i="25"/>
  <c r="AG283" i="25"/>
  <c r="AH283" i="25" s="1"/>
  <c r="AG911" i="25"/>
  <c r="AH911" i="25" s="1"/>
  <c r="O911" i="25"/>
  <c r="AG1267" i="25"/>
  <c r="AH1267" i="25" s="1"/>
  <c r="O1267" i="25"/>
  <c r="AG1010" i="25"/>
  <c r="AH1010" i="25" s="1"/>
  <c r="O1010" i="25"/>
  <c r="AG847" i="25"/>
  <c r="AH847" i="25" s="1"/>
  <c r="O847" i="25"/>
  <c r="O686" i="25"/>
  <c r="AG686" i="25"/>
  <c r="AH686" i="25" s="1"/>
  <c r="O803" i="25"/>
  <c r="AG803" i="25"/>
  <c r="AH803" i="25" s="1"/>
  <c r="O540" i="25"/>
  <c r="AG540" i="25"/>
  <c r="AH540" i="25" s="1"/>
  <c r="O1261" i="25"/>
  <c r="AG1261" i="25"/>
  <c r="AH1261" i="25" s="1"/>
  <c r="O122" i="25"/>
  <c r="AG122" i="25"/>
  <c r="AH122" i="25" s="1"/>
  <c r="AG726" i="25"/>
  <c r="AH726" i="25" s="1"/>
  <c r="O726" i="25"/>
  <c r="O1509" i="25"/>
  <c r="AG1509" i="25"/>
  <c r="AH1509" i="25" s="1"/>
  <c r="O612" i="25"/>
  <c r="AG612" i="25"/>
  <c r="AH612" i="25" s="1"/>
  <c r="O172" i="25"/>
  <c r="AG172" i="25"/>
  <c r="AH172" i="25" s="1"/>
  <c r="AG9" i="25"/>
  <c r="AH9" i="25" s="1"/>
  <c r="O9" i="25"/>
  <c r="O1699" i="25"/>
  <c r="AG1699" i="25"/>
  <c r="AH1699" i="25" s="1"/>
  <c r="AG1300" i="25"/>
  <c r="AH1300" i="25" s="1"/>
  <c r="O1300" i="25"/>
  <c r="O1140" i="25"/>
  <c r="AG1140" i="25"/>
  <c r="AH1140" i="25" s="1"/>
  <c r="O1097" i="25"/>
  <c r="AG1097" i="25"/>
  <c r="AH1097" i="25" s="1"/>
  <c r="O321" i="25"/>
  <c r="AG321" i="25"/>
  <c r="AH321" i="25" s="1"/>
  <c r="O1024" i="25"/>
  <c r="AG1024" i="25"/>
  <c r="AH1024" i="25" s="1"/>
  <c r="AG494" i="25"/>
  <c r="AH494" i="25" s="1"/>
  <c r="O494" i="25"/>
  <c r="O7" i="25"/>
  <c r="AG7" i="25"/>
  <c r="AH7" i="25" s="1"/>
  <c r="AG1238" i="25"/>
  <c r="AH1238" i="25" s="1"/>
  <c r="O1238" i="25"/>
  <c r="O229" i="25"/>
  <c r="AG229" i="25"/>
  <c r="AH229" i="25" s="1"/>
  <c r="AG1142" i="25"/>
  <c r="AH1142" i="25" s="1"/>
  <c r="O1142" i="25"/>
  <c r="AG923" i="25"/>
  <c r="AH923" i="25" s="1"/>
  <c r="O923" i="25"/>
  <c r="AG78" i="25"/>
  <c r="AH78" i="25" s="1"/>
  <c r="O78" i="25"/>
  <c r="AG581" i="25"/>
  <c r="AH581" i="25" s="1"/>
  <c r="O581" i="25"/>
  <c r="O87" i="25"/>
  <c r="AG87" i="25"/>
  <c r="AH87" i="25" s="1"/>
  <c r="O479" i="25"/>
  <c r="AG479" i="25"/>
  <c r="AH479" i="25" s="1"/>
  <c r="AG630" i="25"/>
  <c r="AH630" i="25" s="1"/>
  <c r="O630" i="25"/>
  <c r="AG406" i="25"/>
  <c r="AH406" i="25" s="1"/>
  <c r="O406" i="25"/>
  <c r="O1369" i="25"/>
  <c r="AG1369" i="25"/>
  <c r="AH1369" i="25" s="1"/>
  <c r="AG1104" i="25"/>
  <c r="AH1104" i="25" s="1"/>
  <c r="O1104" i="25"/>
  <c r="O180" i="25"/>
  <c r="AG180" i="25"/>
  <c r="AH180" i="25" s="1"/>
  <c r="O1461" i="25"/>
  <c r="AG1461" i="25"/>
  <c r="AH1461" i="25" s="1"/>
  <c r="O1187" i="25"/>
  <c r="AG1187" i="25"/>
  <c r="AH1187" i="25" s="1"/>
  <c r="AG1248" i="25"/>
  <c r="AH1248" i="25" s="1"/>
  <c r="O1248" i="25"/>
  <c r="AG582" i="25"/>
  <c r="AH582" i="25" s="1"/>
  <c r="O582" i="25"/>
  <c r="AG717" i="25"/>
  <c r="AH717" i="25" s="1"/>
  <c r="O717" i="25"/>
  <c r="AG1015" i="25"/>
  <c r="AH1015" i="25" s="1"/>
  <c r="O1015" i="25"/>
  <c r="O534" i="25"/>
  <c r="AG534" i="25"/>
  <c r="AH534" i="25" s="1"/>
  <c r="AG382" i="25"/>
  <c r="AH382" i="25" s="1"/>
  <c r="O382" i="25"/>
  <c r="O58" i="25"/>
  <c r="AG58" i="25"/>
  <c r="AH58" i="25" s="1"/>
  <c r="O1601" i="25"/>
  <c r="AG1601" i="25"/>
  <c r="AH1601" i="25" s="1"/>
  <c r="O615" i="25"/>
  <c r="AG615" i="25"/>
  <c r="AH615" i="25" s="1"/>
  <c r="O515" i="25"/>
  <c r="AG515" i="25"/>
  <c r="AH515" i="25" s="1"/>
  <c r="O153" i="25"/>
  <c r="AG153" i="25"/>
  <c r="AH153" i="25" s="1"/>
  <c r="O340" i="25"/>
  <c r="AG340" i="25"/>
  <c r="AH340" i="25" s="1"/>
  <c r="O195" i="25"/>
  <c r="AG195" i="25"/>
  <c r="AH195" i="25" s="1"/>
  <c r="AG844" i="25"/>
  <c r="AH844" i="25" s="1"/>
  <c r="O844" i="25"/>
  <c r="O401" i="25"/>
  <c r="AG401" i="25"/>
  <c r="AH401" i="25" s="1"/>
  <c r="AG690" i="25"/>
  <c r="AH690" i="25" s="1"/>
  <c r="O690" i="25"/>
  <c r="O177" i="25"/>
  <c r="AG177" i="25"/>
  <c r="AH177" i="25" s="1"/>
  <c r="AG362" i="25"/>
  <c r="AH362" i="25" s="1"/>
  <c r="O362" i="25"/>
  <c r="O108" i="25"/>
  <c r="AG108" i="25"/>
  <c r="AH108" i="25" s="1"/>
  <c r="O428" i="25"/>
  <c r="AG428" i="25"/>
  <c r="AH428" i="25" s="1"/>
  <c r="O158" i="25"/>
  <c r="AG158" i="25"/>
  <c r="AH158" i="25" s="1"/>
  <c r="O416" i="25"/>
  <c r="AG416" i="25"/>
  <c r="AH416" i="25" s="1"/>
  <c r="O1167" i="25"/>
  <c r="AG1167" i="25"/>
  <c r="AH1167" i="25" s="1"/>
  <c r="O1033" i="25"/>
  <c r="AG1033" i="25"/>
  <c r="AH1033" i="25" s="1"/>
  <c r="O606" i="25"/>
  <c r="AG606" i="25"/>
  <c r="AH606" i="25" s="1"/>
  <c r="O134" i="25"/>
  <c r="AG134" i="25"/>
  <c r="AH134" i="25" s="1"/>
  <c r="O922" i="25"/>
  <c r="AG922" i="25"/>
  <c r="AH922" i="25" s="1"/>
  <c r="O1427" i="25"/>
  <c r="AG1427" i="25"/>
  <c r="AH1427" i="25" s="1"/>
  <c r="AG1707" i="25"/>
  <c r="AH1707" i="25" s="1"/>
  <c r="O1707" i="25"/>
  <c r="O935" i="25"/>
  <c r="AG935" i="25"/>
  <c r="AH935" i="25" s="1"/>
  <c r="AG335" i="25"/>
  <c r="AH335" i="25" s="1"/>
  <c r="O335" i="25"/>
  <c r="O1110" i="25"/>
  <c r="AG1110" i="25"/>
  <c r="AH1110" i="25" s="1"/>
  <c r="O431" i="25"/>
  <c r="AG431" i="25"/>
  <c r="AH431" i="25" s="1"/>
  <c r="O309" i="25"/>
  <c r="AG309" i="25"/>
  <c r="AH309" i="25" s="1"/>
  <c r="O62" i="25"/>
  <c r="AG62" i="25"/>
  <c r="AH62" i="25" s="1"/>
  <c r="AG181" i="25"/>
  <c r="AH181" i="25" s="1"/>
  <c r="O181" i="25"/>
  <c r="O1089" i="25"/>
  <c r="AG1089" i="25"/>
  <c r="AH1089" i="25" s="1"/>
  <c r="O1048" i="25"/>
  <c r="AG1048" i="25"/>
  <c r="AH1048" i="25" s="1"/>
  <c r="AG40" i="25"/>
  <c r="AH40" i="25" s="1"/>
  <c r="O40" i="25"/>
  <c r="O1654" i="25"/>
  <c r="AG1654" i="25"/>
  <c r="AH1654" i="25" s="1"/>
  <c r="AG5" i="25"/>
  <c r="AH5" i="25" s="1"/>
  <c r="O5" i="25"/>
  <c r="P5" i="25"/>
  <c r="AG548" i="25"/>
  <c r="AH548" i="25" s="1"/>
  <c r="O548" i="25"/>
  <c r="AG490" i="25"/>
  <c r="AH490" i="25" s="1"/>
  <c r="O490" i="25"/>
  <c r="O6" i="25"/>
  <c r="AG6" i="25"/>
  <c r="AH6" i="25" s="1"/>
  <c r="P6" i="25"/>
  <c r="P7" i="25" s="1"/>
  <c r="P8" i="25" s="1"/>
  <c r="P9" i="25" s="1"/>
  <c r="P10" i="25" s="1"/>
  <c r="P11" i="25" s="1"/>
  <c r="P12" i="25" s="1"/>
  <c r="P13" i="25" s="1"/>
  <c r="P14" i="25" s="1"/>
  <c r="P15" i="25" s="1"/>
  <c r="P16" i="25" s="1"/>
  <c r="P17" i="25" s="1"/>
  <c r="P18" i="25" s="1"/>
  <c r="P19" i="25" s="1"/>
  <c r="P20" i="25" s="1"/>
  <c r="P21" i="25" s="1"/>
  <c r="P22" i="25" s="1"/>
  <c r="P23" i="25" s="1"/>
  <c r="P24" i="25" s="1"/>
  <c r="P25" i="25" s="1"/>
  <c r="P26" i="25" s="1"/>
  <c r="P27" i="25" s="1"/>
  <c r="P28" i="25" s="1"/>
  <c r="P29" i="25" s="1"/>
  <c r="P30" i="25" s="1"/>
  <c r="P31" i="25" s="1"/>
  <c r="P32" i="25" s="1"/>
  <c r="P33" i="25" s="1"/>
  <c r="P34" i="25" s="1"/>
  <c r="P35" i="25" s="1"/>
  <c r="P36" i="25" s="1"/>
  <c r="P37" i="25" s="1"/>
  <c r="P38" i="25" s="1"/>
  <c r="P39" i="25" s="1"/>
  <c r="P40" i="25" s="1"/>
  <c r="P41" i="25" s="1"/>
  <c r="P42" i="25" s="1"/>
  <c r="P43" i="25" s="1"/>
  <c r="P44" i="25" s="1"/>
  <c r="P45" i="25" s="1"/>
  <c r="P46" i="25" s="1"/>
  <c r="P47" i="25" s="1"/>
  <c r="P48" i="25" s="1"/>
  <c r="P49" i="25" s="1"/>
  <c r="P50" i="25" s="1"/>
  <c r="P51" i="25" s="1"/>
  <c r="P52" i="25" s="1"/>
  <c r="P53" i="25" s="1"/>
  <c r="P54" i="25" s="1"/>
  <c r="P55" i="25" s="1"/>
  <c r="P56" i="25" s="1"/>
  <c r="P57" i="25" s="1"/>
  <c r="P58" i="25" s="1"/>
  <c r="P59" i="25" s="1"/>
  <c r="P60" i="25" s="1"/>
  <c r="P61" i="25" s="1"/>
  <c r="P62" i="25" s="1"/>
  <c r="P63" i="25" s="1"/>
  <c r="P64" i="25" s="1"/>
  <c r="P65" i="25" s="1"/>
  <c r="P66" i="25" s="1"/>
  <c r="P67" i="25" s="1"/>
  <c r="P68" i="25" s="1"/>
  <c r="P69" i="25" s="1"/>
  <c r="P70" i="25" s="1"/>
  <c r="P71" i="25" s="1"/>
  <c r="P72" i="25" s="1"/>
  <c r="P73" i="25" s="1"/>
  <c r="P74" i="25" s="1"/>
  <c r="P75" i="25" s="1"/>
  <c r="P76" i="25" s="1"/>
  <c r="P77" i="25" s="1"/>
  <c r="P78" i="25" s="1"/>
  <c r="P79" i="25" s="1"/>
  <c r="P80" i="25" s="1"/>
  <c r="P81" i="25" s="1"/>
  <c r="P82" i="25" s="1"/>
  <c r="P83" i="25" s="1"/>
  <c r="P84" i="25" s="1"/>
  <c r="P85" i="25" s="1"/>
  <c r="P86" i="25" s="1"/>
  <c r="P87" i="25" s="1"/>
  <c r="P88" i="25" s="1"/>
  <c r="P89" i="25" s="1"/>
  <c r="P90" i="25" s="1"/>
  <c r="P91" i="25" s="1"/>
  <c r="P92" i="25" s="1"/>
  <c r="P93" i="25" s="1"/>
  <c r="P94" i="25" s="1"/>
  <c r="P95" i="25" s="1"/>
  <c r="P96" i="25" s="1"/>
  <c r="P97" i="25" s="1"/>
  <c r="P98" i="25" s="1"/>
  <c r="P99" i="25" s="1"/>
  <c r="P100" i="25" s="1"/>
  <c r="P101" i="25" s="1"/>
  <c r="P102" i="25" s="1"/>
  <c r="P103" i="25" s="1"/>
  <c r="P104" i="25" s="1"/>
  <c r="P105" i="25" s="1"/>
  <c r="P106" i="25" s="1"/>
  <c r="P107" i="25" s="1"/>
  <c r="P108" i="25" s="1"/>
  <c r="P109" i="25" s="1"/>
  <c r="P110" i="25" s="1"/>
  <c r="P111" i="25" s="1"/>
  <c r="P112" i="25" s="1"/>
  <c r="P113" i="25" s="1"/>
  <c r="P114" i="25" s="1"/>
  <c r="P115" i="25" s="1"/>
  <c r="P116" i="25" s="1"/>
  <c r="P117" i="25" s="1"/>
  <c r="P118" i="25" s="1"/>
  <c r="P119" i="25" s="1"/>
  <c r="P120" i="25" s="1"/>
  <c r="P121" i="25" s="1"/>
  <c r="P122" i="25" s="1"/>
  <c r="P123" i="25" s="1"/>
  <c r="P124" i="25" s="1"/>
  <c r="P125" i="25" s="1"/>
  <c r="P126" i="25" s="1"/>
  <c r="P127" i="25" s="1"/>
  <c r="P128" i="25" s="1"/>
  <c r="P129" i="25" s="1"/>
  <c r="P130" i="25" s="1"/>
  <c r="P131" i="25" s="1"/>
  <c r="P132" i="25" s="1"/>
  <c r="P133" i="25" s="1"/>
  <c r="P134" i="25" s="1"/>
  <c r="P135" i="25" s="1"/>
  <c r="P136" i="25" s="1"/>
  <c r="P137" i="25" s="1"/>
  <c r="P138" i="25" s="1"/>
  <c r="P139" i="25" s="1"/>
  <c r="P140" i="25" s="1"/>
  <c r="P141" i="25" s="1"/>
  <c r="P142" i="25" s="1"/>
  <c r="P143" i="25" s="1"/>
  <c r="P144" i="25" s="1"/>
  <c r="P145" i="25" s="1"/>
  <c r="P146" i="25" s="1"/>
  <c r="P147" i="25" s="1"/>
  <c r="P148" i="25" s="1"/>
  <c r="P149" i="25" s="1"/>
  <c r="P150" i="25" s="1"/>
  <c r="P151" i="25" s="1"/>
  <c r="P152" i="25" s="1"/>
  <c r="P153" i="25" s="1"/>
  <c r="P154" i="25" s="1"/>
  <c r="P155" i="25" s="1"/>
  <c r="P156" i="25" s="1"/>
  <c r="P157" i="25" s="1"/>
  <c r="P158" i="25" s="1"/>
  <c r="P159" i="25" s="1"/>
  <c r="P160" i="25" s="1"/>
  <c r="P161" i="25" s="1"/>
  <c r="P162" i="25" s="1"/>
  <c r="P163" i="25" s="1"/>
  <c r="P164" i="25" s="1"/>
  <c r="P165" i="25" s="1"/>
  <c r="P166" i="25" s="1"/>
  <c r="P167" i="25" s="1"/>
  <c r="P168" i="25" s="1"/>
  <c r="P169" i="25" s="1"/>
  <c r="P170" i="25" s="1"/>
  <c r="P171" i="25" s="1"/>
  <c r="P172" i="25" s="1"/>
  <c r="P173" i="25" s="1"/>
  <c r="P174" i="25" s="1"/>
  <c r="P175" i="25" s="1"/>
  <c r="P176" i="25" s="1"/>
  <c r="P177" i="25" s="1"/>
  <c r="P178" i="25" s="1"/>
  <c r="P179" i="25" s="1"/>
  <c r="P180" i="25" s="1"/>
  <c r="P181" i="25" s="1"/>
  <c r="P182" i="25" s="1"/>
  <c r="P183" i="25" s="1"/>
  <c r="P184" i="25" s="1"/>
  <c r="P185" i="25" s="1"/>
  <c r="P186" i="25" s="1"/>
  <c r="P187" i="25" s="1"/>
  <c r="P188" i="25" s="1"/>
  <c r="P189" i="25" s="1"/>
  <c r="P190" i="25" s="1"/>
  <c r="P191" i="25" s="1"/>
  <c r="P192" i="25" s="1"/>
  <c r="P193" i="25" s="1"/>
  <c r="P194" i="25" s="1"/>
  <c r="P195" i="25" s="1"/>
  <c r="P196" i="25" s="1"/>
  <c r="P197" i="25" s="1"/>
  <c r="P198" i="25" s="1"/>
  <c r="P199" i="25" s="1"/>
  <c r="P200" i="25" s="1"/>
  <c r="P201" i="25" s="1"/>
  <c r="P202" i="25" s="1"/>
  <c r="P203" i="25" s="1"/>
  <c r="P204" i="25" s="1"/>
  <c r="P205" i="25" s="1"/>
  <c r="P206" i="25" s="1"/>
  <c r="P207" i="25" s="1"/>
  <c r="P208" i="25" s="1"/>
  <c r="P209" i="25" s="1"/>
  <c r="P210" i="25" s="1"/>
  <c r="P211" i="25" s="1"/>
  <c r="P212" i="25" s="1"/>
  <c r="P213" i="25" s="1"/>
  <c r="P214" i="25" s="1"/>
  <c r="P215" i="25" s="1"/>
  <c r="P216" i="25" s="1"/>
  <c r="P217" i="25" s="1"/>
  <c r="P218" i="25" s="1"/>
  <c r="P219" i="25" s="1"/>
  <c r="P220" i="25" s="1"/>
  <c r="P221" i="25" s="1"/>
  <c r="P222" i="25" s="1"/>
  <c r="P223" i="25" s="1"/>
  <c r="P224" i="25" s="1"/>
  <c r="P225" i="25" s="1"/>
  <c r="P226" i="25" s="1"/>
  <c r="P227" i="25" s="1"/>
  <c r="P228" i="25" s="1"/>
  <c r="P229" i="25" s="1"/>
  <c r="P230" i="25" s="1"/>
  <c r="P231" i="25" s="1"/>
  <c r="P232" i="25" s="1"/>
  <c r="P233" i="25" s="1"/>
  <c r="P234" i="25" s="1"/>
  <c r="P235" i="25" s="1"/>
  <c r="P236" i="25" s="1"/>
  <c r="P237" i="25" s="1"/>
  <c r="P238" i="25" s="1"/>
  <c r="P239" i="25" s="1"/>
  <c r="P240" i="25" s="1"/>
  <c r="P241" i="25" s="1"/>
  <c r="P242" i="25" s="1"/>
  <c r="P243" i="25" s="1"/>
  <c r="P244" i="25" s="1"/>
  <c r="P245" i="25" s="1"/>
  <c r="P246" i="25" s="1"/>
  <c r="P247" i="25" s="1"/>
  <c r="P248" i="25" s="1"/>
  <c r="P249" i="25" s="1"/>
  <c r="P250" i="25" s="1"/>
  <c r="P251" i="25" s="1"/>
  <c r="P252" i="25" s="1"/>
  <c r="P253" i="25" s="1"/>
  <c r="P254" i="25" s="1"/>
  <c r="P255" i="25" s="1"/>
  <c r="P256" i="25" s="1"/>
  <c r="P257" i="25" s="1"/>
  <c r="P258" i="25" s="1"/>
  <c r="P259" i="25" s="1"/>
  <c r="P260" i="25" s="1"/>
  <c r="P261" i="25" s="1"/>
  <c r="P262" i="25" s="1"/>
  <c r="P263" i="25" s="1"/>
  <c r="P264" i="25" s="1"/>
  <c r="P265" i="25" s="1"/>
  <c r="P266" i="25" s="1"/>
  <c r="P267" i="25" s="1"/>
  <c r="P268" i="25" s="1"/>
  <c r="P269" i="25" s="1"/>
  <c r="P270" i="25" s="1"/>
  <c r="P271" i="25" s="1"/>
  <c r="P272" i="25" s="1"/>
  <c r="P273" i="25" s="1"/>
  <c r="P274" i="25" s="1"/>
  <c r="P275" i="25" s="1"/>
  <c r="P276" i="25" s="1"/>
  <c r="P277" i="25" s="1"/>
  <c r="P278" i="25" s="1"/>
  <c r="P279" i="25" s="1"/>
  <c r="P280" i="25" s="1"/>
  <c r="P281" i="25" s="1"/>
  <c r="P282" i="25" s="1"/>
  <c r="P283" i="25" s="1"/>
  <c r="P284" i="25" s="1"/>
  <c r="P285" i="25" s="1"/>
  <c r="P286" i="25" s="1"/>
  <c r="P287" i="25" s="1"/>
  <c r="P288" i="25" s="1"/>
  <c r="P289" i="25" s="1"/>
  <c r="P290" i="25" s="1"/>
  <c r="P291" i="25" s="1"/>
  <c r="P292" i="25" s="1"/>
  <c r="P293" i="25" s="1"/>
  <c r="P294" i="25" s="1"/>
  <c r="P295" i="25" s="1"/>
  <c r="P296" i="25" s="1"/>
  <c r="P297" i="25" s="1"/>
  <c r="P298" i="25" s="1"/>
  <c r="P299" i="25" s="1"/>
  <c r="P300" i="25" s="1"/>
  <c r="P301" i="25" s="1"/>
  <c r="P302" i="25" s="1"/>
  <c r="P303" i="25" s="1"/>
  <c r="P304" i="25" s="1"/>
  <c r="P305" i="25" s="1"/>
  <c r="P306" i="25" s="1"/>
  <c r="P307" i="25" s="1"/>
  <c r="P308" i="25" s="1"/>
  <c r="P309" i="25" s="1"/>
  <c r="P310" i="25" s="1"/>
  <c r="P311" i="25" s="1"/>
  <c r="P312" i="25" s="1"/>
  <c r="P313" i="25" s="1"/>
  <c r="P314" i="25" s="1"/>
  <c r="P315" i="25" s="1"/>
  <c r="P316" i="25" s="1"/>
  <c r="P317" i="25" s="1"/>
  <c r="P318" i="25" s="1"/>
  <c r="P319" i="25" s="1"/>
  <c r="P320" i="25" s="1"/>
  <c r="P321" i="25" s="1"/>
  <c r="P322" i="25" s="1"/>
  <c r="P323" i="25" s="1"/>
  <c r="P324" i="25" s="1"/>
  <c r="P325" i="25" s="1"/>
  <c r="P326" i="25" s="1"/>
  <c r="P327" i="25" s="1"/>
  <c r="P328" i="25" s="1"/>
  <c r="P329" i="25" s="1"/>
  <c r="P330" i="25" s="1"/>
  <c r="P331" i="25" s="1"/>
  <c r="P332" i="25" s="1"/>
  <c r="P333" i="25" s="1"/>
  <c r="P334" i="25" s="1"/>
  <c r="P335" i="25" s="1"/>
  <c r="P336" i="25" s="1"/>
  <c r="P337" i="25" s="1"/>
  <c r="P338" i="25" s="1"/>
  <c r="P339" i="25" s="1"/>
  <c r="P340" i="25" s="1"/>
  <c r="P341" i="25" s="1"/>
  <c r="P342" i="25" s="1"/>
  <c r="P343" i="25" s="1"/>
  <c r="P344" i="25" s="1"/>
  <c r="P345" i="25" s="1"/>
  <c r="P346" i="25" s="1"/>
  <c r="P347" i="25" s="1"/>
  <c r="P348" i="25" s="1"/>
  <c r="P349" i="25" s="1"/>
  <c r="P350" i="25" s="1"/>
  <c r="P351" i="25" s="1"/>
  <c r="P352" i="25" s="1"/>
  <c r="P353" i="25" s="1"/>
  <c r="P354" i="25" s="1"/>
  <c r="P355" i="25" s="1"/>
  <c r="P356" i="25" s="1"/>
  <c r="P357" i="25" s="1"/>
  <c r="P358" i="25" s="1"/>
  <c r="P359" i="25" s="1"/>
  <c r="P360" i="25" s="1"/>
  <c r="P361" i="25" s="1"/>
  <c r="P362" i="25" s="1"/>
  <c r="P363" i="25" s="1"/>
  <c r="P364" i="25" s="1"/>
  <c r="P365" i="25" s="1"/>
  <c r="P366" i="25" s="1"/>
  <c r="P367" i="25" s="1"/>
  <c r="P368" i="25" s="1"/>
  <c r="P369" i="25" s="1"/>
  <c r="P370" i="25" s="1"/>
  <c r="P371" i="25" s="1"/>
  <c r="P372" i="25" s="1"/>
  <c r="P373" i="25" s="1"/>
  <c r="P374" i="25" s="1"/>
  <c r="P375" i="25" s="1"/>
  <c r="P376" i="25" s="1"/>
  <c r="P377" i="25" s="1"/>
  <c r="P378" i="25" s="1"/>
  <c r="P379" i="25" s="1"/>
  <c r="P380" i="25" s="1"/>
  <c r="P381" i="25" s="1"/>
  <c r="P382" i="25" s="1"/>
  <c r="P383" i="25" s="1"/>
  <c r="P384" i="25" s="1"/>
  <c r="P385" i="25" s="1"/>
  <c r="P386" i="25" s="1"/>
  <c r="P387" i="25" s="1"/>
  <c r="P388" i="25" s="1"/>
  <c r="P389" i="25" s="1"/>
  <c r="P390" i="25" s="1"/>
  <c r="P391" i="25" s="1"/>
  <c r="P392" i="25" s="1"/>
  <c r="P393" i="25" s="1"/>
  <c r="P394" i="25" s="1"/>
  <c r="P395" i="25" s="1"/>
  <c r="P396" i="25" s="1"/>
  <c r="P397" i="25" s="1"/>
  <c r="P398" i="25" s="1"/>
  <c r="P399" i="25" s="1"/>
  <c r="P400" i="25" s="1"/>
  <c r="P401" i="25" s="1"/>
  <c r="P402" i="25" s="1"/>
  <c r="P403" i="25" s="1"/>
  <c r="P404" i="25" s="1"/>
  <c r="P405" i="25" s="1"/>
  <c r="P406" i="25" s="1"/>
  <c r="P407" i="25" s="1"/>
  <c r="P408" i="25" s="1"/>
  <c r="P409" i="25" s="1"/>
  <c r="P410" i="25" s="1"/>
  <c r="P411" i="25" s="1"/>
  <c r="P412" i="25" s="1"/>
  <c r="P413" i="25" s="1"/>
  <c r="P414" i="25" s="1"/>
  <c r="P415" i="25" s="1"/>
  <c r="P416" i="25" s="1"/>
  <c r="P417" i="25" s="1"/>
  <c r="P418" i="25" s="1"/>
  <c r="P419" i="25" s="1"/>
  <c r="P420" i="25" s="1"/>
  <c r="P421" i="25" s="1"/>
  <c r="P422" i="25" s="1"/>
  <c r="P423" i="25" s="1"/>
  <c r="P424" i="25" s="1"/>
  <c r="P425" i="25" s="1"/>
  <c r="P426" i="25" s="1"/>
  <c r="P427" i="25" s="1"/>
  <c r="P428" i="25" s="1"/>
  <c r="P429" i="25" s="1"/>
  <c r="P430" i="25" s="1"/>
  <c r="P431" i="25" s="1"/>
  <c r="P432" i="25" s="1"/>
  <c r="P433" i="25" s="1"/>
  <c r="P434" i="25" s="1"/>
  <c r="P435" i="25" s="1"/>
  <c r="P436" i="25" s="1"/>
  <c r="P437" i="25" s="1"/>
  <c r="P438" i="25" s="1"/>
  <c r="P439" i="25" s="1"/>
  <c r="P440" i="25" s="1"/>
  <c r="P441" i="25" s="1"/>
  <c r="P442" i="25" s="1"/>
  <c r="P443" i="25" s="1"/>
  <c r="P444" i="25" s="1"/>
  <c r="P445" i="25" s="1"/>
  <c r="P446" i="25" s="1"/>
  <c r="P447" i="25" s="1"/>
  <c r="P448" i="25" s="1"/>
  <c r="P449" i="25" s="1"/>
  <c r="P450" i="25" s="1"/>
  <c r="P451" i="25" s="1"/>
  <c r="P452" i="25" s="1"/>
  <c r="P453" i="25" s="1"/>
  <c r="P454" i="25" s="1"/>
  <c r="P455" i="25" s="1"/>
  <c r="P456" i="25" s="1"/>
  <c r="P457" i="25" s="1"/>
  <c r="P458" i="25" s="1"/>
  <c r="P459" i="25" s="1"/>
  <c r="P460" i="25" s="1"/>
  <c r="P461" i="25" s="1"/>
  <c r="P462" i="25" s="1"/>
  <c r="P463" i="25" s="1"/>
  <c r="P464" i="25" s="1"/>
  <c r="P465" i="25" s="1"/>
  <c r="P466" i="25" s="1"/>
  <c r="P467" i="25" s="1"/>
  <c r="P468" i="25" s="1"/>
  <c r="P469" i="25" s="1"/>
  <c r="P470" i="25" s="1"/>
  <c r="P471" i="25" s="1"/>
  <c r="P472" i="25" s="1"/>
  <c r="P473" i="25" s="1"/>
  <c r="P474" i="25" s="1"/>
  <c r="P475" i="25" s="1"/>
  <c r="P476" i="25" s="1"/>
  <c r="P477" i="25" s="1"/>
  <c r="P478" i="25" s="1"/>
  <c r="P479" i="25" s="1"/>
  <c r="P480" i="25" s="1"/>
  <c r="P481" i="25" s="1"/>
  <c r="P482" i="25" s="1"/>
  <c r="P483" i="25" s="1"/>
  <c r="P484" i="25" s="1"/>
  <c r="P485" i="25" s="1"/>
  <c r="P486" i="25" s="1"/>
  <c r="P487" i="25" s="1"/>
  <c r="P488" i="25" s="1"/>
  <c r="P489" i="25" s="1"/>
  <c r="P490" i="25" s="1"/>
  <c r="P491" i="25" s="1"/>
  <c r="P492" i="25" s="1"/>
  <c r="P493" i="25" s="1"/>
  <c r="P494" i="25" s="1"/>
  <c r="P495" i="25" s="1"/>
  <c r="P496" i="25" s="1"/>
  <c r="P497" i="25" s="1"/>
  <c r="P498" i="25" s="1"/>
  <c r="P499" i="25" s="1"/>
  <c r="P500" i="25" s="1"/>
  <c r="P501" i="25" s="1"/>
  <c r="P502" i="25" s="1"/>
  <c r="P503" i="25" s="1"/>
  <c r="P504" i="25" s="1"/>
  <c r="P505" i="25" s="1"/>
  <c r="P506" i="25" s="1"/>
  <c r="P507" i="25" s="1"/>
  <c r="P508" i="25" s="1"/>
  <c r="P509" i="25" s="1"/>
  <c r="P510" i="25" s="1"/>
  <c r="P511" i="25" s="1"/>
  <c r="P512" i="25" s="1"/>
  <c r="P513" i="25" s="1"/>
  <c r="P514" i="25" s="1"/>
  <c r="P515" i="25" s="1"/>
  <c r="P516" i="25" s="1"/>
  <c r="P517" i="25" s="1"/>
  <c r="P518" i="25" s="1"/>
  <c r="P519" i="25" s="1"/>
  <c r="P520" i="25" s="1"/>
  <c r="P521" i="25" s="1"/>
  <c r="P522" i="25" s="1"/>
  <c r="P523" i="25" s="1"/>
  <c r="P524" i="25" s="1"/>
  <c r="P525" i="25" s="1"/>
  <c r="P526" i="25" s="1"/>
  <c r="P527" i="25" s="1"/>
  <c r="P528" i="25" s="1"/>
  <c r="P529" i="25" s="1"/>
  <c r="P530" i="25" s="1"/>
  <c r="P531" i="25" s="1"/>
  <c r="P532" i="25" s="1"/>
  <c r="P533" i="25" s="1"/>
  <c r="P534" i="25" s="1"/>
  <c r="P535" i="25" s="1"/>
  <c r="P536" i="25" s="1"/>
  <c r="P537" i="25" s="1"/>
  <c r="P538" i="25" s="1"/>
  <c r="P539" i="25" s="1"/>
  <c r="P540" i="25" s="1"/>
  <c r="P541" i="25" s="1"/>
  <c r="P542" i="25" s="1"/>
  <c r="P543" i="25" s="1"/>
  <c r="P544" i="25" s="1"/>
  <c r="P545" i="25" s="1"/>
  <c r="P546" i="25" s="1"/>
  <c r="P547" i="25" s="1"/>
  <c r="P548" i="25" s="1"/>
  <c r="P549" i="25" s="1"/>
  <c r="P550" i="25" s="1"/>
  <c r="P551" i="25" s="1"/>
  <c r="P552" i="25" s="1"/>
  <c r="P553" i="25" s="1"/>
  <c r="P554" i="25" s="1"/>
  <c r="P555" i="25" s="1"/>
  <c r="P556" i="25" s="1"/>
  <c r="P557" i="25" s="1"/>
  <c r="P558" i="25" s="1"/>
  <c r="P559" i="25" s="1"/>
  <c r="P560" i="25" s="1"/>
  <c r="P561" i="25" s="1"/>
  <c r="P562" i="25" s="1"/>
  <c r="P563" i="25" s="1"/>
  <c r="P564" i="25" s="1"/>
  <c r="P565" i="25" s="1"/>
  <c r="P566" i="25" s="1"/>
  <c r="P567" i="25" s="1"/>
  <c r="P568" i="25" s="1"/>
  <c r="P569" i="25" s="1"/>
  <c r="P570" i="25" s="1"/>
  <c r="P571" i="25" s="1"/>
  <c r="P572" i="25" s="1"/>
  <c r="P573" i="25" s="1"/>
  <c r="P574" i="25" s="1"/>
  <c r="P575" i="25" s="1"/>
  <c r="P576" i="25" s="1"/>
  <c r="P577" i="25" s="1"/>
  <c r="P578" i="25" s="1"/>
  <c r="P579" i="25" s="1"/>
  <c r="P580" i="25" s="1"/>
  <c r="P581" i="25" s="1"/>
  <c r="P582" i="25" s="1"/>
  <c r="P583" i="25" s="1"/>
  <c r="P584" i="25" s="1"/>
  <c r="P585" i="25" s="1"/>
  <c r="P586" i="25" s="1"/>
  <c r="P587" i="25" s="1"/>
  <c r="P588" i="25" s="1"/>
  <c r="P589" i="25" s="1"/>
  <c r="P590" i="25" s="1"/>
  <c r="P591" i="25" s="1"/>
  <c r="P592" i="25" s="1"/>
  <c r="P593" i="25" s="1"/>
  <c r="AG1056" i="25"/>
  <c r="AH1056" i="25" s="1"/>
  <c r="O1056" i="25"/>
  <c r="O521" i="25"/>
  <c r="AG521" i="25"/>
  <c r="AH521" i="25" s="1"/>
  <c r="O120" i="25"/>
  <c r="AG120" i="25"/>
  <c r="AH120" i="25" s="1"/>
  <c r="O1112" i="25"/>
  <c r="AG1112" i="25"/>
  <c r="AH1112" i="25" s="1"/>
  <c r="O165" i="25"/>
  <c r="AG165" i="25"/>
  <c r="AH165" i="25" s="1"/>
  <c r="O504" i="25"/>
  <c r="AG504" i="25"/>
  <c r="AH504" i="25" s="1"/>
  <c r="O103" i="25"/>
  <c r="AG103" i="25"/>
  <c r="AH103" i="25" s="1"/>
  <c r="O121" i="25"/>
  <c r="AG121" i="25"/>
  <c r="AH121" i="25" s="1"/>
  <c r="O1576" i="25"/>
  <c r="AG1576" i="25"/>
  <c r="AH1576" i="25" s="1"/>
  <c r="AG322" i="25"/>
  <c r="AH322" i="25" s="1"/>
  <c r="O322" i="25"/>
  <c r="O350" i="25"/>
  <c r="AG350" i="25"/>
  <c r="AH350" i="25" s="1"/>
  <c r="AG1568" i="25"/>
  <c r="AH1568" i="25" s="1"/>
  <c r="O1568" i="25"/>
  <c r="O808" i="25"/>
  <c r="AG808" i="25"/>
  <c r="AH808" i="25" s="1"/>
  <c r="AG141" i="25"/>
  <c r="AH141" i="25" s="1"/>
  <c r="O141" i="25"/>
  <c r="O642" i="25"/>
  <c r="AG642" i="25"/>
  <c r="AH642" i="25" s="1"/>
  <c r="O330" i="25"/>
  <c r="AG330" i="25"/>
  <c r="AH330" i="25" s="1"/>
  <c r="AG574" i="25"/>
  <c r="AH574" i="25" s="1"/>
  <c r="O574" i="25"/>
  <c r="AG234" i="25"/>
  <c r="AH234" i="25" s="1"/>
  <c r="O234" i="25"/>
  <c r="O509" i="25"/>
  <c r="AG509" i="25"/>
  <c r="AH509" i="25" s="1"/>
  <c r="AG197" i="25"/>
  <c r="AH197" i="25" s="1"/>
  <c r="O197" i="25"/>
  <c r="O1239" i="25"/>
  <c r="AG1239" i="25"/>
  <c r="AH1239" i="25" s="1"/>
  <c r="O125" i="25"/>
  <c r="AG125" i="25"/>
  <c r="AH125" i="25" s="1"/>
  <c r="O111" i="25"/>
  <c r="AG111" i="25"/>
  <c r="AH111" i="25" s="1"/>
  <c r="O1555" i="25"/>
  <c r="AG1555" i="25"/>
  <c r="AH1555" i="25" s="1"/>
  <c r="AG854" i="25"/>
  <c r="AH854" i="25" s="1"/>
  <c r="O854" i="25"/>
  <c r="O1455" i="25"/>
  <c r="AG1455" i="25"/>
  <c r="AH1455" i="25" s="1"/>
  <c r="AG1388" i="25"/>
  <c r="AH1388" i="25" s="1"/>
  <c r="O1388" i="25"/>
  <c r="O1441" i="25"/>
  <c r="AG1441" i="25"/>
  <c r="AH1441" i="25" s="1"/>
  <c r="O1596" i="25"/>
  <c r="AG1596" i="25"/>
  <c r="AH1596" i="25" s="1"/>
  <c r="O1564" i="25"/>
  <c r="AG1564" i="25"/>
  <c r="AH1564" i="25" s="1"/>
  <c r="O1727" i="25"/>
  <c r="AG1727" i="25"/>
  <c r="AH1727" i="25" s="1"/>
  <c r="O1128" i="25"/>
  <c r="AG1128" i="25"/>
  <c r="AH1128" i="25" s="1"/>
  <c r="O1544" i="25"/>
  <c r="AG1544" i="25"/>
  <c r="AH1544" i="25" s="1"/>
  <c r="O1194" i="25"/>
  <c r="AG1194" i="25"/>
  <c r="AH1194" i="25" s="1"/>
  <c r="AG1529" i="25"/>
  <c r="AH1529" i="25" s="1"/>
  <c r="O1529" i="25"/>
  <c r="O996" i="25"/>
  <c r="AG996" i="25"/>
  <c r="AH996" i="25" s="1"/>
  <c r="O1022" i="25"/>
  <c r="AG1022" i="25"/>
  <c r="AH1022" i="25" s="1"/>
  <c r="O167" i="25"/>
  <c r="AG167" i="25"/>
  <c r="AH167" i="25" s="1"/>
  <c r="O1777" i="25"/>
  <c r="AG1777" i="25"/>
  <c r="AH1777" i="25" s="1"/>
  <c r="O1226" i="25"/>
  <c r="AG1226" i="25"/>
  <c r="AH1226" i="25" s="1"/>
  <c r="AG1262" i="25"/>
  <c r="AH1262" i="25" s="1"/>
  <c r="O1262" i="25"/>
  <c r="O1566" i="25"/>
  <c r="AG1566" i="25"/>
  <c r="AH1566" i="25" s="1"/>
  <c r="O1223" i="25"/>
  <c r="AG1223" i="25"/>
  <c r="AH1223" i="25" s="1"/>
  <c r="O1011" i="25"/>
  <c r="AG1011" i="25"/>
  <c r="AH1011" i="25" s="1"/>
  <c r="AG1721" i="25"/>
  <c r="AH1721" i="25" s="1"/>
  <c r="O1721" i="25"/>
  <c r="O545" i="25"/>
  <c r="AG545" i="25"/>
  <c r="AH545" i="25" s="1"/>
  <c r="AG966" i="25"/>
  <c r="AH966" i="25" s="1"/>
  <c r="O966" i="25"/>
  <c r="O823" i="25"/>
  <c r="AG823" i="25"/>
  <c r="AH823" i="25" s="1"/>
  <c r="O692" i="25"/>
  <c r="AG692" i="25"/>
  <c r="AH692" i="25" s="1"/>
  <c r="O1542" i="25"/>
  <c r="AG1542" i="25"/>
  <c r="AH1542" i="25" s="1"/>
  <c r="AG186" i="25"/>
  <c r="AH186" i="25" s="1"/>
  <c r="O186" i="25"/>
  <c r="O1492" i="25"/>
  <c r="AG1492" i="25"/>
  <c r="AH1492" i="25" s="1"/>
  <c r="O404" i="25"/>
  <c r="AG404" i="25"/>
  <c r="AH404" i="25" s="1"/>
  <c r="O1241" i="25"/>
  <c r="AG1241" i="25"/>
  <c r="AH1241" i="25" s="1"/>
  <c r="O973" i="25"/>
  <c r="AG973" i="25"/>
  <c r="AH973" i="25" s="1"/>
  <c r="O529" i="25"/>
  <c r="AG529" i="25"/>
  <c r="AH529" i="25" s="1"/>
  <c r="O608" i="25"/>
  <c r="AG608" i="25"/>
  <c r="AH608" i="25" s="1"/>
  <c r="O904" i="25"/>
  <c r="AG904" i="25"/>
  <c r="AH904" i="25" s="1"/>
  <c r="AG883" i="25"/>
  <c r="AH883" i="25" s="1"/>
  <c r="O883" i="25"/>
  <c r="O1593" i="25"/>
  <c r="AG1593" i="25"/>
  <c r="AH1593" i="25" s="1"/>
  <c r="AG946" i="25"/>
  <c r="AH946" i="25" s="1"/>
  <c r="O946" i="25"/>
  <c r="AG51" i="25"/>
  <c r="AH51" i="25" s="1"/>
  <c r="O51" i="25"/>
  <c r="AG535" i="25"/>
  <c r="AH535" i="25" s="1"/>
  <c r="O535" i="25"/>
  <c r="O445" i="25"/>
  <c r="AG445" i="25"/>
  <c r="AH445" i="25" s="1"/>
  <c r="O1235" i="25"/>
  <c r="AG1235" i="25"/>
  <c r="AH1235" i="25" s="1"/>
  <c r="AG34" i="25"/>
  <c r="AH34" i="25" s="1"/>
  <c r="O34" i="25"/>
  <c r="AG126" i="25"/>
  <c r="AH126" i="25" s="1"/>
  <c r="O126" i="25"/>
  <c r="AG1772" i="25"/>
  <c r="AH1772" i="25" s="1"/>
  <c r="O1772" i="25"/>
  <c r="AG1651" i="25"/>
  <c r="AH1651" i="25" s="1"/>
  <c r="O1651" i="25"/>
  <c r="O1088" i="25"/>
  <c r="AG1088" i="25"/>
  <c r="AH1088" i="25" s="1"/>
  <c r="O320" i="25"/>
  <c r="AG320" i="25"/>
  <c r="AH320" i="25" s="1"/>
  <c r="O609" i="25"/>
  <c r="AG609" i="25"/>
  <c r="AH609" i="25" s="1"/>
  <c r="O1779" i="25"/>
  <c r="AG1779" i="25"/>
  <c r="AH1779" i="25" s="1"/>
  <c r="AG1027" i="25"/>
  <c r="AH1027" i="25" s="1"/>
  <c r="O1027" i="25"/>
  <c r="O1734" i="25"/>
  <c r="AG1734" i="25"/>
  <c r="AH1734" i="25" s="1"/>
  <c r="O849" i="25"/>
  <c r="AG849" i="25"/>
  <c r="AH849" i="25" s="1"/>
  <c r="AG220" i="25"/>
  <c r="AH220" i="25" s="1"/>
  <c r="O220" i="25"/>
  <c r="AG140" i="25"/>
  <c r="AH140" i="25" s="1"/>
  <c r="O140" i="25"/>
  <c r="AG92" i="25"/>
  <c r="AH92" i="25" s="1"/>
  <c r="O92" i="25"/>
  <c r="O1006" i="25"/>
  <c r="AG1006" i="25"/>
  <c r="AH1006" i="25" s="1"/>
  <c r="AG1730" i="25"/>
  <c r="AH1730" i="25" s="1"/>
  <c r="O1730" i="25"/>
  <c r="O1419" i="25"/>
  <c r="AG1419" i="25"/>
  <c r="AH1419" i="25" s="1"/>
  <c r="AG448" i="25"/>
  <c r="AH448" i="25" s="1"/>
  <c r="O448" i="25"/>
  <c r="O937" i="25"/>
  <c r="AG937" i="25"/>
  <c r="AH937" i="25" s="1"/>
  <c r="O232" i="25"/>
  <c r="AG232" i="25"/>
  <c r="AH232" i="25" s="1"/>
  <c r="O903" i="25"/>
  <c r="AG903" i="25"/>
  <c r="AH903" i="25" s="1"/>
  <c r="O649" i="25"/>
  <c r="AG649" i="25"/>
  <c r="AH649" i="25" s="1"/>
  <c r="AG43" i="25"/>
  <c r="AH43" i="25" s="1"/>
  <c r="O43" i="25"/>
  <c r="AG1799" i="25"/>
  <c r="AH1799" i="25" s="1"/>
  <c r="O1799" i="25"/>
  <c r="AG1429" i="25"/>
  <c r="AH1429" i="25" s="1"/>
  <c r="O1429" i="25"/>
  <c r="O1722" i="25"/>
  <c r="AG1722" i="25"/>
  <c r="AH1722" i="25" s="1"/>
  <c r="O1719" i="25"/>
  <c r="AG1719" i="25"/>
  <c r="AH1719" i="25" s="1"/>
  <c r="O688" i="25"/>
  <c r="AG688" i="25"/>
  <c r="AH688" i="25" s="1"/>
  <c r="O1242" i="25"/>
  <c r="AG1242" i="25"/>
  <c r="AH1242" i="25" s="1"/>
  <c r="O201" i="25"/>
  <c r="AG201" i="25"/>
  <c r="AH201" i="25" s="1"/>
  <c r="O799" i="25"/>
  <c r="AG799" i="25"/>
  <c r="AH799" i="25" s="1"/>
  <c r="AG1031" i="25"/>
  <c r="AH1031" i="25" s="1"/>
  <c r="O1031" i="25"/>
  <c r="O523" i="25"/>
  <c r="AG523" i="25"/>
  <c r="AH523" i="25" s="1"/>
  <c r="O1334" i="25"/>
  <c r="AG1334" i="25"/>
  <c r="AH1334" i="25" s="1"/>
  <c r="O258" i="25"/>
  <c r="AG258" i="25"/>
  <c r="AH258" i="25" s="1"/>
  <c r="AG138" i="25"/>
  <c r="AH138" i="25" s="1"/>
  <c r="O138" i="25"/>
  <c r="AG23" i="25"/>
  <c r="AH23" i="25" s="1"/>
  <c r="O23" i="25"/>
  <c r="O1138" i="25"/>
  <c r="AG1138" i="25"/>
  <c r="AH1138" i="25" s="1"/>
  <c r="O913" i="25"/>
  <c r="AG913" i="25"/>
  <c r="AH913" i="25" s="1"/>
  <c r="AG879" i="25"/>
  <c r="AH879" i="25" s="1"/>
  <c r="O879" i="25"/>
  <c r="AG190" i="25"/>
  <c r="AH190" i="25" s="1"/>
  <c r="O190" i="25"/>
  <c r="O625" i="25"/>
  <c r="AG625" i="25"/>
  <c r="AH625" i="25" s="1"/>
  <c r="AG19" i="25"/>
  <c r="AH19" i="25" s="1"/>
  <c r="O19" i="25"/>
  <c r="O116" i="25"/>
  <c r="AG116" i="25"/>
  <c r="AH116" i="25" s="1"/>
  <c r="AG952" i="25"/>
  <c r="AH952" i="25" s="1"/>
  <c r="O952" i="25"/>
  <c r="O1306" i="25"/>
  <c r="AG1306" i="25"/>
  <c r="AH1306" i="25" s="1"/>
  <c r="O1804" i="25"/>
  <c r="AG1804" i="25"/>
  <c r="AH1804" i="25" s="1"/>
  <c r="O1328" i="25"/>
  <c r="AG1328" i="25"/>
  <c r="AH1328" i="25" s="1"/>
  <c r="AG269" i="25"/>
  <c r="AH269" i="25" s="1"/>
  <c r="O269" i="25"/>
  <c r="O602" i="25"/>
  <c r="AG602" i="25"/>
  <c r="AH602" i="25" s="1"/>
  <c r="AG1752" i="25"/>
  <c r="AH1752" i="25" s="1"/>
  <c r="O1752" i="25"/>
  <c r="O1505" i="25"/>
  <c r="AG1505" i="25"/>
  <c r="AH1505" i="25" s="1"/>
  <c r="O457" i="25"/>
  <c r="AG457" i="25"/>
  <c r="AH457" i="25" s="1"/>
  <c r="O146" i="25"/>
  <c r="AG146" i="25"/>
  <c r="AH146" i="25" s="1"/>
  <c r="AG1275" i="25"/>
  <c r="AH1275" i="25" s="1"/>
  <c r="O1275" i="25"/>
  <c r="AG691" i="25"/>
  <c r="AH691" i="25" s="1"/>
  <c r="O691" i="25"/>
  <c r="O881" i="25"/>
  <c r="AG881" i="25"/>
  <c r="AH881" i="25" s="1"/>
  <c r="O27" i="25"/>
  <c r="AG27" i="25"/>
  <c r="AH27" i="25" s="1"/>
  <c r="O466" i="25"/>
  <c r="AG466" i="25"/>
  <c r="AH466" i="25" s="1"/>
  <c r="O1432" i="25"/>
  <c r="AG1432" i="25"/>
  <c r="AH1432" i="25" s="1"/>
  <c r="AG1232" i="25"/>
  <c r="AH1232" i="25" s="1"/>
  <c r="O1232" i="25"/>
  <c r="O712" i="25"/>
  <c r="AG712" i="25"/>
  <c r="AH712" i="25" s="1"/>
  <c r="O28" i="25"/>
  <c r="AG28" i="25"/>
  <c r="AH28" i="25" s="1"/>
  <c r="AG1229" i="25"/>
  <c r="AH1229" i="25" s="1"/>
  <c r="O1229" i="25"/>
  <c r="O852" i="25"/>
  <c r="AG852" i="25"/>
  <c r="AH852" i="25" s="1"/>
  <c r="O85" i="25"/>
  <c r="AG85" i="25"/>
  <c r="AH85" i="25" s="1"/>
  <c r="AG365" i="25"/>
  <c r="AH365" i="25" s="1"/>
  <c r="O365" i="25"/>
  <c r="AG420" i="25"/>
  <c r="AH420" i="25" s="1"/>
  <c r="O420" i="25"/>
  <c r="O1307" i="25"/>
  <c r="AG1307" i="25"/>
  <c r="AH1307" i="25" s="1"/>
  <c r="AG327" i="25"/>
  <c r="AH327" i="25" s="1"/>
  <c r="O327" i="25"/>
  <c r="O1405" i="25"/>
  <c r="AG1405" i="25"/>
  <c r="AH1405" i="25" s="1"/>
  <c r="O539" i="25"/>
  <c r="AG539" i="25"/>
  <c r="AH539" i="25" s="1"/>
  <c r="O993" i="25"/>
  <c r="AG993" i="25"/>
  <c r="AH993" i="25" s="1"/>
  <c r="AG705" i="25"/>
  <c r="AH705" i="25" s="1"/>
  <c r="O705" i="25"/>
  <c r="O430" i="25"/>
  <c r="AG430" i="25"/>
  <c r="AH430" i="25" s="1"/>
  <c r="O1530" i="25"/>
  <c r="AG1530" i="25"/>
  <c r="AH1530" i="25" s="1"/>
  <c r="O76" i="25"/>
  <c r="AG76" i="25"/>
  <c r="AH76" i="25" s="1"/>
  <c r="AG38" i="25"/>
  <c r="AH38" i="25" s="1"/>
  <c r="O38" i="25"/>
  <c r="O756" i="25"/>
  <c r="AG756" i="25"/>
  <c r="AH756" i="25" s="1"/>
  <c r="AG1045" i="25"/>
  <c r="AH1045" i="25" s="1"/>
  <c r="O1045" i="25"/>
  <c r="AG1213" i="25"/>
  <c r="AH1213" i="25" s="1"/>
  <c r="O1213" i="25"/>
  <c r="AG1329" i="25"/>
  <c r="AH1329" i="25" s="1"/>
  <c r="O1329" i="25"/>
  <c r="AG817" i="25"/>
  <c r="AH817" i="25" s="1"/>
  <c r="O817" i="25"/>
  <c r="O1044" i="25"/>
  <c r="AG1044" i="25"/>
  <c r="AH1044" i="25" s="1"/>
  <c r="AG1075" i="25"/>
  <c r="AH1075" i="25" s="1"/>
  <c r="O1075" i="25"/>
  <c r="O1668" i="25"/>
  <c r="AG1668" i="25"/>
  <c r="AH1668" i="25" s="1"/>
  <c r="O950" i="25"/>
  <c r="AG950" i="25"/>
  <c r="AH950" i="25" s="1"/>
  <c r="O1536" i="25"/>
  <c r="AG1536" i="25"/>
  <c r="AH1536" i="25" s="1"/>
  <c r="O1224" i="25"/>
  <c r="AG1224" i="25"/>
  <c r="AH1224" i="25" s="1"/>
  <c r="O164" i="25"/>
  <c r="AG164" i="25"/>
  <c r="AH164" i="25" s="1"/>
  <c r="AG1218" i="25"/>
  <c r="AH1218" i="25" s="1"/>
  <c r="O1218" i="25"/>
  <c r="O492" i="25"/>
  <c r="AG492" i="25"/>
  <c r="AH492" i="25" s="1"/>
  <c r="AG874" i="25"/>
  <c r="AH874" i="25" s="1"/>
  <c r="O874" i="25"/>
  <c r="AG1144" i="25"/>
  <c r="AH1144" i="25" s="1"/>
  <c r="O1144" i="25"/>
  <c r="O213" i="25"/>
  <c r="AG213" i="25"/>
  <c r="AH213" i="25" s="1"/>
  <c r="AG989" i="25"/>
  <c r="AH989" i="25" s="1"/>
  <c r="O989" i="25"/>
  <c r="AG1617" i="25"/>
  <c r="AH1617" i="25" s="1"/>
  <c r="O1617" i="25"/>
  <c r="AG1775" i="25"/>
  <c r="AH1775" i="25" s="1"/>
  <c r="O1775" i="25"/>
  <c r="O1703" i="25"/>
  <c r="AG1703" i="25"/>
  <c r="AH1703" i="25" s="1"/>
  <c r="O1416" i="25"/>
  <c r="AG1416" i="25"/>
  <c r="AH1416" i="25" s="1"/>
  <c r="O304" i="25"/>
  <c r="AG304" i="25"/>
  <c r="AH304" i="25" s="1"/>
  <c r="O975" i="25"/>
  <c r="AG975" i="25"/>
  <c r="AH975" i="25" s="1"/>
  <c r="O721" i="25"/>
  <c r="AG721" i="25"/>
  <c r="AH721" i="25" s="1"/>
  <c r="AG1504" i="25"/>
  <c r="AH1504" i="25" s="1"/>
  <c r="O1504" i="25"/>
  <c r="O1464" i="25"/>
  <c r="AG1464" i="25"/>
  <c r="AH1464" i="25" s="1"/>
  <c r="O696" i="25"/>
  <c r="AG696" i="25"/>
  <c r="AH696" i="25" s="1"/>
  <c r="O1532" i="25"/>
  <c r="AG1532" i="25"/>
  <c r="AH1532" i="25" s="1"/>
  <c r="O1080" i="25"/>
  <c r="AG1080" i="25"/>
  <c r="AH1080" i="25" s="1"/>
  <c r="AG628" i="25"/>
  <c r="AH628" i="25" s="1"/>
  <c r="O628" i="25"/>
  <c r="O1691" i="25"/>
  <c r="AG1691" i="25"/>
  <c r="AH1691" i="25" s="1"/>
  <c r="O305" i="25"/>
  <c r="AG305" i="25"/>
  <c r="AH305" i="25" s="1"/>
  <c r="O1469" i="25"/>
  <c r="AG1469" i="25"/>
  <c r="AH1469" i="25" s="1"/>
  <c r="O1000" i="25"/>
  <c r="AG1000" i="25"/>
  <c r="AH1000" i="25" s="1"/>
  <c r="O751" i="25"/>
  <c r="AG751" i="25"/>
  <c r="AH751" i="25" s="1"/>
  <c r="O1087" i="25"/>
  <c r="AG1087" i="25"/>
  <c r="AH1087" i="25" s="1"/>
  <c r="O75" i="25"/>
  <c r="AG75" i="25"/>
  <c r="AH75" i="25" s="1"/>
  <c r="AG210" i="25"/>
  <c r="AH210" i="25" s="1"/>
  <c r="O210" i="25"/>
  <c r="O501" i="25"/>
  <c r="AG501" i="25"/>
  <c r="AH501" i="25" s="1"/>
  <c r="O603" i="25"/>
  <c r="AG603" i="25"/>
  <c r="AH603" i="25" s="1"/>
  <c r="AG280" i="25"/>
  <c r="AH280" i="25" s="1"/>
  <c r="O280" i="25"/>
  <c r="O1616" i="25"/>
  <c r="AG1616" i="25"/>
  <c r="AH1616" i="25" s="1"/>
  <c r="AG1404" i="25"/>
  <c r="AH1404" i="25" s="1"/>
  <c r="O1404" i="25"/>
  <c r="O1186" i="25"/>
  <c r="AG1186" i="25"/>
  <c r="AH1186" i="25" s="1"/>
  <c r="AG544" i="25"/>
  <c r="AH544" i="25" s="1"/>
  <c r="O544" i="25"/>
  <c r="AG1794" i="25"/>
  <c r="AH1794" i="25" s="1"/>
  <c r="O1794" i="25"/>
  <c r="O249" i="25"/>
  <c r="AG249" i="25"/>
  <c r="AH249" i="25" s="1"/>
  <c r="O317" i="25"/>
  <c r="AG317" i="25"/>
  <c r="AH317" i="25" s="1"/>
  <c r="O718" i="25"/>
  <c r="AG718" i="25"/>
  <c r="AH718" i="25" s="1"/>
  <c r="O204" i="25"/>
  <c r="AG204" i="25"/>
  <c r="AH204" i="25" s="1"/>
  <c r="O934" i="25"/>
  <c r="AG934" i="25"/>
  <c r="AH934" i="25" s="1"/>
  <c r="AG907" i="25"/>
  <c r="AH907" i="25" s="1"/>
  <c r="O907" i="25"/>
  <c r="AG1347" i="25"/>
  <c r="AH1347" i="25" s="1"/>
  <c r="O1347" i="25"/>
  <c r="AG1701" i="25"/>
  <c r="AH1701" i="25" s="1"/>
  <c r="O1701" i="25"/>
  <c r="AG974" i="25"/>
  <c r="AH974" i="25" s="1"/>
  <c r="O974" i="25"/>
  <c r="O1686" i="25"/>
  <c r="AG1686" i="25"/>
  <c r="AH1686" i="25" s="1"/>
  <c r="O392" i="25"/>
  <c r="AG392" i="25"/>
  <c r="AH392" i="25" s="1"/>
  <c r="O441" i="25"/>
  <c r="AG441" i="25"/>
  <c r="AH441" i="25" s="1"/>
  <c r="AG366" i="25"/>
  <c r="AH366" i="25" s="1"/>
  <c r="O366" i="25"/>
  <c r="O553" i="25"/>
  <c r="AG553" i="25"/>
  <c r="AH553" i="25" s="1"/>
  <c r="O979" i="25"/>
  <c r="AG979" i="25"/>
  <c r="AH979" i="25" s="1"/>
  <c r="AG743" i="25"/>
  <c r="AH743" i="25" s="1"/>
  <c r="O743" i="25"/>
  <c r="AG716" i="25"/>
  <c r="AH716" i="25" s="1"/>
  <c r="O716" i="25"/>
  <c r="AG684" i="25"/>
  <c r="AH684" i="25" s="1"/>
  <c r="O684" i="25"/>
  <c r="O1200" i="25"/>
  <c r="AG1200" i="25"/>
  <c r="AH1200" i="25" s="1"/>
  <c r="AG500" i="25"/>
  <c r="AH500" i="25" s="1"/>
  <c r="O500" i="25"/>
  <c r="O532" i="25"/>
  <c r="AG532" i="25"/>
  <c r="AH532" i="25" s="1"/>
  <c r="O1302" i="25"/>
  <c r="AG1302" i="25"/>
  <c r="AH1302" i="25" s="1"/>
  <c r="O1293" i="25"/>
  <c r="AG1293" i="25"/>
  <c r="AH1293" i="25" s="1"/>
  <c r="O1594" i="25"/>
  <c r="AG1594" i="25"/>
  <c r="AH1594" i="25" s="1"/>
  <c r="O1246" i="25"/>
  <c r="AG1246" i="25"/>
  <c r="AH1246" i="25" s="1"/>
  <c r="O1192" i="25"/>
  <c r="AG1192" i="25"/>
  <c r="AH1192" i="25" s="1"/>
  <c r="O1294" i="25"/>
  <c r="AG1294" i="25"/>
  <c r="AH1294" i="25" s="1"/>
  <c r="AG223" i="25"/>
  <c r="AH223" i="25" s="1"/>
  <c r="O223" i="25"/>
  <c r="O1146" i="25"/>
  <c r="AG1146" i="25"/>
  <c r="AH1146" i="25" s="1"/>
  <c r="O739" i="25"/>
  <c r="AG739" i="25"/>
  <c r="AH739" i="25" s="1"/>
  <c r="AG1567" i="25"/>
  <c r="AH1567" i="25" s="1"/>
  <c r="O1567" i="25"/>
  <c r="AG1551" i="25"/>
  <c r="AH1551" i="25" s="1"/>
  <c r="O1551" i="25"/>
  <c r="O184" i="25"/>
  <c r="AG184" i="25"/>
  <c r="AH184" i="25" s="1"/>
  <c r="AG444" i="25"/>
  <c r="AH444" i="25" s="1"/>
  <c r="O444" i="25"/>
  <c r="O1764" i="25"/>
  <c r="AG1764" i="25"/>
  <c r="AH1764" i="25" s="1"/>
  <c r="AG112" i="25"/>
  <c r="AH112" i="25" s="1"/>
  <c r="O112" i="25"/>
  <c r="O399" i="25"/>
  <c r="AG399" i="25"/>
  <c r="AH399" i="25" s="1"/>
  <c r="AG549" i="25"/>
  <c r="AH549" i="25" s="1"/>
  <c r="O549" i="25"/>
  <c r="O766" i="25"/>
  <c r="AG766" i="25"/>
  <c r="AH766" i="25" s="1"/>
  <c r="AG233" i="25"/>
  <c r="AH233" i="25" s="1"/>
  <c r="O233" i="25"/>
  <c r="O654" i="25"/>
  <c r="AG654" i="25"/>
  <c r="AH654" i="25" s="1"/>
  <c r="O755" i="25"/>
  <c r="AG755" i="25"/>
  <c r="AH755" i="25" s="1"/>
  <c r="O584" i="25"/>
  <c r="AG584" i="25"/>
  <c r="AH584" i="25" s="1"/>
  <c r="O1586" i="25"/>
  <c r="AG1586" i="25"/>
  <c r="AH1586" i="25" s="1"/>
  <c r="AG1363" i="25"/>
  <c r="AH1363" i="25" s="1"/>
  <c r="O1363" i="25"/>
  <c r="O614" i="25"/>
  <c r="AG614" i="25"/>
  <c r="AH614" i="25" s="1"/>
  <c r="O1613" i="25"/>
  <c r="AG1613" i="25"/>
  <c r="AH1613" i="25" s="1"/>
  <c r="O1472" i="25"/>
  <c r="AG1472" i="25"/>
  <c r="AH1472" i="25" s="1"/>
  <c r="AG326" i="25"/>
  <c r="AH326" i="25" s="1"/>
  <c r="O326" i="25"/>
  <c r="O1283" i="25"/>
  <c r="AG1283" i="25"/>
  <c r="AH1283" i="25" s="1"/>
  <c r="O1250" i="25"/>
  <c r="AG1250" i="25"/>
  <c r="AH1250" i="25" s="1"/>
  <c r="AG829" i="25"/>
  <c r="AH829" i="25" s="1"/>
  <c r="O829" i="25"/>
  <c r="AG117" i="25"/>
  <c r="AH117" i="25" s="1"/>
  <c r="O117" i="25"/>
  <c r="AG570" i="25"/>
  <c r="AH570" i="25" s="1"/>
  <c r="O570" i="25"/>
  <c r="AG997" i="25"/>
  <c r="AH997" i="25" s="1"/>
  <c r="O997" i="25"/>
  <c r="O1408" i="25"/>
  <c r="AG1408" i="25"/>
  <c r="AH1408" i="25" s="1"/>
  <c r="O627" i="25"/>
  <c r="AG627" i="25"/>
  <c r="AH627" i="25" s="1"/>
  <c r="O489" i="25"/>
  <c r="AG489" i="25"/>
  <c r="AH489" i="25" s="1"/>
  <c r="AG60" i="25"/>
  <c r="AH60" i="25" s="1"/>
  <c r="O60" i="25"/>
  <c r="AG429" i="25"/>
  <c r="AH429" i="25" s="1"/>
  <c r="O429" i="25"/>
  <c r="AG129" i="25"/>
  <c r="AH129" i="25" s="1"/>
  <c r="O129" i="25"/>
  <c r="AG660" i="25"/>
  <c r="AH660" i="25" s="1"/>
  <c r="O660" i="25"/>
  <c r="AG1582" i="25"/>
  <c r="AH1582" i="25" s="1"/>
  <c r="O1582" i="25"/>
  <c r="AG1571" i="25"/>
  <c r="AH1571" i="25" s="1"/>
  <c r="O1571" i="25"/>
  <c r="O1316" i="25"/>
  <c r="AG1316" i="25"/>
  <c r="AH1316" i="25" s="1"/>
  <c r="AG1402" i="25"/>
  <c r="AH1402" i="25" s="1"/>
  <c r="O1402" i="25"/>
  <c r="O1482" i="25"/>
  <c r="AG1482" i="25"/>
  <c r="AH1482" i="25" s="1"/>
  <c r="AG1763" i="25"/>
  <c r="AH1763" i="25" s="1"/>
  <c r="O1763" i="25"/>
  <c r="O1228" i="25"/>
  <c r="AG1228" i="25"/>
  <c r="AH1228" i="25" s="1"/>
  <c r="O1757" i="25"/>
  <c r="AG1757" i="25"/>
  <c r="AH1757" i="25" s="1"/>
  <c r="O1518" i="25"/>
  <c r="AG1518" i="25"/>
  <c r="AH1518" i="25" s="1"/>
  <c r="O1720" i="25"/>
  <c r="AG1720" i="25"/>
  <c r="AH1720" i="25" s="1"/>
  <c r="AG1620" i="25"/>
  <c r="AH1620" i="25" s="1"/>
  <c r="O1620" i="25"/>
  <c r="O754" i="25"/>
  <c r="AG754" i="25"/>
  <c r="AH754" i="25" s="1"/>
  <c r="AG783" i="25"/>
  <c r="AH783" i="25" s="1"/>
  <c r="O783" i="25"/>
  <c r="O1696" i="25"/>
  <c r="AG1696" i="25"/>
  <c r="AH1696" i="25" s="1"/>
  <c r="AG1019" i="25"/>
  <c r="AH1019" i="25" s="1"/>
  <c r="O1019" i="25"/>
  <c r="O1647" i="25"/>
  <c r="AG1647" i="25"/>
  <c r="AH1647" i="25" s="1"/>
  <c r="O995" i="25"/>
  <c r="AG995" i="25"/>
  <c r="AH995" i="25" s="1"/>
  <c r="O1155" i="25"/>
  <c r="AG1155" i="25"/>
  <c r="AH1155" i="25" s="1"/>
  <c r="O1675" i="25"/>
  <c r="AG1675" i="25"/>
  <c r="AH1675" i="25" s="1"/>
  <c r="O1046" i="25"/>
  <c r="AG1046" i="25"/>
  <c r="AH1046" i="25" s="1"/>
  <c r="O1086" i="25"/>
  <c r="AG1086" i="25"/>
  <c r="AH1086" i="25" s="1"/>
  <c r="O82" i="25"/>
  <c r="AG82" i="25"/>
  <c r="AH82" i="25" s="1"/>
  <c r="O561" i="25"/>
  <c r="AG561" i="25"/>
  <c r="AH561" i="25" s="1"/>
  <c r="O1007" i="25"/>
  <c r="AG1007" i="25"/>
  <c r="AH1007" i="25" s="1"/>
  <c r="O144" i="25"/>
  <c r="AG144" i="25"/>
  <c r="AH144" i="25" s="1"/>
  <c r="O882" i="25"/>
  <c r="AG882" i="25"/>
  <c r="AH882" i="25" s="1"/>
  <c r="O1454" i="25"/>
  <c r="AG1454" i="25"/>
  <c r="AH1454" i="25" s="1"/>
  <c r="O771" i="25"/>
  <c r="AG771" i="25"/>
  <c r="AH771" i="25" s="1"/>
  <c r="AG682" i="25"/>
  <c r="AH682" i="25" s="1"/>
  <c r="O682" i="25"/>
  <c r="AG1355" i="25"/>
  <c r="AH1355" i="25" s="1"/>
  <c r="O1355" i="25"/>
  <c r="O555" i="25"/>
  <c r="AG555" i="25"/>
  <c r="AH555" i="25" s="1"/>
  <c r="O855" i="25"/>
  <c r="AG855" i="25"/>
  <c r="AH855" i="25" s="1"/>
  <c r="O488" i="25"/>
  <c r="AG488" i="25"/>
  <c r="AH488" i="25" s="1"/>
  <c r="AG1778" i="25"/>
  <c r="AH1778" i="25" s="1"/>
  <c r="O1778" i="25"/>
  <c r="AG956" i="25"/>
  <c r="AH956" i="25" s="1"/>
  <c r="O956" i="25"/>
  <c r="O265" i="25"/>
  <c r="AG265" i="25"/>
  <c r="AH265" i="25" s="1"/>
  <c r="O1395" i="25"/>
  <c r="AG1395" i="25"/>
  <c r="AH1395" i="25" s="1"/>
  <c r="O944" i="25"/>
  <c r="AG944" i="25"/>
  <c r="AH944" i="25" s="1"/>
  <c r="AG105" i="25"/>
  <c r="AH105" i="25" s="1"/>
  <c r="O105" i="25"/>
  <c r="O506" i="25"/>
  <c r="AG506" i="25"/>
  <c r="AH506" i="25" s="1"/>
  <c r="O925" i="25"/>
  <c r="AG925" i="25"/>
  <c r="AH925" i="25" s="1"/>
  <c r="O671" i="25"/>
  <c r="AG671" i="25"/>
  <c r="AH671" i="25" s="1"/>
  <c r="AG1798" i="25"/>
  <c r="AH1798" i="25" s="1"/>
  <c r="O1798" i="25"/>
  <c r="O29" i="25"/>
  <c r="AG29" i="25"/>
  <c r="AH29" i="25" s="1"/>
  <c r="O243" i="25"/>
  <c r="AG243" i="25"/>
  <c r="AH243" i="25" s="1"/>
  <c r="AG354" i="25"/>
  <c r="AH354" i="25" s="1"/>
  <c r="O354" i="25"/>
  <c r="O434" i="25"/>
  <c r="AG434" i="25"/>
  <c r="AH434" i="25" s="1"/>
  <c r="O775" i="25"/>
  <c r="AG775" i="25"/>
  <c r="AH775" i="25" s="1"/>
  <c r="O1803" i="25"/>
  <c r="AG1803" i="25"/>
  <c r="AH1803" i="25" s="1"/>
  <c r="O1002" i="25"/>
  <c r="AG1002" i="25"/>
  <c r="AH1002" i="25" s="1"/>
  <c r="AG1726" i="25"/>
  <c r="AH1726" i="25" s="1"/>
  <c r="O1726" i="25"/>
  <c r="O851" i="25"/>
  <c r="AG851" i="25"/>
  <c r="AH851" i="25" s="1"/>
  <c r="O408" i="25"/>
  <c r="AG408" i="25"/>
  <c r="AH408" i="25" s="1"/>
  <c r="O537" i="25"/>
  <c r="AG537" i="25"/>
  <c r="AH537" i="25" s="1"/>
  <c r="O915" i="25"/>
  <c r="AG915" i="25"/>
  <c r="AH915" i="25" s="1"/>
  <c r="O403" i="25"/>
  <c r="AG403" i="25"/>
  <c r="AH403" i="25" s="1"/>
  <c r="O1422" i="25"/>
  <c r="AG1422" i="25"/>
  <c r="AH1422" i="25" s="1"/>
  <c r="O491" i="25"/>
  <c r="AG491" i="25"/>
  <c r="AH491" i="25" s="1"/>
  <c r="AG620" i="25"/>
  <c r="AH620" i="25" s="1"/>
  <c r="O620" i="25"/>
  <c r="O1443" i="25"/>
  <c r="AG1443" i="25"/>
  <c r="AH1443" i="25" s="1"/>
  <c r="AG833" i="25"/>
  <c r="AH833" i="25" s="1"/>
  <c r="O833" i="25"/>
  <c r="O1349" i="25"/>
  <c r="AG1349" i="25"/>
  <c r="AH1349" i="25" s="1"/>
  <c r="O1085" i="25"/>
  <c r="AG1085" i="25"/>
  <c r="AH1085" i="25" s="1"/>
  <c r="O349" i="25"/>
  <c r="AG349" i="25"/>
  <c r="AH349" i="25" s="1"/>
  <c r="AG22" i="25"/>
  <c r="AH22" i="25" s="1"/>
  <c r="O22" i="25"/>
  <c r="O244" i="25"/>
  <c r="AG244" i="25"/>
  <c r="AH244" i="25" s="1"/>
  <c r="O1291" i="25"/>
  <c r="AG1291" i="25"/>
  <c r="AH1291" i="25" s="1"/>
  <c r="O1409" i="25"/>
  <c r="AG1409" i="25"/>
  <c r="AH1409" i="25" s="1"/>
  <c r="O547" i="25"/>
  <c r="AG547" i="25"/>
  <c r="AH547" i="25" s="1"/>
  <c r="AG978" i="25"/>
  <c r="AH978" i="25" s="1"/>
  <c r="O978" i="25"/>
  <c r="AG1219" i="25"/>
  <c r="AH1219" i="25" s="1"/>
  <c r="O1219" i="25"/>
  <c r="O725" i="25"/>
  <c r="AG725" i="25"/>
  <c r="AH725" i="25" s="1"/>
  <c r="AG442" i="25"/>
  <c r="AH442" i="25" s="1"/>
  <c r="O442" i="25"/>
  <c r="AG1508" i="25"/>
  <c r="AH1508" i="25" s="1"/>
  <c r="O1508" i="25"/>
  <c r="O295" i="25"/>
  <c r="AG295" i="25"/>
  <c r="AH295" i="25" s="1"/>
  <c r="AG953" i="25"/>
  <c r="AH953" i="25" s="1"/>
  <c r="O953" i="25"/>
  <c r="AG919" i="25"/>
  <c r="AH919" i="25" s="1"/>
  <c r="O919" i="25"/>
  <c r="O1042" i="25"/>
  <c r="AG1042" i="25"/>
  <c r="AH1042" i="25" s="1"/>
  <c r="O1102" i="25"/>
  <c r="AG1102" i="25"/>
  <c r="AH1102" i="25" s="1"/>
  <c r="O1751" i="25"/>
  <c r="AG1751" i="25"/>
  <c r="AH1751" i="25" s="1"/>
  <c r="O396" i="25"/>
  <c r="AG396" i="25"/>
  <c r="AH396" i="25" s="1"/>
  <c r="AG518" i="25"/>
  <c r="AH518" i="25" s="1"/>
  <c r="O518" i="25"/>
  <c r="AG348" i="25"/>
  <c r="AH348" i="25" s="1"/>
  <c r="O348" i="25"/>
  <c r="AG1039" i="25"/>
  <c r="AH1039" i="25" s="1"/>
  <c r="O1039" i="25"/>
  <c r="AG791" i="25"/>
  <c r="AH791" i="25" s="1"/>
  <c r="O791" i="25"/>
  <c r="AG869" i="25"/>
  <c r="AH869" i="25" s="1"/>
  <c r="O869" i="25"/>
  <c r="O1077" i="25"/>
  <c r="AG1077" i="25"/>
  <c r="AH1077" i="25" s="1"/>
  <c r="O1713" i="25"/>
  <c r="AG1713" i="25"/>
  <c r="AH1713" i="25" s="1"/>
  <c r="O1324" i="25"/>
  <c r="AG1324" i="25"/>
  <c r="AH1324" i="25" s="1"/>
  <c r="O1084" i="25"/>
  <c r="AG1084" i="25"/>
  <c r="AH1084" i="25" s="1"/>
  <c r="O284" i="25"/>
  <c r="AG284" i="25"/>
  <c r="AH284" i="25" s="1"/>
  <c r="AG805" i="25"/>
  <c r="AH805" i="25" s="1"/>
  <c r="O805" i="25"/>
  <c r="AG325" i="25"/>
  <c r="AH325" i="25" s="1"/>
  <c r="O325" i="25"/>
  <c r="O877" i="25"/>
  <c r="AG877" i="25"/>
  <c r="AH877" i="25" s="1"/>
  <c r="AG67" i="25"/>
  <c r="AH67" i="25" s="1"/>
  <c r="O67" i="25"/>
  <c r="O824" i="25"/>
  <c r="AG824" i="25"/>
  <c r="AH824" i="25" s="1"/>
  <c r="O104" i="25"/>
  <c r="AG104" i="25"/>
  <c r="AH104" i="25" s="1"/>
  <c r="O893" i="25"/>
  <c r="AG893" i="25"/>
  <c r="AH893" i="25" s="1"/>
  <c r="O222" i="25"/>
  <c r="AG222" i="25"/>
  <c r="AH222" i="25" s="1"/>
  <c r="O595" i="25"/>
  <c r="AG595" i="25"/>
  <c r="AH595" i="25" s="1"/>
  <c r="O1695" i="25"/>
  <c r="AG1695" i="25"/>
  <c r="AH1695" i="25" s="1"/>
  <c r="AG1145" i="25"/>
  <c r="AH1145" i="25" s="1"/>
  <c r="O1145" i="25"/>
  <c r="O432" i="25"/>
  <c r="AG432" i="25"/>
  <c r="AH432" i="25" s="1"/>
  <c r="AG216" i="25"/>
  <c r="AH216" i="25" s="1"/>
  <c r="O216" i="25"/>
  <c r="AG1800" i="25"/>
  <c r="AH1800" i="25" s="1"/>
  <c r="O1800" i="25"/>
  <c r="AG910" i="25"/>
  <c r="AH910" i="25" s="1"/>
  <c r="O910" i="25"/>
  <c r="AG128" i="25"/>
  <c r="AH128" i="25" s="1"/>
  <c r="O128" i="25"/>
  <c r="O738" i="25"/>
  <c r="AG738" i="25"/>
  <c r="AH738" i="25" s="1"/>
  <c r="O1484" i="25"/>
  <c r="AG1484" i="25"/>
  <c r="AH1484" i="25" s="1"/>
  <c r="AG637" i="25"/>
  <c r="AH637" i="25" s="1"/>
  <c r="O637" i="25"/>
  <c r="O1207" i="25"/>
  <c r="AG1207" i="25"/>
  <c r="AH1207" i="25" s="1"/>
  <c r="AG302" i="25"/>
  <c r="AH302" i="25" s="1"/>
  <c r="O302" i="25"/>
  <c r="O478" i="25"/>
  <c r="AG478" i="25"/>
  <c r="AH478" i="25" s="1"/>
  <c r="O419" i="25"/>
  <c r="AG419" i="25"/>
  <c r="AH419" i="25" s="1"/>
  <c r="O161" i="25"/>
  <c r="AG161" i="25"/>
  <c r="AH161" i="25" s="1"/>
  <c r="O1759" i="25"/>
  <c r="AG1759" i="25"/>
  <c r="AH1759" i="25" s="1"/>
  <c r="AG1179" i="25"/>
  <c r="AH1179" i="25" s="1"/>
  <c r="O1179" i="25"/>
  <c r="AG48" i="25"/>
  <c r="AH48" i="25" s="1"/>
  <c r="O48" i="25"/>
  <c r="AG215" i="25"/>
  <c r="AH215" i="25" s="1"/>
  <c r="O215" i="25"/>
  <c r="O1141" i="25"/>
  <c r="AG1141" i="25"/>
  <c r="AH1141" i="25" s="1"/>
  <c r="O360" i="25"/>
  <c r="AG360" i="25"/>
  <c r="AH360" i="25" s="1"/>
  <c r="AG447" i="25"/>
  <c r="AH447" i="25" s="1"/>
  <c r="O447" i="25"/>
  <c r="O1357" i="25"/>
  <c r="AG1357" i="25"/>
  <c r="AH1357" i="25" s="1"/>
  <c r="AG1284" i="25"/>
  <c r="AH1284" i="25" s="1"/>
  <c r="O1284" i="25"/>
  <c r="O1685" i="25"/>
  <c r="AG1685" i="25"/>
  <c r="AH1685" i="25" s="1"/>
  <c r="O860" i="25"/>
  <c r="AG860" i="25"/>
  <c r="AH860" i="25" s="1"/>
  <c r="O976" i="25"/>
  <c r="AG976" i="25"/>
  <c r="AH976" i="25" s="1"/>
  <c r="O436" i="25"/>
  <c r="AG436" i="25"/>
  <c r="AH436" i="25" s="1"/>
  <c r="O162" i="25"/>
  <c r="AG162" i="25"/>
  <c r="AH162" i="25" s="1"/>
  <c r="AG400" i="25"/>
  <c r="AH400" i="25" s="1"/>
  <c r="O400" i="25"/>
  <c r="O142" i="25"/>
  <c r="AG142" i="25"/>
  <c r="AH142" i="25" s="1"/>
  <c r="O1050" i="25"/>
  <c r="AG1050" i="25"/>
  <c r="AH1050" i="25" s="1"/>
  <c r="O624" i="25"/>
  <c r="AG624" i="25"/>
  <c r="AH624" i="25" s="1"/>
  <c r="AG1724" i="25"/>
  <c r="AH1724" i="25" s="1"/>
  <c r="O1724" i="25"/>
  <c r="AG57" i="25"/>
  <c r="AH57" i="25" s="1"/>
  <c r="O57" i="25"/>
  <c r="O1634" i="25"/>
  <c r="AG1634" i="25"/>
  <c r="AH1634" i="25" s="1"/>
  <c r="AG1625" i="25"/>
  <c r="AH1625" i="25" s="1"/>
  <c r="O1625" i="25"/>
  <c r="O12" i="25"/>
  <c r="AG12" i="25"/>
  <c r="AH12" i="25" s="1"/>
  <c r="O1203" i="25"/>
  <c r="AG1203" i="25"/>
  <c r="AH1203" i="25" s="1"/>
  <c r="AG711" i="25"/>
  <c r="AH711" i="25" s="1"/>
  <c r="O711" i="25"/>
  <c r="O633" i="25"/>
  <c r="AG633" i="25"/>
  <c r="AH633" i="25" s="1"/>
  <c r="O37" i="25"/>
  <c r="AG37" i="25"/>
  <c r="AH37" i="25" s="1"/>
  <c r="O1456" i="25"/>
  <c r="AG1456" i="25"/>
  <c r="AH1456" i="25" s="1"/>
  <c r="O947" i="25"/>
  <c r="AG947" i="25"/>
  <c r="AH947" i="25" s="1"/>
  <c r="AG1690" i="25"/>
  <c r="AH1690" i="25" s="1"/>
  <c r="O1690" i="25"/>
  <c r="O313" i="25"/>
  <c r="AG313" i="25"/>
  <c r="AH313" i="25" s="1"/>
  <c r="AG143" i="25"/>
  <c r="AH143" i="25" s="1"/>
  <c r="O143" i="25"/>
  <c r="O91" i="25"/>
  <c r="AG91" i="25"/>
  <c r="AH91" i="25" s="1"/>
  <c r="AG991" i="25"/>
  <c r="AH991" i="25" s="1"/>
  <c r="O991" i="25"/>
  <c r="AG203" i="25"/>
  <c r="AH203" i="25" s="1"/>
  <c r="O203" i="25"/>
  <c r="O1682" i="25"/>
  <c r="AG1682" i="25"/>
  <c r="AH1682" i="25" s="1"/>
  <c r="O293" i="25"/>
  <c r="AG293" i="25"/>
  <c r="AH293" i="25" s="1"/>
  <c r="AG1499" i="25"/>
  <c r="AH1499" i="25" s="1"/>
  <c r="O1499" i="25"/>
  <c r="O1539" i="25"/>
  <c r="AG1539" i="25"/>
  <c r="AH1539" i="25" s="1"/>
  <c r="O1161" i="25"/>
  <c r="AG1161" i="25"/>
  <c r="AH1161" i="25" s="1"/>
  <c r="AG853" i="25"/>
  <c r="AH853" i="25" s="1"/>
  <c r="O853" i="25"/>
  <c r="O242" i="25"/>
  <c r="AG242" i="25"/>
  <c r="AH242" i="25" s="1"/>
  <c r="O1553" i="25"/>
  <c r="AG1553" i="25"/>
  <c r="AH1553" i="25" s="1"/>
  <c r="AG1009" i="25"/>
  <c r="AH1009" i="25" s="1"/>
  <c r="O1009" i="25"/>
  <c r="AG329" i="25"/>
  <c r="AH329" i="25" s="1"/>
  <c r="O329" i="25"/>
  <c r="O1562" i="25"/>
  <c r="AG1562" i="25"/>
  <c r="AH1562" i="25" s="1"/>
  <c r="AG1109" i="25"/>
  <c r="AH1109" i="25" s="1"/>
  <c r="O1109" i="25"/>
  <c r="O1166" i="25"/>
  <c r="AG1166" i="25"/>
  <c r="AH1166" i="25" s="1"/>
  <c r="O1534" i="25"/>
  <c r="AG1534" i="25"/>
  <c r="AH1534" i="25" s="1"/>
  <c r="O1391" i="25"/>
  <c r="AG1391" i="25"/>
  <c r="AH1391" i="25" s="1"/>
  <c r="O1028" i="25"/>
  <c r="AG1028" i="25"/>
  <c r="AH1028" i="25" s="1"/>
  <c r="O337" i="25"/>
  <c r="AG337" i="25"/>
  <c r="AH337" i="25" s="1"/>
  <c r="O1602" i="25"/>
  <c r="AG1602" i="25"/>
  <c r="AH1602" i="25" s="1"/>
  <c r="AG1661" i="25"/>
  <c r="AH1661" i="25" s="1"/>
  <c r="O1661" i="25"/>
  <c r="O1741" i="25"/>
  <c r="AG1741" i="25"/>
  <c r="AH1741" i="25" s="1"/>
  <c r="O1650" i="25"/>
  <c r="AG1650" i="25"/>
  <c r="AH1650" i="25" s="1"/>
  <c r="O1574" i="25"/>
  <c r="AG1574" i="25"/>
  <c r="AH1574" i="25" s="1"/>
  <c r="O1342" i="25"/>
  <c r="AG1342" i="25"/>
  <c r="AH1342" i="25" s="1"/>
  <c r="AG1646" i="25"/>
  <c r="AH1646" i="25" s="1"/>
  <c r="O1646" i="25"/>
  <c r="O1038" i="25"/>
  <c r="AG1038" i="25"/>
  <c r="AH1038" i="25" s="1"/>
  <c r="O1615" i="25"/>
  <c r="AG1615" i="25"/>
  <c r="AH1615" i="25" s="1"/>
  <c r="AG1732" i="25"/>
  <c r="AH1732" i="25" s="1"/>
  <c r="O1732" i="25"/>
  <c r="AG1489" i="25"/>
  <c r="AH1489" i="25" s="1"/>
  <c r="O1489" i="25"/>
  <c r="O1768" i="25"/>
  <c r="AG1768" i="25"/>
  <c r="AH1768" i="25" s="1"/>
  <c r="O1345" i="25"/>
  <c r="AG1345" i="25"/>
  <c r="AH1345" i="25" s="1"/>
  <c r="O1474" i="25"/>
  <c r="AG1474" i="25"/>
  <c r="AH1474" i="25" s="1"/>
  <c r="O378" i="25"/>
  <c r="AG378" i="25"/>
  <c r="AH378" i="25" s="1"/>
  <c r="O1425" i="25"/>
  <c r="AG1425" i="25"/>
  <c r="AH1425" i="25" s="1"/>
  <c r="O1581" i="25"/>
  <c r="AG1581" i="25"/>
  <c r="AH1581" i="25" s="1"/>
  <c r="AG1201" i="25"/>
  <c r="AH1201" i="25" s="1"/>
  <c r="O1201" i="25"/>
  <c r="AG1393" i="25"/>
  <c r="AH1393" i="25" s="1"/>
  <c r="O1393" i="25"/>
  <c r="AG1054" i="25"/>
  <c r="AH1054" i="25" s="1"/>
  <c r="O1054" i="25"/>
  <c r="O865" i="25"/>
  <c r="AG865" i="25"/>
  <c r="AH865" i="25" s="1"/>
  <c r="AG875" i="25"/>
  <c r="AH875" i="25" s="1"/>
  <c r="O875" i="25"/>
  <c r="AG1572" i="25"/>
  <c r="AH1572" i="25" s="1"/>
  <c r="O1572" i="25"/>
  <c r="O861" i="25"/>
  <c r="AG861" i="25"/>
  <c r="AH861" i="25" s="1"/>
  <c r="O1325" i="25"/>
  <c r="AG1325" i="25"/>
  <c r="AH1325" i="25" s="1"/>
  <c r="O1371" i="25"/>
  <c r="AG1371" i="25"/>
  <c r="AH1371" i="25" s="1"/>
  <c r="O573" i="25"/>
  <c r="AG573" i="25"/>
  <c r="AH573" i="25" s="1"/>
  <c r="O440" i="25"/>
  <c r="AG440" i="25"/>
  <c r="AH440" i="25" s="1"/>
  <c r="O1698" i="25"/>
  <c r="AG1698" i="25"/>
  <c r="AH1698" i="25" s="1"/>
  <c r="O1198" i="25"/>
  <c r="AG1198" i="25"/>
  <c r="AH1198" i="25" s="1"/>
  <c r="O1708" i="25"/>
  <c r="AG1708" i="25"/>
  <c r="AH1708" i="25" s="1"/>
  <c r="AG1068" i="25"/>
  <c r="AH1068" i="25" s="1"/>
  <c r="O1068" i="25"/>
  <c r="O53" i="25"/>
  <c r="AG53" i="25"/>
  <c r="AH53" i="25" s="1"/>
  <c r="O804" i="25"/>
  <c r="AG804" i="25"/>
  <c r="AH804" i="25" s="1"/>
  <c r="O482" i="25"/>
  <c r="AG482" i="25"/>
  <c r="AH482" i="25" s="1"/>
  <c r="O1737" i="25"/>
  <c r="AG1737" i="25"/>
  <c r="AH1737" i="25" s="1"/>
  <c r="AG1531" i="25"/>
  <c r="AH1531" i="25" s="1"/>
  <c r="O1531" i="25"/>
  <c r="O1013" i="25"/>
  <c r="AG1013" i="25"/>
  <c r="AH1013" i="25" s="1"/>
  <c r="O1706" i="25"/>
  <c r="AG1706" i="25"/>
  <c r="AH1706" i="25" s="1"/>
  <c r="O1412" i="25"/>
  <c r="AG1412" i="25"/>
  <c r="AH1412" i="25" s="1"/>
  <c r="O1415" i="25"/>
  <c r="AG1415" i="25"/>
  <c r="AH1415" i="25" s="1"/>
  <c r="AG924" i="25"/>
  <c r="AH924" i="25" s="1"/>
  <c r="O924" i="25"/>
  <c r="AG1182" i="25"/>
  <c r="AH1182" i="25" s="1"/>
  <c r="O1182" i="25"/>
  <c r="AG1057" i="25"/>
  <c r="AH1057" i="25" s="1"/>
  <c r="O1057" i="25"/>
  <c r="O832" i="25"/>
  <c r="AG832" i="25"/>
  <c r="AH832" i="25" s="1"/>
  <c r="O1709" i="25"/>
  <c r="AG1709" i="25"/>
  <c r="AH1709" i="25" s="1"/>
  <c r="O183" i="25"/>
  <c r="AG183" i="25"/>
  <c r="AH183" i="25" s="1"/>
  <c r="O1533" i="25"/>
  <c r="AG1533" i="25"/>
  <c r="AH1533" i="25" s="1"/>
  <c r="O387" i="25"/>
  <c r="AG387" i="25"/>
  <c r="AH387" i="25" s="1"/>
  <c r="O1463" i="25"/>
  <c r="AG1463" i="25"/>
  <c r="AH1463" i="25" s="1"/>
  <c r="AG391" i="25"/>
  <c r="AH391" i="25" s="1"/>
  <c r="O391" i="25"/>
  <c r="O248" i="25"/>
  <c r="AG248" i="25"/>
  <c r="AH248" i="25" s="1"/>
  <c r="O1689" i="25"/>
  <c r="AG1689" i="25"/>
  <c r="AH1689" i="25" s="1"/>
  <c r="AG345" i="25"/>
  <c r="AH345" i="25" s="1"/>
  <c r="O345" i="25"/>
  <c r="O17" i="25"/>
  <c r="AG17" i="25"/>
  <c r="AH17" i="25" s="1"/>
  <c r="AG1130" i="25"/>
  <c r="AH1130" i="25" s="1"/>
  <c r="O1130" i="25"/>
  <c r="O154" i="25"/>
  <c r="AG154" i="25"/>
  <c r="AH154" i="25" s="1"/>
  <c r="AG1160" i="25"/>
  <c r="AH1160" i="25" s="1"/>
  <c r="O1160" i="25"/>
  <c r="O895" i="25"/>
  <c r="AG895" i="25"/>
  <c r="AH895" i="25" s="1"/>
  <c r="AG1295" i="25"/>
  <c r="AH1295" i="25" s="1"/>
  <c r="O1295" i="25"/>
  <c r="AG307" i="25"/>
  <c r="AH307" i="25" s="1"/>
  <c r="O307" i="25"/>
  <c r="AG1506" i="25"/>
  <c r="AH1506" i="25" s="1"/>
  <c r="O1506" i="25"/>
  <c r="O1271" i="25"/>
  <c r="AG1271" i="25"/>
  <c r="AH1271" i="25" s="1"/>
  <c r="AG1673" i="25"/>
  <c r="AH1673" i="25" s="1"/>
  <c r="O1673" i="25"/>
  <c r="AG1037" i="25"/>
  <c r="AH1037" i="25" s="1"/>
  <c r="O1037" i="25"/>
  <c r="AG1265" i="25"/>
  <c r="AH1265" i="25" s="1"/>
  <c r="O1265" i="25"/>
  <c r="AG1237" i="25"/>
  <c r="AH1237" i="25" s="1"/>
  <c r="O1237" i="25"/>
  <c r="O1101" i="25"/>
  <c r="AG1101" i="25"/>
  <c r="AH1101" i="25" s="1"/>
  <c r="O1115" i="25"/>
  <c r="AG1115" i="25"/>
  <c r="AH1115" i="25" s="1"/>
  <c r="O677" i="25"/>
  <c r="AG677" i="25"/>
  <c r="AH677" i="25" s="1"/>
  <c r="AG1099" i="25"/>
  <c r="AH1099" i="25" s="1"/>
  <c r="O1099" i="25"/>
  <c r="O264" i="25"/>
  <c r="AG264" i="25"/>
  <c r="AH264" i="25" s="1"/>
  <c r="O1687" i="25"/>
  <c r="AG1687" i="25"/>
  <c r="AH1687" i="25" s="1"/>
  <c r="O845" i="25"/>
  <c r="AG845" i="25"/>
  <c r="AH845" i="25" s="1"/>
  <c r="AG39" i="25"/>
  <c r="AH39" i="25" s="1"/>
  <c r="O39" i="25"/>
  <c r="AG607" i="25"/>
  <c r="AH607" i="25" s="1"/>
  <c r="O607" i="25"/>
  <c r="O1733" i="25"/>
  <c r="AG1733" i="25"/>
  <c r="AH1733" i="25" s="1"/>
  <c r="O147" i="25"/>
  <c r="AG147" i="25"/>
  <c r="AH147" i="25" s="1"/>
  <c r="AG1588" i="25"/>
  <c r="AH1588" i="25" s="1"/>
  <c r="O1588" i="25"/>
  <c r="O97" i="25"/>
  <c r="AG97" i="25"/>
  <c r="AH97" i="25" s="1"/>
  <c r="O792" i="25"/>
  <c r="AG792" i="25"/>
  <c r="AH792" i="25" s="1"/>
  <c r="O241" i="25"/>
  <c r="AG241" i="25"/>
  <c r="AH241" i="25" s="1"/>
  <c r="O891" i="25"/>
  <c r="AG891" i="25"/>
  <c r="AH891" i="25" s="1"/>
  <c r="O1740" i="25"/>
  <c r="AG1740" i="25"/>
  <c r="AH1740" i="25" s="1"/>
  <c r="O239" i="25"/>
  <c r="AG239" i="25"/>
  <c r="AH239" i="25" s="1"/>
  <c r="O1541" i="25"/>
  <c r="AG1541" i="25"/>
  <c r="AH1541" i="25" s="1"/>
  <c r="O251" i="25"/>
  <c r="AG251" i="25"/>
  <c r="AH251" i="25" s="1"/>
  <c r="AG237" i="25"/>
  <c r="AH237" i="25" s="1"/>
  <c r="O237" i="25"/>
  <c r="O1667" i="25"/>
  <c r="AG1667" i="25"/>
  <c r="AH1667" i="25" s="1"/>
  <c r="AG1091" i="25"/>
  <c r="AH1091" i="25" s="1"/>
  <c r="O1091" i="25"/>
  <c r="AG835" i="25"/>
  <c r="AH835" i="25" s="1"/>
  <c r="O835" i="25"/>
  <c r="AG314" i="25"/>
  <c r="AH314" i="25" s="1"/>
  <c r="O314" i="25"/>
  <c r="O1204" i="25"/>
  <c r="AG1204" i="25"/>
  <c r="AH1204" i="25" s="1"/>
  <c r="S594" i="25" l="1"/>
  <c r="S595" i="25" s="1"/>
  <c r="S596" i="25" s="1"/>
  <c r="S597" i="25" s="1"/>
  <c r="S598" i="25" s="1"/>
  <c r="S599" i="25" s="1"/>
  <c r="S600" i="25" s="1"/>
  <c r="S601" i="25" s="1"/>
  <c r="S602" i="25" s="1"/>
  <c r="S603" i="25" s="1"/>
  <c r="S604" i="25" s="1"/>
  <c r="S605" i="25" s="1"/>
  <c r="S606" i="25" s="1"/>
  <c r="S607" i="25" s="1"/>
  <c r="S608" i="25" s="1"/>
  <c r="S609" i="25" s="1"/>
  <c r="S610" i="25" s="1"/>
  <c r="S611" i="25" s="1"/>
  <c r="S612" i="25" s="1"/>
  <c r="S613" i="25" s="1"/>
  <c r="S614" i="25" s="1"/>
  <c r="S615" i="25" s="1"/>
  <c r="S616" i="25" s="1"/>
  <c r="S617" i="25" s="1"/>
  <c r="S618" i="25" s="1"/>
  <c r="S619" i="25" s="1"/>
  <c r="S620" i="25" s="1"/>
  <c r="S621" i="25" s="1"/>
  <c r="S622" i="25" s="1"/>
  <c r="S623" i="25" s="1"/>
  <c r="S624" i="25" s="1"/>
  <c r="S625" i="25" s="1"/>
  <c r="S626" i="25" s="1"/>
  <c r="S627" i="25" s="1"/>
  <c r="S628" i="25" s="1"/>
  <c r="S629" i="25" s="1"/>
  <c r="S630" i="25" s="1"/>
  <c r="S631" i="25" s="1"/>
  <c r="S632" i="25" s="1"/>
  <c r="S633" i="25" s="1"/>
  <c r="S634" i="25" s="1"/>
  <c r="S635" i="25" s="1"/>
  <c r="S636" i="25" s="1"/>
  <c r="S637" i="25" s="1"/>
  <c r="S638" i="25" s="1"/>
  <c r="S639" i="25" s="1"/>
  <c r="S640" i="25" s="1"/>
  <c r="S641" i="25" s="1"/>
  <c r="S642" i="25" s="1"/>
  <c r="S643" i="25" s="1"/>
  <c r="S644" i="25" s="1"/>
  <c r="S645" i="25" s="1"/>
  <c r="S646" i="25" s="1"/>
  <c r="S647" i="25" s="1"/>
  <c r="S648" i="25" s="1"/>
  <c r="S649" i="25" s="1"/>
  <c r="S650" i="25" s="1"/>
  <c r="S651" i="25" s="1"/>
  <c r="S652" i="25" s="1"/>
  <c r="S653" i="25" s="1"/>
  <c r="S654" i="25" s="1"/>
  <c r="S655" i="25" s="1"/>
  <c r="S656" i="25" s="1"/>
  <c r="S657" i="25" s="1"/>
  <c r="S658" i="25" s="1"/>
  <c r="S659" i="25" s="1"/>
  <c r="S660" i="25" s="1"/>
  <c r="S661" i="25" s="1"/>
  <c r="S662" i="25" s="1"/>
  <c r="S663" i="25" s="1"/>
  <c r="S664" i="25" s="1"/>
  <c r="S665" i="25" s="1"/>
  <c r="S666" i="25" s="1"/>
  <c r="S667" i="25" s="1"/>
  <c r="S668" i="25" s="1"/>
  <c r="S669" i="25" s="1"/>
  <c r="S670" i="25" s="1"/>
  <c r="S671" i="25" s="1"/>
  <c r="S672" i="25" s="1"/>
  <c r="S673" i="25" s="1"/>
  <c r="S674" i="25" s="1"/>
  <c r="S675" i="25" s="1"/>
  <c r="S676" i="25" s="1"/>
  <c r="S677" i="25" s="1"/>
  <c r="S678" i="25" s="1"/>
  <c r="S679" i="25" s="1"/>
  <c r="S680" i="25" s="1"/>
  <c r="S681" i="25" s="1"/>
  <c r="S682" i="25" s="1"/>
  <c r="S683" i="25" s="1"/>
  <c r="S684" i="25" s="1"/>
  <c r="S685" i="25" s="1"/>
  <c r="S686" i="25" s="1"/>
  <c r="S687" i="25" s="1"/>
  <c r="S688" i="25" s="1"/>
  <c r="S689" i="25" s="1"/>
  <c r="S690" i="25" s="1"/>
  <c r="S691" i="25" s="1"/>
  <c r="S692" i="25" s="1"/>
  <c r="S693" i="25" s="1"/>
  <c r="S694" i="25" s="1"/>
  <c r="S695" i="25" s="1"/>
  <c r="S696" i="25" s="1"/>
  <c r="S697" i="25" s="1"/>
  <c r="S698" i="25" s="1"/>
  <c r="S699" i="25" s="1"/>
  <c r="S700" i="25" s="1"/>
  <c r="S701" i="25" s="1"/>
  <c r="S702" i="25" s="1"/>
  <c r="S703" i="25" s="1"/>
  <c r="S704" i="25" s="1"/>
  <c r="S705" i="25" s="1"/>
  <c r="S706" i="25" s="1"/>
  <c r="S707" i="25" s="1"/>
  <c r="S708" i="25" s="1"/>
  <c r="S709" i="25" s="1"/>
  <c r="S710" i="25" s="1"/>
  <c r="S711" i="25" s="1"/>
  <c r="S712" i="25" s="1"/>
  <c r="S713" i="25" s="1"/>
  <c r="S714" i="25" s="1"/>
  <c r="S715" i="25" s="1"/>
  <c r="S716" i="25" s="1"/>
  <c r="S717" i="25" s="1"/>
  <c r="S718" i="25" s="1"/>
  <c r="S719" i="25" s="1"/>
  <c r="S720" i="25" s="1"/>
  <c r="S721" i="25" s="1"/>
  <c r="S722" i="25" s="1"/>
  <c r="S723" i="25" s="1"/>
  <c r="S724" i="25" s="1"/>
  <c r="S725" i="25" s="1"/>
  <c r="S726" i="25" s="1"/>
  <c r="S727" i="25" s="1"/>
  <c r="S728" i="25" s="1"/>
  <c r="S729" i="25" s="1"/>
  <c r="S730" i="25" s="1"/>
  <c r="S731" i="25" s="1"/>
  <c r="S732" i="25" s="1"/>
  <c r="S733" i="25" s="1"/>
  <c r="S734" i="25" s="1"/>
  <c r="S735" i="25" s="1"/>
  <c r="S736" i="25" s="1"/>
  <c r="S737" i="25" s="1"/>
  <c r="S738" i="25" s="1"/>
  <c r="S739" i="25" s="1"/>
  <c r="S740" i="25" s="1"/>
  <c r="S741" i="25" s="1"/>
  <c r="S742" i="25" s="1"/>
  <c r="S743" i="25" s="1"/>
  <c r="S744" i="25" s="1"/>
  <c r="S745" i="25" s="1"/>
  <c r="S746" i="25" s="1"/>
  <c r="S747" i="25" s="1"/>
  <c r="S748" i="25" s="1"/>
  <c r="S749" i="25" s="1"/>
  <c r="S750" i="25" s="1"/>
  <c r="S751" i="25" s="1"/>
  <c r="S752" i="25" s="1"/>
  <c r="S753" i="25" s="1"/>
  <c r="S754" i="25" s="1"/>
  <c r="S755" i="25" s="1"/>
  <c r="S756" i="25" s="1"/>
  <c r="S757" i="25" s="1"/>
  <c r="S758" i="25" s="1"/>
  <c r="S759" i="25" s="1"/>
  <c r="S760" i="25" s="1"/>
  <c r="S761" i="25" s="1"/>
  <c r="S762" i="25" s="1"/>
  <c r="S763" i="25" s="1"/>
  <c r="S764" i="25" s="1"/>
  <c r="S765" i="25" s="1"/>
  <c r="S766" i="25" s="1"/>
  <c r="S767" i="25" s="1"/>
  <c r="S768" i="25" s="1"/>
  <c r="S769" i="25" s="1"/>
  <c r="S770" i="25" s="1"/>
  <c r="S771" i="25" s="1"/>
  <c r="S772" i="25" s="1"/>
  <c r="S773" i="25" s="1"/>
  <c r="S774" i="25" s="1"/>
  <c r="S775" i="25" s="1"/>
  <c r="S776" i="25" s="1"/>
  <c r="S777" i="25" s="1"/>
  <c r="S778" i="25" s="1"/>
  <c r="S779" i="25" s="1"/>
  <c r="S780" i="25" s="1"/>
  <c r="S781" i="25" s="1"/>
  <c r="S782" i="25" s="1"/>
  <c r="S783" i="25" s="1"/>
  <c r="S784" i="25" s="1"/>
  <c r="S785" i="25" s="1"/>
  <c r="S786" i="25" s="1"/>
  <c r="S787" i="25" s="1"/>
  <c r="S788" i="25" s="1"/>
  <c r="S789" i="25" s="1"/>
  <c r="S790" i="25" s="1"/>
  <c r="S791" i="25" s="1"/>
  <c r="S792" i="25" s="1"/>
  <c r="S793" i="25" s="1"/>
  <c r="S794" i="25" s="1"/>
  <c r="S795" i="25" s="1"/>
  <c r="S796" i="25" s="1"/>
  <c r="S797" i="25" s="1"/>
  <c r="S798" i="25" s="1"/>
  <c r="S799" i="25" s="1"/>
  <c r="S800" i="25" s="1"/>
  <c r="S801" i="25" s="1"/>
  <c r="S802" i="25" s="1"/>
  <c r="S803" i="25" s="1"/>
  <c r="S804" i="25" s="1"/>
  <c r="S805" i="25" s="1"/>
  <c r="S806" i="25" s="1"/>
  <c r="S807" i="25" s="1"/>
  <c r="S808" i="25" s="1"/>
  <c r="S809" i="25" s="1"/>
  <c r="S810" i="25" s="1"/>
  <c r="S811" i="25" s="1"/>
  <c r="S812" i="25" s="1"/>
  <c r="S813" i="25" s="1"/>
  <c r="S814" i="25" s="1"/>
  <c r="S815" i="25" s="1"/>
  <c r="S816" i="25" s="1"/>
  <c r="S817" i="25" s="1"/>
  <c r="S818" i="25" s="1"/>
  <c r="S819" i="25" s="1"/>
  <c r="S820" i="25" s="1"/>
  <c r="S821" i="25" s="1"/>
  <c r="S822" i="25" s="1"/>
  <c r="S823" i="25" s="1"/>
  <c r="S824" i="25" s="1"/>
  <c r="S825" i="25" s="1"/>
  <c r="S826" i="25" s="1"/>
  <c r="S827" i="25" s="1"/>
  <c r="S828" i="25" s="1"/>
  <c r="S829" i="25" s="1"/>
  <c r="S830" i="25" s="1"/>
  <c r="S831" i="25" s="1"/>
  <c r="S832" i="25" s="1"/>
  <c r="S833" i="25" s="1"/>
  <c r="S834" i="25" s="1"/>
  <c r="S835" i="25" s="1"/>
  <c r="S836" i="25" s="1"/>
  <c r="S837" i="25" s="1"/>
  <c r="S838" i="25" s="1"/>
  <c r="S839" i="25" s="1"/>
  <c r="S840" i="25" s="1"/>
  <c r="S841" i="25" s="1"/>
  <c r="S842" i="25" s="1"/>
  <c r="S843" i="25" s="1"/>
  <c r="S844" i="25" s="1"/>
  <c r="S845" i="25" s="1"/>
  <c r="S846" i="25" s="1"/>
  <c r="S847" i="25" s="1"/>
  <c r="S848" i="25" s="1"/>
  <c r="S849" i="25" s="1"/>
  <c r="S850" i="25" s="1"/>
  <c r="S851" i="25" s="1"/>
  <c r="S852" i="25" s="1"/>
  <c r="S853" i="25" s="1"/>
  <c r="S854" i="25" s="1"/>
  <c r="S855" i="25" s="1"/>
  <c r="S856" i="25" s="1"/>
  <c r="S857" i="25" s="1"/>
  <c r="S858" i="25" s="1"/>
  <c r="S859" i="25" s="1"/>
  <c r="S860" i="25" s="1"/>
  <c r="S861" i="25" s="1"/>
  <c r="S862" i="25" s="1"/>
  <c r="S863" i="25" s="1"/>
  <c r="S864" i="25" s="1"/>
  <c r="S865" i="25" s="1"/>
  <c r="S866" i="25" s="1"/>
  <c r="S867" i="25" s="1"/>
  <c r="S868" i="25" s="1"/>
  <c r="S869" i="25" s="1"/>
  <c r="S870" i="25" s="1"/>
  <c r="S871" i="25" s="1"/>
  <c r="S872" i="25" s="1"/>
  <c r="S873" i="25" s="1"/>
  <c r="S874" i="25" s="1"/>
  <c r="S875" i="25" s="1"/>
  <c r="S876" i="25" s="1"/>
  <c r="S877" i="25" s="1"/>
  <c r="S878" i="25" s="1"/>
  <c r="S879" i="25" s="1"/>
  <c r="S880" i="25" s="1"/>
  <c r="S881" i="25" s="1"/>
  <c r="S882" i="25" s="1"/>
  <c r="S883" i="25" s="1"/>
  <c r="S884" i="25" s="1"/>
  <c r="S885" i="25" s="1"/>
  <c r="S886" i="25" s="1"/>
  <c r="S887" i="25" s="1"/>
  <c r="S888" i="25" s="1"/>
  <c r="S889" i="25" s="1"/>
  <c r="S890" i="25" s="1"/>
  <c r="S891" i="25" s="1"/>
  <c r="S892" i="25" s="1"/>
  <c r="S893" i="25" s="1"/>
  <c r="S894" i="25" s="1"/>
  <c r="S895" i="25" s="1"/>
  <c r="S896" i="25" s="1"/>
  <c r="S897" i="25" s="1"/>
  <c r="S898" i="25" s="1"/>
  <c r="S899" i="25" s="1"/>
  <c r="S900" i="25" s="1"/>
  <c r="S901" i="25" s="1"/>
  <c r="S902" i="25" s="1"/>
  <c r="S903" i="25" s="1"/>
  <c r="S904" i="25" s="1"/>
  <c r="S905" i="25" s="1"/>
  <c r="S906" i="25" s="1"/>
  <c r="S907" i="25" s="1"/>
  <c r="S908" i="25" s="1"/>
  <c r="S909" i="25" s="1"/>
  <c r="S910" i="25" s="1"/>
  <c r="S911" i="25" s="1"/>
  <c r="S912" i="25" s="1"/>
  <c r="S913" i="25" s="1"/>
  <c r="S914" i="25" s="1"/>
  <c r="S915" i="25" s="1"/>
  <c r="S916" i="25" s="1"/>
  <c r="S917" i="25" s="1"/>
  <c r="S918" i="25" s="1"/>
  <c r="S919" i="25" s="1"/>
  <c r="S920" i="25" s="1"/>
  <c r="S921" i="25" s="1"/>
  <c r="S922" i="25" s="1"/>
  <c r="S923" i="25" s="1"/>
  <c r="S924" i="25" s="1"/>
  <c r="S925" i="25" s="1"/>
  <c r="S926" i="25" s="1"/>
  <c r="S927" i="25" s="1"/>
  <c r="S928" i="25" s="1"/>
  <c r="S929" i="25" s="1"/>
  <c r="S930" i="25" s="1"/>
  <c r="S931" i="25" s="1"/>
  <c r="S932" i="25" s="1"/>
  <c r="S933" i="25" s="1"/>
  <c r="S934" i="25" s="1"/>
  <c r="S935" i="25" s="1"/>
  <c r="S936" i="25" s="1"/>
  <c r="S937" i="25" s="1"/>
  <c r="S938" i="25" s="1"/>
  <c r="S939" i="25" s="1"/>
  <c r="S940" i="25" s="1"/>
  <c r="S941" i="25" s="1"/>
  <c r="S942" i="25" s="1"/>
  <c r="S943" i="25" s="1"/>
  <c r="S944" i="25" s="1"/>
  <c r="S945" i="25" s="1"/>
  <c r="S946" i="25" s="1"/>
  <c r="S947" i="25" s="1"/>
  <c r="S948" i="25" s="1"/>
  <c r="S949" i="25" s="1"/>
  <c r="S950" i="25" s="1"/>
  <c r="S951" i="25" s="1"/>
  <c r="S952" i="25" s="1"/>
  <c r="S953" i="25" s="1"/>
  <c r="S954" i="25" s="1"/>
  <c r="S955" i="25" s="1"/>
  <c r="S956" i="25" s="1"/>
  <c r="S957" i="25" s="1"/>
  <c r="S958" i="25" s="1"/>
  <c r="S959" i="25" s="1"/>
  <c r="S960" i="25" s="1"/>
  <c r="S961" i="25" s="1"/>
  <c r="S962" i="25" s="1"/>
  <c r="S963" i="25" s="1"/>
  <c r="S964" i="25" s="1"/>
  <c r="S965" i="25" s="1"/>
  <c r="S966" i="25" s="1"/>
  <c r="S967" i="25" s="1"/>
  <c r="S968" i="25" s="1"/>
  <c r="S969" i="25" s="1"/>
  <c r="S970" i="25" s="1"/>
  <c r="S971" i="25" s="1"/>
  <c r="S972" i="25" s="1"/>
  <c r="S973" i="25" s="1"/>
  <c r="S974" i="25" s="1"/>
  <c r="S975" i="25" s="1"/>
  <c r="S976" i="25" s="1"/>
  <c r="S977" i="25" s="1"/>
  <c r="S978" i="25" s="1"/>
  <c r="S979" i="25" s="1"/>
  <c r="S980" i="25" s="1"/>
  <c r="S981" i="25" s="1"/>
  <c r="S982" i="25" s="1"/>
  <c r="S983" i="25" s="1"/>
  <c r="S984" i="25" s="1"/>
  <c r="S985" i="25" s="1"/>
  <c r="S986" i="25" s="1"/>
  <c r="S987" i="25" s="1"/>
  <c r="S988" i="25" s="1"/>
  <c r="S989" i="25" s="1"/>
  <c r="S990" i="25" s="1"/>
  <c r="S991" i="25" s="1"/>
  <c r="S992" i="25" s="1"/>
  <c r="S993" i="25" s="1"/>
  <c r="S994" i="25" s="1"/>
  <c r="S995" i="25" s="1"/>
  <c r="S996" i="25" s="1"/>
  <c r="S997" i="25" s="1"/>
  <c r="S998" i="25" s="1"/>
  <c r="S999" i="25" s="1"/>
  <c r="S1000" i="25" s="1"/>
  <c r="S1001" i="25" s="1"/>
  <c r="S1002" i="25" s="1"/>
  <c r="S1003" i="25" s="1"/>
  <c r="S1004" i="25" s="1"/>
  <c r="S1005" i="25" s="1"/>
  <c r="S1006" i="25" s="1"/>
  <c r="S1007" i="25" s="1"/>
  <c r="S1008" i="25" s="1"/>
  <c r="S1009" i="25" s="1"/>
  <c r="S1010" i="25" s="1"/>
  <c r="S1011" i="25" s="1"/>
  <c r="S1012" i="25" s="1"/>
  <c r="S1013" i="25" s="1"/>
  <c r="S1014" i="25" s="1"/>
  <c r="S1015" i="25" s="1"/>
  <c r="S1016" i="25" s="1"/>
  <c r="S1017" i="25" s="1"/>
  <c r="S1018" i="25" s="1"/>
  <c r="S1019" i="25" s="1"/>
  <c r="S1020" i="25" s="1"/>
  <c r="S1021" i="25" s="1"/>
  <c r="S1022" i="25" s="1"/>
  <c r="S1023" i="25" s="1"/>
  <c r="S1024" i="25" s="1"/>
  <c r="S1025" i="25" s="1"/>
  <c r="S1026" i="25" s="1"/>
  <c r="S1027" i="25" s="1"/>
  <c r="S1028" i="25" s="1"/>
  <c r="S1029" i="25" s="1"/>
  <c r="S1030" i="25" s="1"/>
  <c r="S1031" i="25" s="1"/>
  <c r="S1032" i="25" s="1"/>
  <c r="S1033" i="25" s="1"/>
  <c r="S1034" i="25" s="1"/>
  <c r="S1035" i="25" s="1"/>
  <c r="S1036" i="25" s="1"/>
  <c r="S1037" i="25" s="1"/>
  <c r="S1038" i="25" s="1"/>
  <c r="S1039" i="25" s="1"/>
  <c r="S1040" i="25" s="1"/>
  <c r="S1041" i="25" s="1"/>
  <c r="S1042" i="25" s="1"/>
  <c r="S1043" i="25" s="1"/>
  <c r="S1044" i="25" s="1"/>
  <c r="S1045" i="25" s="1"/>
  <c r="S1046" i="25" s="1"/>
  <c r="S1047" i="25" s="1"/>
  <c r="S1048" i="25" s="1"/>
  <c r="S1049" i="25" s="1"/>
  <c r="S1050" i="25" s="1"/>
  <c r="S1051" i="25" s="1"/>
  <c r="S1052" i="25" s="1"/>
  <c r="S1053" i="25" s="1"/>
  <c r="S1054" i="25" s="1"/>
  <c r="S1055" i="25" s="1"/>
  <c r="S1056" i="25" s="1"/>
  <c r="S1057" i="25" s="1"/>
  <c r="S1058" i="25" s="1"/>
  <c r="S1059" i="25" s="1"/>
  <c r="S1060" i="25" s="1"/>
  <c r="S1061" i="25" s="1"/>
  <c r="S1062" i="25" s="1"/>
  <c r="S1063" i="25" s="1"/>
  <c r="S1064" i="25" s="1"/>
  <c r="S1065" i="25" s="1"/>
  <c r="S1066" i="25" s="1"/>
  <c r="S1067" i="25" s="1"/>
  <c r="S1068" i="25" s="1"/>
  <c r="S1069" i="25" s="1"/>
  <c r="S1070" i="25" s="1"/>
  <c r="S1071" i="25" s="1"/>
  <c r="S1072" i="25" s="1"/>
  <c r="S1073" i="25" s="1"/>
  <c r="S1074" i="25" s="1"/>
  <c r="S1075" i="25" s="1"/>
  <c r="S1076" i="25" s="1"/>
  <c r="S1077" i="25" s="1"/>
  <c r="S1078" i="25" s="1"/>
  <c r="S1079" i="25" s="1"/>
  <c r="S1080" i="25" s="1"/>
  <c r="S1081" i="25" s="1"/>
  <c r="S1082" i="25" s="1"/>
  <c r="S1083" i="25" s="1"/>
  <c r="S1084" i="25" s="1"/>
  <c r="S1085" i="25" s="1"/>
  <c r="S1086" i="25" s="1"/>
  <c r="S1087" i="25" s="1"/>
  <c r="S1088" i="25" s="1"/>
  <c r="S1089" i="25" s="1"/>
  <c r="S1090" i="25" s="1"/>
  <c r="S1091" i="25" s="1"/>
  <c r="S1092" i="25" s="1"/>
  <c r="S1093" i="25" s="1"/>
  <c r="S1094" i="25" s="1"/>
  <c r="S1095" i="25" s="1"/>
  <c r="S1096" i="25" s="1"/>
  <c r="S1097" i="25" s="1"/>
  <c r="S1098" i="25" s="1"/>
  <c r="S1099" i="25" s="1"/>
  <c r="S1100" i="25" s="1"/>
  <c r="S1101" i="25" s="1"/>
  <c r="S1102" i="25" s="1"/>
  <c r="S1103" i="25" s="1"/>
  <c r="S1104" i="25" s="1"/>
  <c r="S1105" i="25" s="1"/>
  <c r="S1106" i="25" s="1"/>
  <c r="S1107" i="25" s="1"/>
  <c r="S1108" i="25" s="1"/>
  <c r="S1109" i="25" s="1"/>
  <c r="S1110" i="25" s="1"/>
  <c r="S1111" i="25" s="1"/>
  <c r="S1112" i="25" s="1"/>
  <c r="S1113" i="25" s="1"/>
  <c r="S1114" i="25" s="1"/>
  <c r="S1115" i="25" s="1"/>
  <c r="S1116" i="25" s="1"/>
  <c r="S1117" i="25" s="1"/>
  <c r="S1118" i="25" s="1"/>
  <c r="S1119" i="25" s="1"/>
  <c r="S1120" i="25" s="1"/>
  <c r="S1121" i="25" s="1"/>
  <c r="S1122" i="25" s="1"/>
  <c r="S1123" i="25" s="1"/>
  <c r="S1124" i="25" s="1"/>
  <c r="S1125" i="25" s="1"/>
  <c r="S1126" i="25" s="1"/>
  <c r="S1127" i="25" s="1"/>
  <c r="S1128" i="25" s="1"/>
  <c r="S1129" i="25" s="1"/>
  <c r="S1130" i="25" s="1"/>
  <c r="S1131" i="25" s="1"/>
  <c r="S1132" i="25" s="1"/>
  <c r="S1133" i="25" s="1"/>
  <c r="S1134" i="25" s="1"/>
  <c r="S1135" i="25" s="1"/>
  <c r="S1136" i="25" s="1"/>
  <c r="S1137" i="25" s="1"/>
  <c r="S1138" i="25" s="1"/>
  <c r="S1139" i="25" s="1"/>
  <c r="S1140" i="25" s="1"/>
  <c r="S1141" i="25" s="1"/>
  <c r="S1142" i="25" s="1"/>
  <c r="S1143" i="25" s="1"/>
  <c r="S1144" i="25" s="1"/>
  <c r="S1145" i="25" s="1"/>
  <c r="S1146" i="25" s="1"/>
  <c r="S1147" i="25" s="1"/>
  <c r="S1148" i="25" s="1"/>
  <c r="S1149" i="25" s="1"/>
  <c r="S1150" i="25" s="1"/>
  <c r="S1151" i="25" s="1"/>
  <c r="S1152" i="25" s="1"/>
  <c r="S1153" i="25" s="1"/>
  <c r="S1154" i="25" s="1"/>
  <c r="S1155" i="25" s="1"/>
  <c r="S1156" i="25" s="1"/>
  <c r="S1157" i="25" s="1"/>
  <c r="S1158" i="25" s="1"/>
  <c r="S1159" i="25" s="1"/>
  <c r="S1160" i="25" s="1"/>
  <c r="S1161" i="25" s="1"/>
  <c r="S1162" i="25" s="1"/>
  <c r="S1163" i="25" s="1"/>
  <c r="S1164" i="25" s="1"/>
  <c r="S1165" i="25" s="1"/>
  <c r="S1166" i="25" s="1"/>
  <c r="S1167" i="25" s="1"/>
  <c r="S1168" i="25" s="1"/>
  <c r="S1169" i="25" s="1"/>
  <c r="S1170" i="25" s="1"/>
  <c r="S1171" i="25" s="1"/>
  <c r="S1172" i="25" s="1"/>
  <c r="S1173" i="25" s="1"/>
  <c r="S1174" i="25" s="1"/>
  <c r="S1175" i="25" s="1"/>
  <c r="S1176" i="25" s="1"/>
  <c r="S1177" i="25" s="1"/>
  <c r="S1178" i="25" s="1"/>
  <c r="S1179" i="25" s="1"/>
  <c r="S1180" i="25" s="1"/>
  <c r="S1181" i="25" s="1"/>
  <c r="S1182" i="25" s="1"/>
  <c r="S1183" i="25" s="1"/>
  <c r="S1184" i="25" s="1"/>
  <c r="S1185" i="25" s="1"/>
  <c r="S1186" i="25" s="1"/>
  <c r="S1187" i="25" s="1"/>
  <c r="S1188" i="25" s="1"/>
  <c r="S1189" i="25" s="1"/>
  <c r="S1190" i="25" s="1"/>
  <c r="S1191" i="25" s="1"/>
  <c r="S1192" i="25" s="1"/>
  <c r="S1193" i="25" s="1"/>
  <c r="S1194" i="25" s="1"/>
  <c r="S1195" i="25" s="1"/>
  <c r="S1196" i="25" s="1"/>
  <c r="S1197" i="25" s="1"/>
  <c r="S1198" i="25" s="1"/>
  <c r="S1199" i="25" s="1"/>
  <c r="S1200" i="25" s="1"/>
  <c r="S1201" i="25" s="1"/>
  <c r="S1202" i="25" s="1"/>
  <c r="S1203" i="25" s="1"/>
  <c r="S1204" i="25" s="1"/>
  <c r="S1205" i="25" s="1"/>
  <c r="S1206" i="25" s="1"/>
  <c r="S1207" i="25" s="1"/>
  <c r="S1208" i="25" s="1"/>
  <c r="S1209" i="25" s="1"/>
  <c r="S1210" i="25" s="1"/>
  <c r="S1211" i="25" s="1"/>
  <c r="S1212" i="25" s="1"/>
  <c r="S1213" i="25" s="1"/>
  <c r="S1214" i="25" s="1"/>
  <c r="S1215" i="25" s="1"/>
  <c r="S1216" i="25" s="1"/>
  <c r="S1217" i="25" s="1"/>
  <c r="S1218" i="25" s="1"/>
  <c r="S1219" i="25" s="1"/>
  <c r="S1220" i="25" s="1"/>
  <c r="S1221" i="25" s="1"/>
  <c r="S1222" i="25" s="1"/>
  <c r="S1223" i="25" s="1"/>
  <c r="S1224" i="25" s="1"/>
  <c r="S1225" i="25" s="1"/>
  <c r="S1226" i="25" s="1"/>
  <c r="S1227" i="25" s="1"/>
  <c r="S1228" i="25" s="1"/>
  <c r="S1229" i="25" s="1"/>
  <c r="S1230" i="25" s="1"/>
  <c r="S1231" i="25" s="1"/>
  <c r="S1232" i="25" s="1"/>
  <c r="S1233" i="25" s="1"/>
  <c r="S1234" i="25" s="1"/>
  <c r="S1235" i="25" s="1"/>
  <c r="S1236" i="25" s="1"/>
  <c r="S1237" i="25" s="1"/>
  <c r="S1238" i="25" s="1"/>
  <c r="S1239" i="25" s="1"/>
  <c r="S1240" i="25" s="1"/>
  <c r="S1241" i="25" s="1"/>
  <c r="S1242" i="25" s="1"/>
  <c r="S1243" i="25" s="1"/>
  <c r="S1244" i="25" s="1"/>
  <c r="S1245" i="25" s="1"/>
  <c r="S1246" i="25" s="1"/>
  <c r="S1247" i="25" s="1"/>
  <c r="S1248" i="25" s="1"/>
  <c r="S1249" i="25" s="1"/>
  <c r="S1250" i="25" s="1"/>
  <c r="S1251" i="25" s="1"/>
  <c r="S1252" i="25" s="1"/>
  <c r="S1253" i="25" s="1"/>
  <c r="S1254" i="25" s="1"/>
  <c r="S1255" i="25" s="1"/>
  <c r="S1256" i="25" s="1"/>
  <c r="S1257" i="25" s="1"/>
  <c r="S1258" i="25" s="1"/>
  <c r="S1259" i="25" s="1"/>
  <c r="S1260" i="25" s="1"/>
  <c r="S1261" i="25" s="1"/>
  <c r="S1262" i="25" s="1"/>
  <c r="S1263" i="25" s="1"/>
  <c r="S1264" i="25" s="1"/>
  <c r="S1265" i="25" s="1"/>
  <c r="S1266" i="25" s="1"/>
  <c r="S1267" i="25" s="1"/>
  <c r="S1268" i="25" s="1"/>
  <c r="S1269" i="25" s="1"/>
  <c r="S1270" i="25" s="1"/>
  <c r="S1271" i="25" s="1"/>
  <c r="S1272" i="25" s="1"/>
  <c r="S1273" i="25" s="1"/>
  <c r="S1274" i="25" s="1"/>
  <c r="S1275" i="25" s="1"/>
  <c r="S1276" i="25" s="1"/>
  <c r="S1277" i="25" s="1"/>
  <c r="S1278" i="25" s="1"/>
  <c r="S1279" i="25" s="1"/>
  <c r="S1280" i="25" s="1"/>
  <c r="S1281" i="25" s="1"/>
  <c r="S1282" i="25" s="1"/>
  <c r="S1283" i="25" s="1"/>
  <c r="S1284" i="25" s="1"/>
  <c r="S1285" i="25" s="1"/>
  <c r="S1286" i="25" s="1"/>
  <c r="S1287" i="25" s="1"/>
  <c r="S1288" i="25" s="1"/>
  <c r="S1289" i="25" s="1"/>
  <c r="S1290" i="25" s="1"/>
  <c r="S1291" i="25" s="1"/>
  <c r="S1292" i="25" s="1"/>
  <c r="S1293" i="25" s="1"/>
  <c r="S1294" i="25" s="1"/>
  <c r="S1295" i="25" s="1"/>
  <c r="S1296" i="25" s="1"/>
  <c r="S1297" i="25" s="1"/>
  <c r="S1298" i="25" s="1"/>
  <c r="S1299" i="25" s="1"/>
  <c r="S1300" i="25" s="1"/>
  <c r="S1301" i="25" s="1"/>
  <c r="S1302" i="25" s="1"/>
  <c r="S1303" i="25" s="1"/>
  <c r="S1304" i="25" s="1"/>
  <c r="S1305" i="25" s="1"/>
  <c r="S1306" i="25" s="1"/>
  <c r="S1307" i="25" s="1"/>
  <c r="S1308" i="25" s="1"/>
  <c r="S1309" i="25" s="1"/>
  <c r="S1310" i="25" s="1"/>
  <c r="S1311" i="25" s="1"/>
  <c r="S1312" i="25" s="1"/>
  <c r="S1313" i="25" s="1"/>
  <c r="S1314" i="25" s="1"/>
  <c r="S1315" i="25" s="1"/>
  <c r="S1316" i="25" s="1"/>
  <c r="S1317" i="25" s="1"/>
  <c r="S1318" i="25" s="1"/>
  <c r="S1319" i="25" s="1"/>
  <c r="S1320" i="25" s="1"/>
  <c r="S1321" i="25" s="1"/>
  <c r="S1322" i="25" s="1"/>
  <c r="S1323" i="25" s="1"/>
  <c r="S1324" i="25" s="1"/>
  <c r="S1325" i="25" s="1"/>
  <c r="S1326" i="25" s="1"/>
  <c r="S1327" i="25" s="1"/>
  <c r="S1328" i="25" s="1"/>
  <c r="S1329" i="25" s="1"/>
  <c r="S1330" i="25" s="1"/>
  <c r="S1331" i="25" s="1"/>
  <c r="S1332" i="25" s="1"/>
  <c r="S1333" i="25" s="1"/>
  <c r="S1334" i="25" s="1"/>
  <c r="S1335" i="25" s="1"/>
  <c r="S1336" i="25" s="1"/>
  <c r="S1337" i="25" s="1"/>
  <c r="S1338" i="25" s="1"/>
  <c r="S1339" i="25" s="1"/>
  <c r="S1340" i="25" s="1"/>
  <c r="S1341" i="25" s="1"/>
  <c r="S1342" i="25" s="1"/>
  <c r="S1343" i="25" s="1"/>
  <c r="S1344" i="25" s="1"/>
  <c r="S1345" i="25" s="1"/>
  <c r="S1346" i="25" s="1"/>
  <c r="S1347" i="25" s="1"/>
  <c r="S1348" i="25" s="1"/>
  <c r="S1349" i="25" s="1"/>
  <c r="S1350" i="25" s="1"/>
  <c r="S1351" i="25" s="1"/>
  <c r="S1352" i="25" s="1"/>
  <c r="S1353" i="25" s="1"/>
  <c r="S1354" i="25" s="1"/>
  <c r="S1355" i="25" s="1"/>
  <c r="S1356" i="25" s="1"/>
  <c r="S1357" i="25" s="1"/>
  <c r="S1358" i="25" s="1"/>
  <c r="S1359" i="25" s="1"/>
  <c r="S1360" i="25" s="1"/>
  <c r="S1361" i="25" s="1"/>
  <c r="S1362" i="25" s="1"/>
  <c r="S1363" i="25" s="1"/>
  <c r="S1364" i="25" s="1"/>
  <c r="S1365" i="25" s="1"/>
  <c r="S1366" i="25" s="1"/>
  <c r="S1367" i="25" s="1"/>
  <c r="S1368" i="25" s="1"/>
  <c r="S1369" i="25" s="1"/>
  <c r="S1370" i="25" s="1"/>
  <c r="S1371" i="25" s="1"/>
  <c r="S1372" i="25" s="1"/>
  <c r="S1373" i="25" s="1"/>
  <c r="S1374" i="25" s="1"/>
  <c r="S1375" i="25" s="1"/>
  <c r="S1376" i="25" s="1"/>
  <c r="S1377" i="25" s="1"/>
  <c r="S1378" i="25" s="1"/>
  <c r="S1379" i="25" s="1"/>
  <c r="S1380" i="25" s="1"/>
  <c r="S1381" i="25" s="1"/>
  <c r="S1382" i="25" s="1"/>
  <c r="S1383" i="25" s="1"/>
  <c r="S1384" i="25" s="1"/>
  <c r="S1385" i="25" s="1"/>
  <c r="S1386" i="25" s="1"/>
  <c r="S1387" i="25" s="1"/>
  <c r="S1388" i="25" s="1"/>
  <c r="S1389" i="25" s="1"/>
  <c r="S1390" i="25" s="1"/>
  <c r="S1391" i="25" s="1"/>
  <c r="S1392" i="25" s="1"/>
  <c r="S1393" i="25" s="1"/>
  <c r="S1394" i="25" s="1"/>
  <c r="S1395" i="25" s="1"/>
  <c r="S1396" i="25" s="1"/>
  <c r="S1397" i="25" s="1"/>
  <c r="S1398" i="25" s="1"/>
  <c r="S1399" i="25" s="1"/>
  <c r="S1400" i="25" s="1"/>
  <c r="S1401" i="25" s="1"/>
  <c r="S1402" i="25" s="1"/>
  <c r="S1403" i="25" s="1"/>
  <c r="S1404" i="25" s="1"/>
  <c r="S1405" i="25" s="1"/>
  <c r="S1406" i="25" s="1"/>
  <c r="S1407" i="25" s="1"/>
  <c r="S1408" i="25" s="1"/>
  <c r="S1409" i="25" s="1"/>
  <c r="S1410" i="25" s="1"/>
  <c r="S1411" i="25" s="1"/>
  <c r="S1412" i="25" s="1"/>
  <c r="S1413" i="25" s="1"/>
  <c r="S1414" i="25" s="1"/>
  <c r="S1415" i="25" s="1"/>
  <c r="S1416" i="25" s="1"/>
  <c r="S1417" i="25" s="1"/>
  <c r="S1418" i="25" s="1"/>
  <c r="S1419" i="25" s="1"/>
  <c r="S1420" i="25" s="1"/>
  <c r="S1421" i="25" s="1"/>
  <c r="S1422" i="25" s="1"/>
  <c r="S1423" i="25" s="1"/>
  <c r="S1424" i="25" s="1"/>
  <c r="S1425" i="25" s="1"/>
  <c r="S1426" i="25" s="1"/>
  <c r="S1427" i="25" s="1"/>
  <c r="S1428" i="25" s="1"/>
  <c r="S1429" i="25" s="1"/>
  <c r="S1430" i="25" s="1"/>
  <c r="S1431" i="25" s="1"/>
  <c r="S1432" i="25" s="1"/>
  <c r="S1433" i="25" s="1"/>
  <c r="S1434" i="25" s="1"/>
  <c r="S1435" i="25" s="1"/>
  <c r="S1436" i="25" s="1"/>
  <c r="S1437" i="25" s="1"/>
  <c r="S1438" i="25" s="1"/>
  <c r="S1439" i="25" s="1"/>
  <c r="S1440" i="25" s="1"/>
  <c r="S1441" i="25" s="1"/>
  <c r="S1442" i="25" s="1"/>
  <c r="S1443" i="25" s="1"/>
  <c r="S1444" i="25" s="1"/>
  <c r="S1445" i="25" s="1"/>
  <c r="S1446" i="25" s="1"/>
  <c r="S1447" i="25" s="1"/>
  <c r="S1448" i="25" s="1"/>
  <c r="S1449" i="25" s="1"/>
  <c r="S1450" i="25" s="1"/>
  <c r="S1451" i="25" s="1"/>
  <c r="S1452" i="25" s="1"/>
  <c r="S1453" i="25" s="1"/>
  <c r="S1454" i="25" s="1"/>
  <c r="S1455" i="25" s="1"/>
  <c r="S1456" i="25" s="1"/>
  <c r="S1457" i="25" s="1"/>
  <c r="S1458" i="25" s="1"/>
  <c r="S1459" i="25" s="1"/>
  <c r="S1460" i="25" s="1"/>
  <c r="S1461" i="25" s="1"/>
  <c r="S1462" i="25" s="1"/>
  <c r="S1463" i="25" s="1"/>
  <c r="S1464" i="25" s="1"/>
  <c r="S1465" i="25" s="1"/>
  <c r="S1466" i="25" s="1"/>
  <c r="S1467" i="25" s="1"/>
  <c r="S1468" i="25" s="1"/>
  <c r="S1469" i="25" s="1"/>
  <c r="S1470" i="25" s="1"/>
  <c r="S1471" i="25" s="1"/>
  <c r="S1472" i="25" s="1"/>
  <c r="S1473" i="25" s="1"/>
  <c r="S1474" i="25" s="1"/>
  <c r="S1475" i="25" s="1"/>
  <c r="S1476" i="25" s="1"/>
  <c r="S1477" i="25" s="1"/>
  <c r="S1478" i="25" s="1"/>
  <c r="S1479" i="25" s="1"/>
  <c r="S1480" i="25" s="1"/>
  <c r="S1481" i="25" s="1"/>
  <c r="S1482" i="25" s="1"/>
  <c r="S1483" i="25" s="1"/>
  <c r="S1484" i="25" s="1"/>
  <c r="S1485" i="25" s="1"/>
  <c r="S1486" i="25" s="1"/>
  <c r="S1487" i="25" s="1"/>
  <c r="S1488" i="25" s="1"/>
  <c r="S1489" i="25" s="1"/>
  <c r="S1490" i="25" s="1"/>
  <c r="S1491" i="25" s="1"/>
  <c r="S1492" i="25" s="1"/>
  <c r="S1493" i="25" s="1"/>
  <c r="S1494" i="25" s="1"/>
  <c r="S1495" i="25" s="1"/>
  <c r="S1496" i="25" s="1"/>
  <c r="S1497" i="25" s="1"/>
  <c r="S1498" i="25" s="1"/>
  <c r="S1499" i="25" s="1"/>
  <c r="S1500" i="25" s="1"/>
  <c r="S1501" i="25" s="1"/>
  <c r="S1502" i="25" s="1"/>
  <c r="S1503" i="25" s="1"/>
  <c r="S1504" i="25" s="1"/>
  <c r="S1505" i="25" s="1"/>
  <c r="S1506" i="25" s="1"/>
  <c r="S1507" i="25" s="1"/>
  <c r="S1508" i="25" s="1"/>
  <c r="S1509" i="25" s="1"/>
  <c r="S1510" i="25" s="1"/>
  <c r="S1511" i="25" s="1"/>
  <c r="S1512" i="25" s="1"/>
  <c r="S1513" i="25" s="1"/>
  <c r="S1514" i="25" s="1"/>
  <c r="S1515" i="25" s="1"/>
  <c r="S1516" i="25" s="1"/>
  <c r="S1517" i="25" s="1"/>
  <c r="S1518" i="25" s="1"/>
  <c r="S1519" i="25" s="1"/>
  <c r="S1520" i="25" s="1"/>
  <c r="S1521" i="25" s="1"/>
  <c r="S1522" i="25" s="1"/>
  <c r="S1523" i="25" s="1"/>
  <c r="S1524" i="25" s="1"/>
  <c r="S1525" i="25" s="1"/>
  <c r="S1526" i="25" s="1"/>
  <c r="S1527" i="25" s="1"/>
  <c r="S1528" i="25" s="1"/>
  <c r="S1529" i="25" s="1"/>
  <c r="S1530" i="25" s="1"/>
  <c r="S1531" i="25" s="1"/>
  <c r="S1532" i="25" s="1"/>
  <c r="S1533" i="25" s="1"/>
  <c r="S1534" i="25" s="1"/>
  <c r="S1535" i="25" s="1"/>
  <c r="S1536" i="25" s="1"/>
  <c r="S1537" i="25" s="1"/>
  <c r="S1538" i="25" s="1"/>
  <c r="S1539" i="25" s="1"/>
  <c r="S1540" i="25" s="1"/>
  <c r="S1541" i="25" s="1"/>
  <c r="S1542" i="25" s="1"/>
  <c r="S1543" i="25" s="1"/>
  <c r="S1544" i="25" s="1"/>
  <c r="S1545" i="25" s="1"/>
  <c r="S1546" i="25" s="1"/>
  <c r="S1547" i="25" s="1"/>
  <c r="S1548" i="25" s="1"/>
  <c r="S1549" i="25" s="1"/>
  <c r="S1550" i="25" s="1"/>
  <c r="S1551" i="25" s="1"/>
  <c r="S1552" i="25" s="1"/>
  <c r="S1553" i="25" s="1"/>
  <c r="S1554" i="25" s="1"/>
  <c r="S1555" i="25" s="1"/>
  <c r="S1556" i="25" s="1"/>
  <c r="S1557" i="25" s="1"/>
  <c r="S1558" i="25" s="1"/>
  <c r="S1559" i="25" s="1"/>
  <c r="S1560" i="25" s="1"/>
  <c r="S1561" i="25" s="1"/>
  <c r="S1562" i="25" s="1"/>
  <c r="S1563" i="25" s="1"/>
  <c r="S1564" i="25" s="1"/>
  <c r="S1565" i="25" s="1"/>
  <c r="S1566" i="25" s="1"/>
  <c r="S1567" i="25" s="1"/>
  <c r="S1568" i="25" s="1"/>
  <c r="S1569" i="25" s="1"/>
  <c r="S1570" i="25" s="1"/>
  <c r="S1571" i="25" s="1"/>
  <c r="S1572" i="25" s="1"/>
  <c r="S1573" i="25" s="1"/>
  <c r="S1574" i="25" s="1"/>
  <c r="S1575" i="25" s="1"/>
  <c r="S1576" i="25" s="1"/>
  <c r="S1577" i="25" s="1"/>
  <c r="S1578" i="25" s="1"/>
  <c r="S1579" i="25" s="1"/>
  <c r="S1580" i="25" s="1"/>
  <c r="S1581" i="25" s="1"/>
  <c r="S1582" i="25" s="1"/>
  <c r="S1583" i="25" s="1"/>
  <c r="S1584" i="25" s="1"/>
  <c r="S1585" i="25" s="1"/>
  <c r="S1586" i="25" s="1"/>
  <c r="S1587" i="25" s="1"/>
  <c r="S1588" i="25" s="1"/>
  <c r="S1589" i="25" s="1"/>
  <c r="S1590" i="25" s="1"/>
  <c r="S1591" i="25" s="1"/>
  <c r="S1592" i="25" s="1"/>
  <c r="S1593" i="25" s="1"/>
  <c r="S1594" i="25" s="1"/>
  <c r="S1595" i="25" s="1"/>
  <c r="S1596" i="25" s="1"/>
  <c r="S1597" i="25" s="1"/>
  <c r="S1598" i="25" s="1"/>
  <c r="S1599" i="25" s="1"/>
  <c r="S1600" i="25" s="1"/>
  <c r="S1601" i="25" s="1"/>
  <c r="S1602" i="25" s="1"/>
  <c r="S1603" i="25" s="1"/>
  <c r="S1604" i="25" s="1"/>
  <c r="S1605" i="25" s="1"/>
  <c r="S1606" i="25" s="1"/>
  <c r="S1607" i="25" s="1"/>
  <c r="S1608" i="25" s="1"/>
  <c r="S1609" i="25" s="1"/>
  <c r="S1610" i="25" s="1"/>
  <c r="S1611" i="25" s="1"/>
  <c r="S1612" i="25" s="1"/>
  <c r="S1613" i="25" s="1"/>
  <c r="S1614" i="25" s="1"/>
  <c r="S1615" i="25" s="1"/>
  <c r="S1616" i="25" s="1"/>
  <c r="S1617" i="25" s="1"/>
  <c r="S1618" i="25" s="1"/>
  <c r="S1619" i="25" s="1"/>
  <c r="S1620" i="25" s="1"/>
  <c r="S1621" i="25" s="1"/>
  <c r="S1622" i="25" s="1"/>
  <c r="S1623" i="25" s="1"/>
  <c r="S1624" i="25" s="1"/>
  <c r="S1625" i="25" s="1"/>
  <c r="S1626" i="25" s="1"/>
  <c r="S1627" i="25" s="1"/>
  <c r="S1628" i="25" s="1"/>
  <c r="S1629" i="25" s="1"/>
  <c r="S1630" i="25" s="1"/>
  <c r="S1631" i="25" s="1"/>
  <c r="S1632" i="25" s="1"/>
  <c r="S1633" i="25" s="1"/>
  <c r="S1634" i="25" s="1"/>
  <c r="S1635" i="25" s="1"/>
  <c r="S1636" i="25" s="1"/>
  <c r="S1637" i="25" s="1"/>
  <c r="S1638" i="25" s="1"/>
  <c r="S1639" i="25" s="1"/>
  <c r="S1640" i="25" s="1"/>
  <c r="S1641" i="25" s="1"/>
  <c r="S1642" i="25" s="1"/>
  <c r="S1643" i="25" s="1"/>
  <c r="S1644" i="25" s="1"/>
  <c r="S1645" i="25" s="1"/>
  <c r="S1646" i="25" s="1"/>
  <c r="S1647" i="25" s="1"/>
  <c r="S1648" i="25" s="1"/>
  <c r="S1649" i="25" s="1"/>
  <c r="S1650" i="25" s="1"/>
  <c r="S1651" i="25" s="1"/>
  <c r="S1652" i="25" s="1"/>
  <c r="S1653" i="25" s="1"/>
  <c r="S1654" i="25" s="1"/>
  <c r="S1655" i="25" s="1"/>
  <c r="S1656" i="25" s="1"/>
  <c r="S1657" i="25" s="1"/>
  <c r="S1658" i="25" s="1"/>
  <c r="S1659" i="25" s="1"/>
  <c r="S1660" i="25" s="1"/>
  <c r="S1661" i="25" s="1"/>
  <c r="S1662" i="25" s="1"/>
  <c r="S1663" i="25" s="1"/>
  <c r="S1664" i="25" s="1"/>
  <c r="S1665" i="25" s="1"/>
  <c r="S1666" i="25" s="1"/>
  <c r="S1667" i="25" s="1"/>
  <c r="S1668" i="25" s="1"/>
  <c r="S1669" i="25" s="1"/>
  <c r="S1670" i="25" s="1"/>
  <c r="S1671" i="25" s="1"/>
  <c r="S1672" i="25" s="1"/>
  <c r="S1673" i="25" s="1"/>
  <c r="S1674" i="25" s="1"/>
  <c r="S1675" i="25" s="1"/>
  <c r="S1676" i="25" s="1"/>
  <c r="S1677" i="25" s="1"/>
  <c r="S1678" i="25" s="1"/>
  <c r="S1679" i="25" s="1"/>
  <c r="S1680" i="25" s="1"/>
  <c r="S1681" i="25" s="1"/>
  <c r="S1682" i="25" s="1"/>
  <c r="S1683" i="25" s="1"/>
  <c r="S1684" i="25" s="1"/>
  <c r="S1685" i="25" s="1"/>
  <c r="S1686" i="25" s="1"/>
  <c r="S1687" i="25" s="1"/>
  <c r="S1688" i="25" s="1"/>
  <c r="S1689" i="25" s="1"/>
  <c r="S1690" i="25" s="1"/>
  <c r="S1691" i="25" s="1"/>
  <c r="S1692" i="25" s="1"/>
  <c r="S1693" i="25" s="1"/>
  <c r="S1694" i="25" s="1"/>
  <c r="S1695" i="25" s="1"/>
  <c r="S1696" i="25" s="1"/>
  <c r="S1697" i="25" s="1"/>
  <c r="S1698" i="25" s="1"/>
  <c r="S1699" i="25" s="1"/>
  <c r="S1700" i="25" s="1"/>
  <c r="S1701" i="25" s="1"/>
  <c r="S1702" i="25" s="1"/>
  <c r="S1703" i="25" s="1"/>
  <c r="S1704" i="25" s="1"/>
  <c r="S1705" i="25" s="1"/>
  <c r="S1706" i="25" s="1"/>
  <c r="S1707" i="25" s="1"/>
  <c r="S1708" i="25" s="1"/>
  <c r="S1709" i="25" s="1"/>
  <c r="S1710" i="25" s="1"/>
  <c r="S1711" i="25" s="1"/>
  <c r="S1712" i="25" s="1"/>
  <c r="S1713" i="25" s="1"/>
  <c r="S1714" i="25" s="1"/>
  <c r="S1715" i="25" s="1"/>
  <c r="S1716" i="25" s="1"/>
  <c r="S1717" i="25" s="1"/>
  <c r="S1718" i="25" s="1"/>
  <c r="S1719" i="25" s="1"/>
  <c r="S1720" i="25" s="1"/>
  <c r="S1721" i="25" s="1"/>
  <c r="S1722" i="25" s="1"/>
  <c r="S1723" i="25" s="1"/>
  <c r="S1724" i="25" s="1"/>
  <c r="S1725" i="25" s="1"/>
  <c r="S1726" i="25" s="1"/>
  <c r="S1727" i="25" s="1"/>
  <c r="S1728" i="25" s="1"/>
  <c r="S1729" i="25" s="1"/>
  <c r="S1730" i="25" s="1"/>
  <c r="S1731" i="25" s="1"/>
  <c r="S1732" i="25" s="1"/>
  <c r="S1733" i="25" s="1"/>
  <c r="S1734" i="25" s="1"/>
  <c r="S1735" i="25" s="1"/>
  <c r="S1736" i="25" s="1"/>
  <c r="S1737" i="25" s="1"/>
  <c r="S1738" i="25" s="1"/>
  <c r="S1739" i="25" s="1"/>
  <c r="S1740" i="25" s="1"/>
  <c r="S1741" i="25" s="1"/>
  <c r="S1742" i="25" s="1"/>
  <c r="S1743" i="25" s="1"/>
  <c r="S1744" i="25" s="1"/>
  <c r="S1745" i="25" s="1"/>
  <c r="S1746" i="25" s="1"/>
  <c r="S1747" i="25" s="1"/>
  <c r="S1748" i="25" s="1"/>
  <c r="S1749" i="25" s="1"/>
  <c r="S1750" i="25" s="1"/>
  <c r="S1751" i="25" s="1"/>
  <c r="S1752" i="25" s="1"/>
  <c r="S1753" i="25" s="1"/>
  <c r="S1754" i="25" s="1"/>
  <c r="S1755" i="25" s="1"/>
  <c r="S1756" i="25" s="1"/>
  <c r="S1757" i="25" s="1"/>
  <c r="S1758" i="25" s="1"/>
  <c r="S1759" i="25" s="1"/>
  <c r="S1760" i="25" s="1"/>
  <c r="S1761" i="25" s="1"/>
  <c r="S1762" i="25" s="1"/>
  <c r="S1763" i="25" s="1"/>
  <c r="S1764" i="25" s="1"/>
  <c r="S1765" i="25" s="1"/>
  <c r="S1766" i="25" s="1"/>
  <c r="S1767" i="25" s="1"/>
  <c r="S1768" i="25" s="1"/>
  <c r="S1769" i="25" s="1"/>
  <c r="S1770" i="25" s="1"/>
  <c r="S1771" i="25" s="1"/>
  <c r="S1772" i="25" s="1"/>
  <c r="S1773" i="25" s="1"/>
  <c r="S1774" i="25" s="1"/>
  <c r="S1775" i="25" s="1"/>
  <c r="S1776" i="25" s="1"/>
  <c r="S1777" i="25" s="1"/>
  <c r="S1778" i="25" s="1"/>
  <c r="S1779" i="25" s="1"/>
  <c r="S1780" i="25" s="1"/>
  <c r="S1781" i="25" s="1"/>
  <c r="S1782" i="25" s="1"/>
  <c r="S1783" i="25" s="1"/>
  <c r="S1784" i="25" s="1"/>
  <c r="S1785" i="25" s="1"/>
  <c r="S1786" i="25" s="1"/>
  <c r="S1787" i="25" s="1"/>
  <c r="S1788" i="25" s="1"/>
  <c r="S1789" i="25" s="1"/>
  <c r="S1790" i="25" s="1"/>
  <c r="S1791" i="25" s="1"/>
  <c r="S1792" i="25" s="1"/>
  <c r="S1793" i="25" s="1"/>
  <c r="S1794" i="25" s="1"/>
  <c r="S1795" i="25" s="1"/>
  <c r="S1796" i="25" s="1"/>
  <c r="S1797" i="25" s="1"/>
  <c r="S1798" i="25" s="1"/>
  <c r="S1799" i="25" s="1"/>
  <c r="S1800" i="25" s="1"/>
  <c r="S1801" i="25" s="1"/>
  <c r="S1802" i="25" s="1"/>
  <c r="S1803" i="25" s="1"/>
  <c r="S1804" i="25" s="1"/>
  <c r="P594" i="25"/>
  <c r="P595" i="25" s="1"/>
  <c r="P596" i="25" s="1"/>
  <c r="P597" i="25" s="1"/>
  <c r="P598" i="25" s="1"/>
  <c r="P599" i="25" s="1"/>
  <c r="P600" i="25" s="1"/>
  <c r="P601" i="25" s="1"/>
  <c r="P602" i="25" s="1"/>
  <c r="P603" i="25" s="1"/>
  <c r="P604" i="25" s="1"/>
  <c r="P605" i="25" s="1"/>
  <c r="P606" i="25" s="1"/>
  <c r="P607" i="25" s="1"/>
  <c r="P608" i="25" s="1"/>
  <c r="P609" i="25" s="1"/>
  <c r="P610" i="25" s="1"/>
  <c r="P611" i="25" s="1"/>
  <c r="P612" i="25" s="1"/>
  <c r="P613" i="25" s="1"/>
  <c r="P614" i="25" s="1"/>
  <c r="P615" i="25" s="1"/>
  <c r="P616" i="25" s="1"/>
  <c r="P617" i="25" s="1"/>
  <c r="P618" i="25" s="1"/>
  <c r="P619" i="25" s="1"/>
  <c r="P620" i="25" s="1"/>
  <c r="P621" i="25" s="1"/>
  <c r="P622" i="25" s="1"/>
  <c r="P623" i="25" s="1"/>
  <c r="P624" i="25" s="1"/>
  <c r="P625" i="25" s="1"/>
  <c r="P626" i="25" s="1"/>
  <c r="P627" i="25" s="1"/>
  <c r="P628" i="25" s="1"/>
  <c r="P629" i="25" s="1"/>
  <c r="P630" i="25" s="1"/>
  <c r="P631" i="25" s="1"/>
  <c r="P632" i="25" s="1"/>
  <c r="P633" i="25" s="1"/>
  <c r="P634" i="25" s="1"/>
  <c r="P635" i="25" s="1"/>
  <c r="P636" i="25" s="1"/>
  <c r="P637" i="25" s="1"/>
  <c r="P638" i="25" s="1"/>
  <c r="P639" i="25" s="1"/>
  <c r="P640" i="25" s="1"/>
  <c r="P641" i="25" s="1"/>
  <c r="P642" i="25" s="1"/>
  <c r="P643" i="25" s="1"/>
  <c r="P644" i="25" s="1"/>
  <c r="P645" i="25" s="1"/>
  <c r="P646" i="25" s="1"/>
  <c r="P647" i="25" s="1"/>
  <c r="P648" i="25" s="1"/>
  <c r="P649" i="25" s="1"/>
  <c r="P650" i="25" s="1"/>
  <c r="P651" i="25" s="1"/>
  <c r="P652" i="25" s="1"/>
  <c r="P653" i="25" s="1"/>
  <c r="P654" i="25" s="1"/>
  <c r="P655" i="25" s="1"/>
  <c r="P656" i="25" s="1"/>
  <c r="P657" i="25" s="1"/>
  <c r="P658" i="25" s="1"/>
  <c r="P659" i="25" s="1"/>
  <c r="P660" i="25" s="1"/>
  <c r="P661" i="25" s="1"/>
  <c r="P662" i="25" s="1"/>
  <c r="P663" i="25" s="1"/>
  <c r="P664" i="25" s="1"/>
  <c r="P665" i="25" s="1"/>
  <c r="P666" i="25" s="1"/>
  <c r="P667" i="25" s="1"/>
  <c r="P668" i="25" s="1"/>
  <c r="P669" i="25" s="1"/>
  <c r="P670" i="25" s="1"/>
  <c r="P671" i="25" s="1"/>
  <c r="P672" i="25" s="1"/>
  <c r="P673" i="25" s="1"/>
  <c r="P674" i="25" s="1"/>
  <c r="P675" i="25" s="1"/>
  <c r="P676" i="25" s="1"/>
  <c r="P677" i="25" s="1"/>
  <c r="P678" i="25" s="1"/>
  <c r="P679" i="25" s="1"/>
  <c r="P680" i="25" s="1"/>
  <c r="P681" i="25" s="1"/>
  <c r="P682" i="25" s="1"/>
  <c r="P683" i="25" s="1"/>
  <c r="P684" i="25" s="1"/>
  <c r="P685" i="25" s="1"/>
  <c r="P686" i="25" s="1"/>
  <c r="P687" i="25" s="1"/>
  <c r="P688" i="25" s="1"/>
  <c r="P689" i="25" s="1"/>
  <c r="P690" i="25" s="1"/>
  <c r="P691" i="25" s="1"/>
  <c r="P692" i="25" s="1"/>
  <c r="P693" i="25" s="1"/>
  <c r="P694" i="25" s="1"/>
  <c r="P695" i="25" s="1"/>
  <c r="P696" i="25" s="1"/>
  <c r="P697" i="25" s="1"/>
  <c r="P698" i="25" s="1"/>
  <c r="P699" i="25" s="1"/>
  <c r="P700" i="25" s="1"/>
  <c r="P701" i="25" s="1"/>
  <c r="P702" i="25" s="1"/>
  <c r="P703" i="25" s="1"/>
  <c r="P704" i="25" s="1"/>
  <c r="P705" i="25" s="1"/>
  <c r="P706" i="25" s="1"/>
  <c r="P707" i="25" s="1"/>
  <c r="P708" i="25" s="1"/>
  <c r="P709" i="25" s="1"/>
  <c r="P710" i="25" s="1"/>
  <c r="P711" i="25" s="1"/>
  <c r="P712" i="25" s="1"/>
  <c r="P713" i="25" s="1"/>
  <c r="P714" i="25" s="1"/>
  <c r="P715" i="25" s="1"/>
  <c r="P716" i="25" s="1"/>
  <c r="P717" i="25" s="1"/>
  <c r="P718" i="25" s="1"/>
  <c r="P719" i="25" s="1"/>
  <c r="P720" i="25" s="1"/>
  <c r="P721" i="25" s="1"/>
  <c r="P722" i="25" s="1"/>
  <c r="P723" i="25" s="1"/>
  <c r="P724" i="25" s="1"/>
  <c r="P725" i="25" s="1"/>
  <c r="P726" i="25" s="1"/>
  <c r="P727" i="25" s="1"/>
  <c r="P728" i="25" s="1"/>
  <c r="P729" i="25" s="1"/>
  <c r="P730" i="25" s="1"/>
  <c r="P731" i="25" s="1"/>
  <c r="P732" i="25" s="1"/>
  <c r="P733" i="25" s="1"/>
  <c r="P734" i="25" s="1"/>
  <c r="P735" i="25" s="1"/>
  <c r="P736" i="25" s="1"/>
  <c r="P737" i="25" s="1"/>
  <c r="P738" i="25" s="1"/>
  <c r="P739" i="25" s="1"/>
  <c r="P740" i="25" s="1"/>
  <c r="P741" i="25" s="1"/>
  <c r="P742" i="25" s="1"/>
  <c r="P743" i="25" s="1"/>
  <c r="P744" i="25" s="1"/>
  <c r="P745" i="25" s="1"/>
  <c r="P746" i="25" s="1"/>
  <c r="P747" i="25" s="1"/>
  <c r="P748" i="25" s="1"/>
  <c r="P749" i="25" s="1"/>
  <c r="P750" i="25" s="1"/>
  <c r="P751" i="25" s="1"/>
  <c r="P752" i="25" s="1"/>
  <c r="P753" i="25" s="1"/>
  <c r="P754" i="25" s="1"/>
  <c r="P755" i="25" s="1"/>
  <c r="P756" i="25" s="1"/>
  <c r="P757" i="25" s="1"/>
  <c r="P758" i="25" s="1"/>
  <c r="P759" i="25" s="1"/>
  <c r="P760" i="25" s="1"/>
  <c r="P761" i="25" s="1"/>
  <c r="P762" i="25" s="1"/>
  <c r="P763" i="25" s="1"/>
  <c r="P764" i="25" s="1"/>
  <c r="P765" i="25" s="1"/>
  <c r="P766" i="25" s="1"/>
  <c r="P767" i="25" s="1"/>
  <c r="P768" i="25" s="1"/>
  <c r="P769" i="25" s="1"/>
  <c r="P770" i="25" s="1"/>
  <c r="P771" i="25" s="1"/>
  <c r="P772" i="25" s="1"/>
  <c r="P773" i="25" s="1"/>
  <c r="P774" i="25" s="1"/>
  <c r="P775" i="25" s="1"/>
  <c r="P776" i="25" s="1"/>
  <c r="P777" i="25" s="1"/>
  <c r="P778" i="25" s="1"/>
  <c r="P779" i="25" s="1"/>
  <c r="P780" i="25" s="1"/>
  <c r="P781" i="25" s="1"/>
  <c r="P782" i="25" s="1"/>
  <c r="P783" i="25" s="1"/>
  <c r="P784" i="25" s="1"/>
  <c r="P785" i="25" s="1"/>
  <c r="P786" i="25" s="1"/>
  <c r="P787" i="25" s="1"/>
  <c r="P788" i="25" s="1"/>
  <c r="P789" i="25" s="1"/>
  <c r="P790" i="25" s="1"/>
  <c r="P791" i="25" s="1"/>
  <c r="P792" i="25" s="1"/>
  <c r="P793" i="25" s="1"/>
  <c r="P794" i="25" s="1"/>
  <c r="P795" i="25" s="1"/>
  <c r="P796" i="25" s="1"/>
  <c r="P797" i="25" s="1"/>
  <c r="P798" i="25" s="1"/>
  <c r="P799" i="25" s="1"/>
  <c r="P800" i="25" s="1"/>
  <c r="P801" i="25" s="1"/>
  <c r="P802" i="25" s="1"/>
  <c r="P803" i="25" s="1"/>
  <c r="P804" i="25" s="1"/>
  <c r="P805" i="25" s="1"/>
  <c r="P806" i="25" s="1"/>
  <c r="P807" i="25" s="1"/>
  <c r="P808" i="25" s="1"/>
  <c r="P809" i="25" s="1"/>
  <c r="P810" i="25" s="1"/>
  <c r="P811" i="25" s="1"/>
  <c r="P812" i="25" s="1"/>
  <c r="P813" i="25" s="1"/>
  <c r="P814" i="25" s="1"/>
  <c r="P815" i="25" s="1"/>
  <c r="P816" i="25" s="1"/>
  <c r="P817" i="25" s="1"/>
  <c r="P818" i="25" s="1"/>
  <c r="P819" i="25" s="1"/>
  <c r="P820" i="25" s="1"/>
  <c r="P821" i="25" s="1"/>
  <c r="P822" i="25" s="1"/>
  <c r="P823" i="25" s="1"/>
  <c r="P824" i="25" s="1"/>
  <c r="P825" i="25" s="1"/>
  <c r="P826" i="25" s="1"/>
  <c r="P827" i="25" s="1"/>
  <c r="P828" i="25" s="1"/>
  <c r="P829" i="25" s="1"/>
  <c r="P830" i="25" s="1"/>
  <c r="P831" i="25" s="1"/>
  <c r="P832" i="25" s="1"/>
  <c r="P833" i="25" s="1"/>
  <c r="P834" i="25" s="1"/>
  <c r="P835" i="25" s="1"/>
  <c r="P836" i="25" s="1"/>
  <c r="P837" i="25" s="1"/>
  <c r="P838" i="25" s="1"/>
  <c r="P839" i="25" s="1"/>
  <c r="P840" i="25" s="1"/>
  <c r="P841" i="25" s="1"/>
  <c r="P842" i="25" s="1"/>
  <c r="P843" i="25" s="1"/>
  <c r="P844" i="25" s="1"/>
  <c r="P845" i="25" s="1"/>
  <c r="P846" i="25" s="1"/>
  <c r="P847" i="25" s="1"/>
  <c r="P848" i="25" s="1"/>
  <c r="P849" i="25" s="1"/>
  <c r="P850" i="25" s="1"/>
  <c r="P851" i="25" s="1"/>
  <c r="P852" i="25" s="1"/>
  <c r="P853" i="25" s="1"/>
  <c r="P854" i="25" s="1"/>
  <c r="P855" i="25" s="1"/>
  <c r="P856" i="25" s="1"/>
  <c r="P857" i="25" s="1"/>
  <c r="P858" i="25" s="1"/>
  <c r="P859" i="25" s="1"/>
  <c r="P860" i="25" s="1"/>
  <c r="P861" i="25" s="1"/>
  <c r="P862" i="25" s="1"/>
  <c r="P863" i="25" s="1"/>
  <c r="P864" i="25" s="1"/>
  <c r="P865" i="25" s="1"/>
  <c r="P866" i="25" s="1"/>
  <c r="P867" i="25" s="1"/>
  <c r="P868" i="25" s="1"/>
  <c r="P869" i="25" s="1"/>
  <c r="P870" i="25" s="1"/>
  <c r="P871" i="25" s="1"/>
  <c r="P872" i="25" s="1"/>
  <c r="P873" i="25" s="1"/>
  <c r="P874" i="25" s="1"/>
  <c r="P875" i="25" s="1"/>
  <c r="P876" i="25" s="1"/>
  <c r="P877" i="25" s="1"/>
  <c r="P878" i="25" s="1"/>
  <c r="P879" i="25" s="1"/>
  <c r="P880" i="25" s="1"/>
  <c r="P881" i="25" s="1"/>
  <c r="P882" i="25" s="1"/>
  <c r="P883" i="25" s="1"/>
  <c r="P884" i="25" s="1"/>
  <c r="P885" i="25" s="1"/>
  <c r="P886" i="25" s="1"/>
  <c r="P887" i="25" s="1"/>
  <c r="P888" i="25" s="1"/>
  <c r="P889" i="25" s="1"/>
  <c r="P890" i="25" s="1"/>
  <c r="P891" i="25" s="1"/>
  <c r="P892" i="25" s="1"/>
  <c r="P893" i="25" s="1"/>
  <c r="P894" i="25" s="1"/>
  <c r="P895" i="25" s="1"/>
  <c r="P896" i="25" s="1"/>
  <c r="P897" i="25" s="1"/>
  <c r="P898" i="25" s="1"/>
  <c r="P899" i="25" s="1"/>
  <c r="P900" i="25" s="1"/>
  <c r="P901" i="25" s="1"/>
  <c r="P902" i="25" s="1"/>
  <c r="P903" i="25" s="1"/>
  <c r="P904" i="25" s="1"/>
  <c r="P905" i="25" s="1"/>
  <c r="P906" i="25" s="1"/>
  <c r="P907" i="25" s="1"/>
  <c r="P908" i="25" s="1"/>
  <c r="P909" i="25" s="1"/>
  <c r="P910" i="25" s="1"/>
  <c r="P911" i="25" s="1"/>
  <c r="P912" i="25" s="1"/>
  <c r="P913" i="25" s="1"/>
  <c r="P914" i="25" s="1"/>
  <c r="P915" i="25" s="1"/>
  <c r="P916" i="25" s="1"/>
  <c r="P917" i="25" s="1"/>
  <c r="P918" i="25" s="1"/>
  <c r="P919" i="25" s="1"/>
  <c r="P920" i="25" s="1"/>
  <c r="P921" i="25" s="1"/>
  <c r="P922" i="25" s="1"/>
  <c r="P923" i="25" s="1"/>
  <c r="P924" i="25" s="1"/>
  <c r="P925" i="25" s="1"/>
  <c r="P926" i="25" s="1"/>
  <c r="P927" i="25" s="1"/>
  <c r="P928" i="25" s="1"/>
  <c r="P929" i="25" s="1"/>
  <c r="P930" i="25" s="1"/>
  <c r="P931" i="25" s="1"/>
  <c r="P932" i="25" s="1"/>
  <c r="P933" i="25" s="1"/>
  <c r="P934" i="25" s="1"/>
  <c r="P935" i="25" s="1"/>
  <c r="P936" i="25" s="1"/>
  <c r="P937" i="25" s="1"/>
  <c r="P938" i="25" s="1"/>
  <c r="P939" i="25" s="1"/>
  <c r="P940" i="25" s="1"/>
  <c r="P941" i="25" s="1"/>
  <c r="P942" i="25" s="1"/>
  <c r="P943" i="25" s="1"/>
  <c r="P944" i="25" s="1"/>
  <c r="P945" i="25" s="1"/>
  <c r="P946" i="25" s="1"/>
  <c r="P947" i="25" s="1"/>
  <c r="P948" i="25" s="1"/>
  <c r="P949" i="25" s="1"/>
  <c r="P950" i="25" s="1"/>
  <c r="P951" i="25" s="1"/>
  <c r="P952" i="25" s="1"/>
  <c r="P953" i="25" s="1"/>
  <c r="P954" i="25" s="1"/>
  <c r="P955" i="25" s="1"/>
  <c r="P956" i="25" s="1"/>
  <c r="P957" i="25" s="1"/>
  <c r="P958" i="25" s="1"/>
  <c r="P959" i="25" s="1"/>
  <c r="P960" i="25" s="1"/>
  <c r="P961" i="25" s="1"/>
  <c r="P962" i="25" s="1"/>
  <c r="P963" i="25" s="1"/>
  <c r="P964" i="25" s="1"/>
  <c r="P965" i="25" s="1"/>
  <c r="P966" i="25" s="1"/>
  <c r="P967" i="25" s="1"/>
  <c r="P968" i="25" s="1"/>
  <c r="P969" i="25" s="1"/>
  <c r="P970" i="25" s="1"/>
  <c r="P971" i="25" s="1"/>
  <c r="P972" i="25" s="1"/>
  <c r="P973" i="25" s="1"/>
  <c r="P974" i="25" s="1"/>
  <c r="P975" i="25" s="1"/>
  <c r="P976" i="25" s="1"/>
  <c r="P977" i="25" s="1"/>
  <c r="P978" i="25" s="1"/>
  <c r="P979" i="25" s="1"/>
  <c r="P980" i="25" s="1"/>
  <c r="P981" i="25" s="1"/>
  <c r="P982" i="25" s="1"/>
  <c r="P983" i="25" s="1"/>
  <c r="P984" i="25" s="1"/>
  <c r="P985" i="25" s="1"/>
  <c r="P986" i="25" s="1"/>
  <c r="P987" i="25" s="1"/>
  <c r="P988" i="25" s="1"/>
  <c r="P989" i="25" s="1"/>
  <c r="P990" i="25" s="1"/>
  <c r="P991" i="25" s="1"/>
  <c r="P992" i="25" s="1"/>
  <c r="P993" i="25" s="1"/>
  <c r="P994" i="25" s="1"/>
  <c r="P995" i="25" s="1"/>
  <c r="P996" i="25" s="1"/>
  <c r="P997" i="25" s="1"/>
  <c r="P998" i="25" s="1"/>
  <c r="P999" i="25" s="1"/>
  <c r="P1000" i="25" s="1"/>
  <c r="P1001" i="25" s="1"/>
  <c r="P1002" i="25" s="1"/>
  <c r="P1003" i="25" s="1"/>
  <c r="P1004" i="25" s="1"/>
  <c r="P1005" i="25" s="1"/>
  <c r="P1006" i="25" s="1"/>
  <c r="P1007" i="25" s="1"/>
  <c r="P1008" i="25" s="1"/>
  <c r="P1009" i="25" s="1"/>
  <c r="P1010" i="25" s="1"/>
  <c r="P1011" i="25" s="1"/>
  <c r="P1012" i="25" s="1"/>
  <c r="P1013" i="25" s="1"/>
  <c r="P1014" i="25" s="1"/>
  <c r="P1015" i="25" s="1"/>
  <c r="P1016" i="25" s="1"/>
  <c r="P1017" i="25" s="1"/>
  <c r="P1018" i="25" s="1"/>
  <c r="P1019" i="25" s="1"/>
  <c r="P1020" i="25" s="1"/>
  <c r="P1021" i="25" s="1"/>
  <c r="P1022" i="25" s="1"/>
  <c r="P1023" i="25" s="1"/>
  <c r="P1024" i="25" s="1"/>
  <c r="P1025" i="25" s="1"/>
  <c r="P1026" i="25" s="1"/>
  <c r="P1027" i="25" s="1"/>
  <c r="P1028" i="25" s="1"/>
  <c r="P1029" i="25" s="1"/>
  <c r="P1030" i="25" s="1"/>
  <c r="P1031" i="25" s="1"/>
  <c r="P1032" i="25" s="1"/>
  <c r="P1033" i="25" s="1"/>
  <c r="P1034" i="25" s="1"/>
  <c r="P1035" i="25" s="1"/>
  <c r="P1036" i="25" s="1"/>
  <c r="P1037" i="25" s="1"/>
  <c r="P1038" i="25" s="1"/>
  <c r="P1039" i="25" s="1"/>
  <c r="P1040" i="25" s="1"/>
  <c r="P1041" i="25" s="1"/>
  <c r="P1042" i="25" s="1"/>
  <c r="P1043" i="25" s="1"/>
  <c r="P1044" i="25" s="1"/>
  <c r="P1045" i="25" s="1"/>
  <c r="P1046" i="25" s="1"/>
  <c r="P1047" i="25" s="1"/>
  <c r="P1048" i="25" s="1"/>
  <c r="P1049" i="25" s="1"/>
  <c r="P1050" i="25" s="1"/>
  <c r="P1051" i="25" s="1"/>
  <c r="P1052" i="25" s="1"/>
  <c r="P1053" i="25" s="1"/>
  <c r="P1054" i="25" s="1"/>
  <c r="P1055" i="25" s="1"/>
  <c r="P1056" i="25" s="1"/>
  <c r="P1057" i="25" s="1"/>
  <c r="P1058" i="25" s="1"/>
  <c r="P1059" i="25" s="1"/>
  <c r="P1060" i="25" s="1"/>
  <c r="P1061" i="25" s="1"/>
  <c r="P1062" i="25" s="1"/>
  <c r="P1063" i="25" s="1"/>
  <c r="P1064" i="25" s="1"/>
  <c r="P1065" i="25" s="1"/>
  <c r="P1066" i="25" s="1"/>
  <c r="P1067" i="25" s="1"/>
  <c r="P1068" i="25" s="1"/>
  <c r="P1069" i="25" s="1"/>
  <c r="P1070" i="25" s="1"/>
  <c r="P1071" i="25" s="1"/>
  <c r="P1072" i="25" s="1"/>
  <c r="P1073" i="25" s="1"/>
  <c r="P1074" i="25" s="1"/>
  <c r="P1075" i="25" s="1"/>
  <c r="P1076" i="25" s="1"/>
  <c r="P1077" i="25" s="1"/>
  <c r="P1078" i="25" s="1"/>
  <c r="P1079" i="25" s="1"/>
  <c r="P1080" i="25" s="1"/>
  <c r="P1081" i="25" s="1"/>
  <c r="P1082" i="25" s="1"/>
  <c r="P1083" i="25" s="1"/>
  <c r="P1084" i="25" s="1"/>
  <c r="P1085" i="25" s="1"/>
  <c r="P1086" i="25" s="1"/>
  <c r="P1087" i="25" s="1"/>
  <c r="P1088" i="25" s="1"/>
  <c r="P1089" i="25" s="1"/>
  <c r="P1090" i="25" s="1"/>
  <c r="P1091" i="25" s="1"/>
  <c r="P1092" i="25" s="1"/>
  <c r="P1093" i="25" s="1"/>
  <c r="P1094" i="25" s="1"/>
  <c r="P1095" i="25" s="1"/>
  <c r="P1096" i="25" s="1"/>
  <c r="P1097" i="25" s="1"/>
  <c r="P1098" i="25" s="1"/>
  <c r="P1099" i="25" s="1"/>
  <c r="P1100" i="25" s="1"/>
  <c r="P1101" i="25" s="1"/>
  <c r="P1102" i="25" s="1"/>
  <c r="P1103" i="25" s="1"/>
  <c r="P1104" i="25" s="1"/>
  <c r="P1105" i="25" s="1"/>
  <c r="P1106" i="25" s="1"/>
  <c r="P1107" i="25" s="1"/>
  <c r="P1108" i="25" s="1"/>
  <c r="P1109" i="25" s="1"/>
  <c r="P1110" i="25" s="1"/>
  <c r="P1111" i="25" s="1"/>
  <c r="P1112" i="25" s="1"/>
  <c r="P1113" i="25" s="1"/>
  <c r="P1114" i="25" s="1"/>
  <c r="P1115" i="25" s="1"/>
  <c r="P1116" i="25" s="1"/>
  <c r="P1117" i="25" s="1"/>
  <c r="P1118" i="25" s="1"/>
  <c r="P1119" i="25" s="1"/>
  <c r="P1120" i="25" s="1"/>
  <c r="P1121" i="25" s="1"/>
  <c r="P1122" i="25" s="1"/>
  <c r="P1123" i="25" s="1"/>
  <c r="P1124" i="25" s="1"/>
  <c r="P1125" i="25" s="1"/>
  <c r="P1126" i="25" s="1"/>
  <c r="P1127" i="25" s="1"/>
  <c r="P1128" i="25" s="1"/>
  <c r="P1129" i="25" s="1"/>
  <c r="P1130" i="25" s="1"/>
  <c r="P1131" i="25" s="1"/>
  <c r="P1132" i="25" s="1"/>
  <c r="P1133" i="25" s="1"/>
  <c r="P1134" i="25" s="1"/>
  <c r="P1135" i="25" s="1"/>
  <c r="P1136" i="25" s="1"/>
  <c r="P1137" i="25" s="1"/>
  <c r="P1138" i="25" s="1"/>
  <c r="P1139" i="25" s="1"/>
  <c r="P1140" i="25" s="1"/>
  <c r="P1141" i="25" s="1"/>
  <c r="P1142" i="25" s="1"/>
  <c r="P1143" i="25" s="1"/>
  <c r="P1144" i="25" s="1"/>
  <c r="P1145" i="25" s="1"/>
  <c r="P1146" i="25" s="1"/>
  <c r="P1147" i="25" s="1"/>
  <c r="P1148" i="25" s="1"/>
  <c r="P1149" i="25" s="1"/>
  <c r="P1150" i="25" s="1"/>
  <c r="P1151" i="25" s="1"/>
  <c r="P1152" i="25" s="1"/>
  <c r="P1153" i="25" s="1"/>
  <c r="P1154" i="25" s="1"/>
  <c r="P1155" i="25" s="1"/>
  <c r="P1156" i="25" s="1"/>
  <c r="P1157" i="25" s="1"/>
  <c r="P1158" i="25" s="1"/>
  <c r="P1159" i="25" s="1"/>
  <c r="P1160" i="25" s="1"/>
  <c r="P1161" i="25" s="1"/>
  <c r="P1162" i="25" s="1"/>
  <c r="P1163" i="25" s="1"/>
  <c r="P1164" i="25" s="1"/>
  <c r="P1165" i="25" s="1"/>
  <c r="P1166" i="25" s="1"/>
  <c r="P1167" i="25" s="1"/>
  <c r="P1168" i="25" s="1"/>
  <c r="P1169" i="25" s="1"/>
  <c r="P1170" i="25" s="1"/>
  <c r="P1171" i="25" s="1"/>
  <c r="P1172" i="25" s="1"/>
  <c r="P1173" i="25" s="1"/>
  <c r="P1174" i="25" s="1"/>
  <c r="P1175" i="25" s="1"/>
  <c r="P1176" i="25" s="1"/>
  <c r="P1177" i="25" s="1"/>
  <c r="P1178" i="25" s="1"/>
  <c r="P1179" i="25" s="1"/>
  <c r="P1180" i="25" s="1"/>
  <c r="P1181" i="25" s="1"/>
  <c r="P1182" i="25" s="1"/>
  <c r="P1183" i="25" s="1"/>
  <c r="P1184" i="25" s="1"/>
  <c r="P1185" i="25" s="1"/>
  <c r="P1186" i="25" s="1"/>
  <c r="P1187" i="25" s="1"/>
  <c r="P1188" i="25" s="1"/>
  <c r="P1189" i="25" s="1"/>
  <c r="P1190" i="25" s="1"/>
  <c r="P1191" i="25" s="1"/>
  <c r="P1192" i="25" s="1"/>
  <c r="P1193" i="25" s="1"/>
  <c r="P1194" i="25" s="1"/>
  <c r="P1195" i="25" s="1"/>
  <c r="P1196" i="25" s="1"/>
  <c r="P1197" i="25" s="1"/>
  <c r="P1198" i="25" s="1"/>
  <c r="P1199" i="25" s="1"/>
  <c r="P1200" i="25" s="1"/>
  <c r="P1201" i="25" s="1"/>
  <c r="P1202" i="25" s="1"/>
  <c r="P1203" i="25" s="1"/>
  <c r="P1204" i="25" s="1"/>
  <c r="P1205" i="25" s="1"/>
  <c r="P1206" i="25" s="1"/>
  <c r="P1207" i="25" s="1"/>
  <c r="P1208" i="25" s="1"/>
  <c r="P1209" i="25" s="1"/>
  <c r="P1210" i="25" s="1"/>
  <c r="P1211" i="25" s="1"/>
  <c r="P1212" i="25" s="1"/>
  <c r="P1213" i="25" s="1"/>
  <c r="P1214" i="25" s="1"/>
  <c r="P1215" i="25" s="1"/>
  <c r="P1216" i="25" s="1"/>
  <c r="P1217" i="25" s="1"/>
  <c r="P1218" i="25" s="1"/>
  <c r="P1219" i="25" s="1"/>
  <c r="P1220" i="25" s="1"/>
  <c r="P1221" i="25" s="1"/>
  <c r="P1222" i="25" s="1"/>
  <c r="P1223" i="25" s="1"/>
  <c r="P1224" i="25" s="1"/>
  <c r="P1225" i="25" s="1"/>
  <c r="P1226" i="25" s="1"/>
  <c r="P1227" i="25" s="1"/>
  <c r="P1228" i="25" s="1"/>
  <c r="P1229" i="25" s="1"/>
  <c r="P1230" i="25" s="1"/>
  <c r="P1231" i="25" s="1"/>
  <c r="P1232" i="25" s="1"/>
  <c r="P1233" i="25" s="1"/>
  <c r="P1234" i="25" s="1"/>
  <c r="P1235" i="25" s="1"/>
  <c r="P1236" i="25" s="1"/>
  <c r="P1237" i="25" s="1"/>
  <c r="P1238" i="25" s="1"/>
  <c r="P1239" i="25" s="1"/>
  <c r="P1240" i="25" s="1"/>
  <c r="P1241" i="25" s="1"/>
  <c r="P1242" i="25" s="1"/>
  <c r="P1243" i="25" s="1"/>
  <c r="P1244" i="25" s="1"/>
  <c r="P1245" i="25" s="1"/>
  <c r="P1246" i="25" s="1"/>
  <c r="P1247" i="25" s="1"/>
  <c r="P1248" i="25" s="1"/>
  <c r="P1249" i="25" s="1"/>
  <c r="P1250" i="25" s="1"/>
  <c r="P1251" i="25" s="1"/>
  <c r="P1252" i="25" s="1"/>
  <c r="P1253" i="25" s="1"/>
  <c r="P1254" i="25" s="1"/>
  <c r="P1255" i="25" s="1"/>
  <c r="P1256" i="25" s="1"/>
  <c r="P1257" i="25" s="1"/>
  <c r="P1258" i="25" s="1"/>
  <c r="P1259" i="25" s="1"/>
  <c r="P1260" i="25" s="1"/>
  <c r="P1261" i="25" s="1"/>
  <c r="P1262" i="25" s="1"/>
  <c r="P1263" i="25" s="1"/>
  <c r="P1264" i="25" s="1"/>
  <c r="P1265" i="25" s="1"/>
  <c r="P1266" i="25" s="1"/>
  <c r="P1267" i="25" s="1"/>
  <c r="P1268" i="25" s="1"/>
  <c r="P1269" i="25" s="1"/>
  <c r="P1270" i="25" s="1"/>
  <c r="P1271" i="25" s="1"/>
  <c r="P1272" i="25" s="1"/>
  <c r="P1273" i="25" s="1"/>
  <c r="P1274" i="25" s="1"/>
  <c r="P1275" i="25" s="1"/>
  <c r="P1276" i="25" s="1"/>
  <c r="P1277" i="25" s="1"/>
  <c r="P1278" i="25" s="1"/>
  <c r="P1279" i="25" s="1"/>
  <c r="P1280" i="25" s="1"/>
  <c r="P1281" i="25" s="1"/>
  <c r="P1282" i="25" s="1"/>
  <c r="P1283" i="25" s="1"/>
  <c r="P1284" i="25" s="1"/>
  <c r="P1285" i="25" s="1"/>
  <c r="P1286" i="25" s="1"/>
  <c r="P1287" i="25" s="1"/>
  <c r="P1288" i="25" s="1"/>
  <c r="P1289" i="25" s="1"/>
  <c r="P1290" i="25" s="1"/>
  <c r="P1291" i="25" s="1"/>
  <c r="P1292" i="25" s="1"/>
  <c r="P1293" i="25" s="1"/>
  <c r="P1294" i="25" s="1"/>
  <c r="P1295" i="25" s="1"/>
  <c r="P1296" i="25" s="1"/>
  <c r="P1297" i="25" s="1"/>
  <c r="P1298" i="25" s="1"/>
  <c r="P1299" i="25" s="1"/>
  <c r="P1300" i="25" s="1"/>
  <c r="P1301" i="25" s="1"/>
  <c r="P1302" i="25" s="1"/>
  <c r="P1303" i="25" s="1"/>
  <c r="P1304" i="25" s="1"/>
  <c r="P1305" i="25" s="1"/>
  <c r="P1306" i="25" s="1"/>
  <c r="P1307" i="25" s="1"/>
  <c r="P1308" i="25" s="1"/>
  <c r="P1309" i="25" s="1"/>
  <c r="P1310" i="25" s="1"/>
  <c r="P1311" i="25" s="1"/>
  <c r="P1312" i="25" s="1"/>
  <c r="P1313" i="25" s="1"/>
  <c r="P1314" i="25" s="1"/>
  <c r="P1315" i="25" s="1"/>
  <c r="P1316" i="25" s="1"/>
  <c r="P1317" i="25" s="1"/>
  <c r="P1318" i="25" s="1"/>
  <c r="P1319" i="25" s="1"/>
  <c r="P1320" i="25" s="1"/>
  <c r="P1321" i="25" s="1"/>
  <c r="P1322" i="25" s="1"/>
  <c r="P1323" i="25" s="1"/>
  <c r="P1324" i="25" s="1"/>
  <c r="P1325" i="25" s="1"/>
  <c r="P1326" i="25" s="1"/>
  <c r="P1327" i="25" s="1"/>
  <c r="P1328" i="25" s="1"/>
  <c r="P1329" i="25" s="1"/>
  <c r="P1330" i="25" s="1"/>
  <c r="P1331" i="25" s="1"/>
  <c r="P1332" i="25" s="1"/>
  <c r="P1333" i="25" s="1"/>
  <c r="P1334" i="25" s="1"/>
  <c r="P1335" i="25" s="1"/>
  <c r="P1336" i="25" s="1"/>
  <c r="P1337" i="25" s="1"/>
  <c r="P1338" i="25" s="1"/>
  <c r="P1339" i="25" s="1"/>
  <c r="P1340" i="25" s="1"/>
  <c r="P1341" i="25" s="1"/>
  <c r="P1342" i="25" s="1"/>
  <c r="P1343" i="25" s="1"/>
  <c r="P1344" i="25" s="1"/>
  <c r="P1345" i="25" s="1"/>
  <c r="P1346" i="25" s="1"/>
  <c r="P1347" i="25" s="1"/>
  <c r="P1348" i="25" s="1"/>
  <c r="P1349" i="25" s="1"/>
  <c r="P1350" i="25" s="1"/>
  <c r="P1351" i="25" s="1"/>
  <c r="P1352" i="25" s="1"/>
  <c r="P1353" i="25" s="1"/>
  <c r="P1354" i="25" s="1"/>
  <c r="P1355" i="25" s="1"/>
  <c r="P1356" i="25" s="1"/>
  <c r="P1357" i="25" s="1"/>
  <c r="P1358" i="25" s="1"/>
  <c r="P1359" i="25" s="1"/>
  <c r="P1360" i="25" s="1"/>
  <c r="P1361" i="25" s="1"/>
  <c r="P1362" i="25" s="1"/>
  <c r="P1363" i="25" s="1"/>
  <c r="P1364" i="25" s="1"/>
  <c r="P1365" i="25" s="1"/>
  <c r="P1366" i="25" s="1"/>
  <c r="P1367" i="25" s="1"/>
  <c r="P1368" i="25" s="1"/>
  <c r="P1369" i="25" s="1"/>
  <c r="P1370" i="25" s="1"/>
  <c r="P1371" i="25" s="1"/>
  <c r="P1372" i="25" s="1"/>
  <c r="P1373" i="25" s="1"/>
  <c r="P1374" i="25" s="1"/>
  <c r="P1375" i="25" s="1"/>
  <c r="P1376" i="25" s="1"/>
  <c r="P1377" i="25" s="1"/>
  <c r="P1378" i="25" s="1"/>
  <c r="P1379" i="25" s="1"/>
  <c r="P1380" i="25" s="1"/>
  <c r="P1381" i="25" s="1"/>
  <c r="P1382" i="25" s="1"/>
  <c r="P1383" i="25" s="1"/>
  <c r="P1384" i="25" s="1"/>
  <c r="P1385" i="25" s="1"/>
  <c r="P1386" i="25" s="1"/>
  <c r="P1387" i="25" s="1"/>
  <c r="P1388" i="25" s="1"/>
  <c r="P1389" i="25" s="1"/>
  <c r="P1390" i="25" s="1"/>
  <c r="P1391" i="25" s="1"/>
  <c r="P1392" i="25" s="1"/>
  <c r="P1393" i="25" s="1"/>
  <c r="P1394" i="25" s="1"/>
  <c r="P1395" i="25" s="1"/>
  <c r="P1396" i="25" s="1"/>
  <c r="P1397" i="25" s="1"/>
  <c r="P1398" i="25" s="1"/>
  <c r="P1399" i="25" s="1"/>
  <c r="P1400" i="25" s="1"/>
  <c r="P1401" i="25" s="1"/>
  <c r="P1402" i="25" s="1"/>
  <c r="P1403" i="25" s="1"/>
  <c r="P1404" i="25" s="1"/>
  <c r="P1405" i="25" s="1"/>
  <c r="P1406" i="25" s="1"/>
  <c r="P1407" i="25" s="1"/>
  <c r="P1408" i="25" s="1"/>
  <c r="P1409" i="25" s="1"/>
  <c r="P1410" i="25" s="1"/>
  <c r="P1411" i="25" s="1"/>
  <c r="P1412" i="25" s="1"/>
  <c r="P1413" i="25" s="1"/>
  <c r="P1414" i="25" s="1"/>
  <c r="P1415" i="25" s="1"/>
  <c r="P1416" i="25" s="1"/>
  <c r="P1417" i="25" s="1"/>
  <c r="P1418" i="25" s="1"/>
  <c r="P1419" i="25" s="1"/>
  <c r="P1420" i="25" s="1"/>
  <c r="P1421" i="25" s="1"/>
  <c r="P1422" i="25" s="1"/>
  <c r="P1423" i="25" s="1"/>
  <c r="P1424" i="25" s="1"/>
  <c r="P1425" i="25" s="1"/>
  <c r="P1426" i="25" s="1"/>
  <c r="P1427" i="25" s="1"/>
  <c r="P1428" i="25" s="1"/>
  <c r="P1429" i="25" s="1"/>
  <c r="P1430" i="25" s="1"/>
  <c r="P1431" i="25" s="1"/>
  <c r="P1432" i="25" s="1"/>
  <c r="P1433" i="25" s="1"/>
  <c r="P1434" i="25" s="1"/>
  <c r="P1435" i="25" s="1"/>
  <c r="P1436" i="25" s="1"/>
  <c r="P1437" i="25" s="1"/>
  <c r="P1438" i="25" s="1"/>
  <c r="P1439" i="25" s="1"/>
  <c r="P1440" i="25" s="1"/>
  <c r="P1441" i="25" s="1"/>
  <c r="P1442" i="25" s="1"/>
  <c r="P1443" i="25" s="1"/>
  <c r="P1444" i="25" s="1"/>
  <c r="P1445" i="25" s="1"/>
  <c r="P1446" i="25" s="1"/>
  <c r="P1447" i="25" s="1"/>
  <c r="P1448" i="25" s="1"/>
  <c r="P1449" i="25" s="1"/>
  <c r="P1450" i="25" s="1"/>
  <c r="P1451" i="25" s="1"/>
  <c r="P1452" i="25" s="1"/>
  <c r="P1453" i="25" s="1"/>
  <c r="P1454" i="25" s="1"/>
  <c r="P1455" i="25" s="1"/>
  <c r="P1456" i="25" s="1"/>
  <c r="P1457" i="25" s="1"/>
  <c r="P1458" i="25" s="1"/>
  <c r="P1459" i="25" s="1"/>
  <c r="P1460" i="25" s="1"/>
  <c r="P1461" i="25" s="1"/>
  <c r="P1462" i="25" s="1"/>
  <c r="P1463" i="25" s="1"/>
  <c r="P1464" i="25" s="1"/>
  <c r="P1465" i="25" s="1"/>
  <c r="P1466" i="25" s="1"/>
  <c r="P1467" i="25" s="1"/>
  <c r="P1468" i="25" s="1"/>
  <c r="P1469" i="25" s="1"/>
  <c r="P1470" i="25" s="1"/>
  <c r="P1471" i="25" s="1"/>
  <c r="P1472" i="25" s="1"/>
  <c r="P1473" i="25" s="1"/>
  <c r="P1474" i="25" s="1"/>
  <c r="P1475" i="25" s="1"/>
  <c r="P1476" i="25" s="1"/>
  <c r="P1477" i="25" s="1"/>
  <c r="P1478" i="25" s="1"/>
  <c r="P1479" i="25" s="1"/>
  <c r="P1480" i="25" s="1"/>
  <c r="P1481" i="25" s="1"/>
  <c r="P1482" i="25" s="1"/>
  <c r="P1483" i="25" s="1"/>
  <c r="P1484" i="25" s="1"/>
  <c r="P1485" i="25" s="1"/>
  <c r="P1486" i="25" s="1"/>
  <c r="P1487" i="25" s="1"/>
  <c r="P1488" i="25" s="1"/>
  <c r="P1489" i="25" s="1"/>
  <c r="P1490" i="25" s="1"/>
  <c r="P1491" i="25" s="1"/>
  <c r="P1492" i="25" s="1"/>
  <c r="P1493" i="25" s="1"/>
  <c r="P1494" i="25" s="1"/>
  <c r="P1495" i="25" s="1"/>
  <c r="P1496" i="25" s="1"/>
  <c r="P1497" i="25" s="1"/>
  <c r="P1498" i="25" s="1"/>
  <c r="P1499" i="25" s="1"/>
  <c r="P1500" i="25" s="1"/>
  <c r="P1501" i="25" s="1"/>
  <c r="P1502" i="25" s="1"/>
  <c r="P1503" i="25" s="1"/>
  <c r="P1504" i="25" s="1"/>
  <c r="P1505" i="25" s="1"/>
  <c r="P1506" i="25" s="1"/>
  <c r="P1507" i="25" s="1"/>
  <c r="P1508" i="25" s="1"/>
  <c r="P1509" i="25" s="1"/>
  <c r="P1510" i="25" s="1"/>
  <c r="P1511" i="25" s="1"/>
  <c r="P1512" i="25" s="1"/>
  <c r="P1513" i="25" s="1"/>
  <c r="P1514" i="25" s="1"/>
  <c r="P1515" i="25" s="1"/>
  <c r="P1516" i="25" s="1"/>
  <c r="P1517" i="25" s="1"/>
  <c r="P1518" i="25" s="1"/>
  <c r="P1519" i="25" s="1"/>
  <c r="P1520" i="25" s="1"/>
  <c r="P1521" i="25" s="1"/>
  <c r="P1522" i="25" s="1"/>
  <c r="P1523" i="25" s="1"/>
  <c r="P1524" i="25" s="1"/>
  <c r="P1525" i="25" s="1"/>
  <c r="P1526" i="25" s="1"/>
  <c r="P1527" i="25" s="1"/>
  <c r="P1528" i="25" s="1"/>
  <c r="P1529" i="25" s="1"/>
  <c r="P1530" i="25" s="1"/>
  <c r="P1531" i="25" s="1"/>
  <c r="P1532" i="25" s="1"/>
  <c r="P1533" i="25" s="1"/>
  <c r="P1534" i="25" s="1"/>
  <c r="P1535" i="25" s="1"/>
  <c r="P1536" i="25" s="1"/>
  <c r="P1537" i="25" s="1"/>
  <c r="P1538" i="25" s="1"/>
  <c r="P1539" i="25" s="1"/>
  <c r="P1540" i="25" s="1"/>
  <c r="P1541" i="25" s="1"/>
  <c r="P1542" i="25" s="1"/>
  <c r="P1543" i="25" s="1"/>
  <c r="P1544" i="25" s="1"/>
  <c r="P1545" i="25" s="1"/>
  <c r="P1546" i="25" s="1"/>
  <c r="P1547" i="25" s="1"/>
  <c r="P1548" i="25" s="1"/>
  <c r="P1549" i="25" s="1"/>
  <c r="P1550" i="25" s="1"/>
  <c r="P1551" i="25" s="1"/>
  <c r="P1552" i="25" s="1"/>
  <c r="P1553" i="25" s="1"/>
  <c r="P1554" i="25" s="1"/>
  <c r="P1555" i="25" s="1"/>
  <c r="P1556" i="25" s="1"/>
  <c r="P1557" i="25" s="1"/>
  <c r="P1558" i="25" s="1"/>
  <c r="P1559" i="25" s="1"/>
  <c r="P1560" i="25" s="1"/>
  <c r="P1561" i="25" s="1"/>
  <c r="P1562" i="25" s="1"/>
  <c r="P1563" i="25" s="1"/>
  <c r="P1564" i="25" s="1"/>
  <c r="P1565" i="25" s="1"/>
  <c r="P1566" i="25" s="1"/>
  <c r="P1567" i="25" s="1"/>
  <c r="P1568" i="25" s="1"/>
  <c r="P1569" i="25" s="1"/>
  <c r="P1570" i="25" s="1"/>
  <c r="P1571" i="25" s="1"/>
  <c r="P1572" i="25" s="1"/>
  <c r="P1573" i="25" s="1"/>
  <c r="P1574" i="25" s="1"/>
  <c r="P1575" i="25" s="1"/>
  <c r="P1576" i="25" s="1"/>
  <c r="P1577" i="25" s="1"/>
  <c r="P1578" i="25" s="1"/>
  <c r="P1579" i="25" s="1"/>
  <c r="P1580" i="25" s="1"/>
  <c r="P1581" i="25" s="1"/>
  <c r="P1582" i="25" s="1"/>
  <c r="P1583" i="25" s="1"/>
  <c r="P1584" i="25" s="1"/>
  <c r="P1585" i="25" s="1"/>
  <c r="P1586" i="25" s="1"/>
  <c r="P1587" i="25" s="1"/>
  <c r="P1588" i="25" s="1"/>
  <c r="P1589" i="25" s="1"/>
  <c r="P1590" i="25" s="1"/>
  <c r="P1591" i="25" s="1"/>
  <c r="P1592" i="25" s="1"/>
  <c r="P1593" i="25" s="1"/>
  <c r="P1594" i="25" s="1"/>
  <c r="P1595" i="25" s="1"/>
  <c r="P1596" i="25" s="1"/>
  <c r="P1597" i="25" s="1"/>
  <c r="P1598" i="25" s="1"/>
  <c r="P1599" i="25" s="1"/>
  <c r="P1600" i="25" s="1"/>
  <c r="P1601" i="25" s="1"/>
  <c r="P1602" i="25" s="1"/>
  <c r="P1603" i="25" s="1"/>
  <c r="P1604" i="25" s="1"/>
  <c r="P1605" i="25" s="1"/>
  <c r="P1606" i="25" s="1"/>
  <c r="P1607" i="25" s="1"/>
  <c r="P1608" i="25" s="1"/>
  <c r="P1609" i="25" s="1"/>
  <c r="P1610" i="25" s="1"/>
  <c r="P1611" i="25" s="1"/>
  <c r="P1612" i="25" s="1"/>
  <c r="P1613" i="25" s="1"/>
  <c r="P1614" i="25" s="1"/>
  <c r="P1615" i="25" s="1"/>
  <c r="P1616" i="25" s="1"/>
  <c r="P1617" i="25" s="1"/>
  <c r="P1618" i="25" s="1"/>
  <c r="P1619" i="25" s="1"/>
  <c r="P1620" i="25" s="1"/>
  <c r="P1621" i="25" s="1"/>
  <c r="P1622" i="25" s="1"/>
  <c r="P1623" i="25" s="1"/>
  <c r="P1624" i="25" s="1"/>
  <c r="P1625" i="25" s="1"/>
  <c r="P1626" i="25" s="1"/>
  <c r="P1627" i="25" s="1"/>
  <c r="P1628" i="25" s="1"/>
  <c r="P1629" i="25" s="1"/>
  <c r="P1630" i="25" s="1"/>
  <c r="P1631" i="25" s="1"/>
  <c r="P1632" i="25" s="1"/>
  <c r="P1633" i="25" s="1"/>
  <c r="P1634" i="25" s="1"/>
  <c r="P1635" i="25" s="1"/>
  <c r="P1636" i="25" s="1"/>
  <c r="P1637" i="25" s="1"/>
  <c r="P1638" i="25" s="1"/>
  <c r="P1639" i="25" s="1"/>
  <c r="P1640" i="25" s="1"/>
  <c r="P1641" i="25" s="1"/>
  <c r="P1642" i="25" s="1"/>
  <c r="P1643" i="25" s="1"/>
  <c r="P1644" i="25" s="1"/>
  <c r="P1645" i="25" s="1"/>
  <c r="P1646" i="25" s="1"/>
  <c r="P1647" i="25" s="1"/>
  <c r="P1648" i="25" s="1"/>
  <c r="P1649" i="25" s="1"/>
  <c r="P1650" i="25" s="1"/>
  <c r="P1651" i="25" s="1"/>
  <c r="P1652" i="25" s="1"/>
  <c r="P1653" i="25" s="1"/>
  <c r="P1654" i="25" s="1"/>
  <c r="P1655" i="25" s="1"/>
  <c r="P1656" i="25" s="1"/>
  <c r="P1657" i="25" s="1"/>
  <c r="P1658" i="25" s="1"/>
  <c r="P1659" i="25" s="1"/>
  <c r="P1660" i="25" s="1"/>
  <c r="P1661" i="25" s="1"/>
  <c r="P1662" i="25" s="1"/>
  <c r="P1663" i="25" s="1"/>
  <c r="P1664" i="25" s="1"/>
  <c r="P1665" i="25" s="1"/>
  <c r="P1666" i="25" s="1"/>
  <c r="P1667" i="25" s="1"/>
  <c r="P1668" i="25" s="1"/>
  <c r="P1669" i="25" s="1"/>
  <c r="P1670" i="25" s="1"/>
  <c r="P1671" i="25" s="1"/>
  <c r="P1672" i="25" s="1"/>
  <c r="P1673" i="25" s="1"/>
  <c r="P1674" i="25" s="1"/>
  <c r="P1675" i="25" s="1"/>
  <c r="P1676" i="25" s="1"/>
  <c r="P1677" i="25" s="1"/>
  <c r="P1678" i="25" s="1"/>
  <c r="P1679" i="25" s="1"/>
  <c r="P1680" i="25" s="1"/>
  <c r="P1681" i="25" s="1"/>
  <c r="P1682" i="25" s="1"/>
  <c r="P1683" i="25" s="1"/>
  <c r="P1684" i="25" s="1"/>
  <c r="P1685" i="25" s="1"/>
  <c r="P1686" i="25" s="1"/>
  <c r="P1687" i="25" s="1"/>
  <c r="P1688" i="25" s="1"/>
  <c r="P1689" i="25" s="1"/>
  <c r="P1690" i="25" s="1"/>
  <c r="P1691" i="25" s="1"/>
  <c r="P1692" i="25" s="1"/>
  <c r="P1693" i="25" s="1"/>
  <c r="P1694" i="25" s="1"/>
  <c r="P1695" i="25" s="1"/>
  <c r="P1696" i="25" s="1"/>
  <c r="P1697" i="25" s="1"/>
  <c r="P1698" i="25" s="1"/>
  <c r="P1699" i="25" s="1"/>
  <c r="P1700" i="25" s="1"/>
  <c r="P1701" i="25" s="1"/>
  <c r="P1702" i="25" s="1"/>
  <c r="P1703" i="25" s="1"/>
  <c r="P1704" i="25" s="1"/>
  <c r="P1705" i="25" s="1"/>
  <c r="P1706" i="25" s="1"/>
  <c r="P1707" i="25" s="1"/>
  <c r="P1708" i="25" s="1"/>
  <c r="P1709" i="25" s="1"/>
  <c r="P1710" i="25" s="1"/>
  <c r="P1711" i="25" s="1"/>
  <c r="P1712" i="25" s="1"/>
  <c r="P1713" i="25" s="1"/>
  <c r="P1714" i="25" s="1"/>
  <c r="P1715" i="25" s="1"/>
  <c r="P1716" i="25" s="1"/>
  <c r="P1717" i="25" s="1"/>
  <c r="P1718" i="25" s="1"/>
  <c r="P1719" i="25" s="1"/>
  <c r="P1720" i="25" s="1"/>
  <c r="P1721" i="25" s="1"/>
  <c r="P1722" i="25" s="1"/>
  <c r="P1723" i="25" s="1"/>
  <c r="P1724" i="25" s="1"/>
  <c r="P1725" i="25" s="1"/>
  <c r="P1726" i="25" s="1"/>
  <c r="P1727" i="25" s="1"/>
  <c r="P1728" i="25" s="1"/>
  <c r="P1729" i="25" s="1"/>
  <c r="P1730" i="25" s="1"/>
  <c r="P1731" i="25" s="1"/>
  <c r="P1732" i="25" s="1"/>
  <c r="P1733" i="25" s="1"/>
  <c r="P1734" i="25" s="1"/>
  <c r="P1735" i="25" s="1"/>
  <c r="P1736" i="25" s="1"/>
  <c r="P1737" i="25" s="1"/>
  <c r="P1738" i="25" s="1"/>
  <c r="P1739" i="25" s="1"/>
  <c r="P1740" i="25" s="1"/>
  <c r="P1741" i="25" s="1"/>
  <c r="P1742" i="25" s="1"/>
  <c r="P1743" i="25" s="1"/>
  <c r="P1744" i="25" s="1"/>
  <c r="P1745" i="25" s="1"/>
  <c r="P1746" i="25" s="1"/>
  <c r="P1747" i="25" s="1"/>
  <c r="P1748" i="25" s="1"/>
  <c r="P1749" i="25" s="1"/>
  <c r="P1750" i="25" s="1"/>
  <c r="P1751" i="25" s="1"/>
  <c r="P1752" i="25" s="1"/>
  <c r="P1753" i="25" s="1"/>
  <c r="P1754" i="25" s="1"/>
  <c r="P1755" i="25" s="1"/>
  <c r="P1756" i="25" s="1"/>
  <c r="P1757" i="25" s="1"/>
  <c r="P1758" i="25" s="1"/>
  <c r="P1759" i="25" s="1"/>
  <c r="P1760" i="25" s="1"/>
  <c r="P1761" i="25" s="1"/>
  <c r="P1762" i="25" s="1"/>
  <c r="P1763" i="25" s="1"/>
  <c r="P1764" i="25" s="1"/>
  <c r="P1765" i="25" s="1"/>
  <c r="P1766" i="25" s="1"/>
  <c r="P1767" i="25" s="1"/>
  <c r="P1768" i="25" s="1"/>
  <c r="P1769" i="25" s="1"/>
  <c r="P1770" i="25" s="1"/>
  <c r="P1771" i="25" s="1"/>
  <c r="P1772" i="25" s="1"/>
  <c r="P1773" i="25" s="1"/>
  <c r="P1774" i="25" s="1"/>
  <c r="P1775" i="25" s="1"/>
  <c r="P1776" i="25" s="1"/>
  <c r="P1777" i="25" s="1"/>
  <c r="P1778" i="25" s="1"/>
  <c r="P1779" i="25" s="1"/>
  <c r="P1780" i="25" s="1"/>
  <c r="P1781" i="25" s="1"/>
  <c r="P1782" i="25" s="1"/>
  <c r="P1783" i="25" s="1"/>
  <c r="P1784" i="25" s="1"/>
  <c r="P1785" i="25" s="1"/>
  <c r="P1786" i="25" s="1"/>
  <c r="P1787" i="25" s="1"/>
  <c r="P1788" i="25" s="1"/>
  <c r="P1789" i="25" s="1"/>
  <c r="P1790" i="25" s="1"/>
  <c r="P1791" i="25" s="1"/>
  <c r="P1792" i="25" s="1"/>
  <c r="P1793" i="25" s="1"/>
  <c r="P1794" i="25" s="1"/>
  <c r="P1795" i="25" s="1"/>
  <c r="P1796" i="25" s="1"/>
  <c r="P1797" i="25" s="1"/>
  <c r="P1798" i="25" s="1"/>
  <c r="P1799" i="25" s="1"/>
  <c r="P1800" i="25" s="1"/>
  <c r="P1801" i="25" s="1"/>
  <c r="P1802" i="25" s="1"/>
  <c r="P1803" i="25" s="1"/>
  <c r="P1804" i="25" s="1"/>
  <c r="AH4" i="25"/>
  <c r="AI7" i="25" s="1"/>
  <c r="AJ5" i="25" s="1"/>
  <c r="AI4" i="25"/>
  <c r="AI6" i="25"/>
  <c r="AI5" i="25"/>
  <c r="T4" i="25" l="1" a="1"/>
  <c r="T4" i="25" s="1"/>
  <c r="T7" i="25" s="1"/>
  <c r="V4" i="25"/>
  <c r="U4" i="25" a="1"/>
  <c r="U4" i="25" s="1"/>
  <c r="W4" i="25"/>
  <c r="M3" i="26" l="1"/>
  <c r="Q3" i="26" s="1"/>
  <c r="U7" i="25"/>
  <c r="Y4" i="25"/>
  <c r="L3" i="26"/>
  <c r="P3" i="26" s="1"/>
  <c r="Y6" i="25"/>
  <c r="W7" i="25"/>
  <c r="J3" i="26"/>
  <c r="N3" i="26" s="1"/>
  <c r="X6" i="25"/>
  <c r="V7" i="25"/>
  <c r="X4" i="25"/>
  <c r="K3" i="26"/>
  <c r="O3" i="26" s="1"/>
  <c r="AJ4" i="25" l="1"/>
  <c r="V12" i="24" s="1"/>
  <c r="I3" i="26"/>
  <c r="F3" i="26"/>
  <c r="H3" i="26"/>
  <c r="G3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tc={0C5F75A3-9EC2-4ACA-92D3-6A0989EC7F1C}</author>
    <author>tc={931F34D3-78E1-41D5-A2A7-F783906A7100}</author>
    <author>tc={3DE0CD95-913C-4ADB-BB7D-C89E93F82355}</author>
    <author>tc={DF744CA3-FBD0-4E23-AF07-E79704825DBC}</author>
  </authors>
  <commentList>
    <comment ref="T7" authorId="0" shapeId="0" xr:uid="{0C5F75A3-9EC2-4ACA-92D3-6A0989EC7F1C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Ladeverluste 87,1 % aus Paper Charging losses (best case)
Antwort:
    worst case 79,58</t>
        </r>
      </text>
    </comment>
    <comment ref="U7" authorId="1" shapeId="0" xr:uid="{931F34D3-78E1-41D5-A2A7-F783906A7100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Ladeverluste 87,1 % aus Paper Charging losses (best case)
Antwort:
    worst case 79,58</t>
        </r>
      </text>
    </comment>
    <comment ref="V7" authorId="2" shapeId="0" xr:uid="{3DE0CD95-913C-4ADB-BB7D-C89E93F82355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Ladeverluste 87,1 % aus Paper Charging losses (best case)
Antwort:
    worst case 79,58</t>
        </r>
      </text>
    </comment>
    <comment ref="W7" authorId="3" shapeId="0" xr:uid="{DF744CA3-FBD0-4E23-AF07-E79704825DBC}">
      <text>
        <r>
          <rPr>
            <sz val="11"/>
            <color theme="1"/>
            <rFont val="Calibri"/>
            <family val="2"/>
            <scheme val="minor"/>
          </rPr>
  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Ladeverluste 87,1 % aus Paper Charging losses (best case)
Antwort:
    worst case 79,58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<sst xmlns="http://schemas.openxmlformats.org/spreadsheetml/2006/main" count="2385" uniqueCount="248">
  <si>
    <r>
      <t>P</t>
    </r>
    <r>
      <rPr>
        <sz val="11"/>
        <color theme="1"/>
        <rFont val="Calibri"/>
        <family val="2"/>
        <scheme val="minor"/>
      </rPr>
      <t>hase</t>
    </r>
  </si>
  <si>
    <r>
      <t>T</t>
    </r>
    <r>
      <rPr>
        <sz val="11"/>
        <color theme="1"/>
        <rFont val="Calibri"/>
        <family val="2"/>
        <scheme val="minor"/>
      </rPr>
      <t>otal</t>
    </r>
    <r>
      <rPr>
        <sz val="10"/>
        <rFont val="Arial"/>
        <family val="2"/>
      </rPr>
      <t xml:space="preserve"> elapsed time</t>
    </r>
  </si>
  <si>
    <t>s</t>
    <phoneticPr fontId="0"/>
  </si>
  <si>
    <t>Low</t>
    <phoneticPr fontId="0"/>
  </si>
  <si>
    <t>Middle</t>
    <phoneticPr fontId="0"/>
  </si>
  <si>
    <t>High</t>
    <phoneticPr fontId="0"/>
  </si>
  <si>
    <t>Extra-high</t>
    <phoneticPr fontId="0"/>
  </si>
  <si>
    <t>km/h</t>
  </si>
  <si>
    <t>s</t>
  </si>
  <si>
    <t>m</t>
  </si>
  <si>
    <t>m/s²</t>
  </si>
  <si>
    <t>WLTC class 3, version 5, vehicle speed</t>
  </si>
  <si>
    <t>WLTC class 3, version 5, acceleration</t>
  </si>
  <si>
    <t>P_R</t>
  </si>
  <si>
    <t>kW</t>
  </si>
  <si>
    <t>Vehicle Parameters</t>
  </si>
  <si>
    <t>Variable</t>
  </si>
  <si>
    <t>Quantity</t>
  </si>
  <si>
    <t>Unit</t>
  </si>
  <si>
    <t>Description</t>
  </si>
  <si>
    <t>r_dyn</t>
  </si>
  <si>
    <t>A</t>
  </si>
  <si>
    <t>m²</t>
  </si>
  <si>
    <t>c_w</t>
  </si>
  <si>
    <t>-</t>
  </si>
  <si>
    <t>kg</t>
  </si>
  <si>
    <t>Rolling reistance coefficient</t>
  </si>
  <si>
    <t>rho_L</t>
  </si>
  <si>
    <t>kg/m³</t>
  </si>
  <si>
    <t>Air density</t>
  </si>
  <si>
    <t>Gross weight + driver</t>
  </si>
  <si>
    <t>Air drag coefficient</t>
  </si>
  <si>
    <t>Projected cross sectional area</t>
  </si>
  <si>
    <t>dynamic rolling radius</t>
  </si>
  <si>
    <t>f_RW</t>
  </si>
  <si>
    <t>g</t>
  </si>
  <si>
    <t>Gravity constant</t>
  </si>
  <si>
    <t>v</t>
  </si>
  <si>
    <t>T</t>
  </si>
  <si>
    <t>n</t>
  </si>
  <si>
    <t>i_g</t>
  </si>
  <si>
    <t>Gearbox ratio</t>
  </si>
  <si>
    <t>Eta_D</t>
  </si>
  <si>
    <t>Eta_EM</t>
  </si>
  <si>
    <t>Eta_g</t>
  </si>
  <si>
    <t>T_EM</t>
  </si>
  <si>
    <t>n_EM</t>
  </si>
  <si>
    <t>Nm</t>
  </si>
  <si>
    <t>1/min</t>
  </si>
  <si>
    <t>kWh</t>
  </si>
  <si>
    <t>VW e-up!</t>
  </si>
  <si>
    <t>n_Rad</t>
  </si>
  <si>
    <t>https://www.elektromobilitaet.fraunhofer.de/de/antriebsstrang_fahrwerk/radnabenmotor.html</t>
  </si>
  <si>
    <t>T_Rad
=T_Achse/2</t>
  </si>
  <si>
    <t>E_Bat Radnabe</t>
  </si>
  <si>
    <t>VW e-up! Radnabenantrieb</t>
  </si>
  <si>
    <t>Gewicht Falschaussage</t>
  </si>
  <si>
    <t>https://www.volkswagen.de/de/elektrofahrzeuge/elektromobilitaet-erleben/e-mobilitaet/elektroautos-welche-rolle-spielt-das-gewicht.html</t>
  </si>
  <si>
    <t>Tazzari Minimax</t>
  </si>
  <si>
    <t>https://ecomento.de/2021/12/09/tazzari-stellt-drei-neue-elektro-leichtbaufahrzeuge-vor/</t>
  </si>
  <si>
    <t>Tesla Model S Batteriegewicht</t>
  </si>
  <si>
    <t>https://ecomento.de/2016/09/27/elektroauto-batterien-noch-zu-schwer/</t>
  </si>
  <si>
    <t>https://www.automobilwoche.de/article/20160908/NACHRICHTEN/160909917/studie-zur-elektromobilitaet-batterien-noch-zu-schwer</t>
  </si>
  <si>
    <t>m_Bat</t>
  </si>
  <si>
    <t>E_bat</t>
  </si>
  <si>
    <t>Messungen Maha Rollenprüfstand (Veröffentlichung Anja Konzept)</t>
  </si>
  <si>
    <t>Batteriegewicht</t>
  </si>
  <si>
    <t>Schätzung</t>
  </si>
  <si>
    <t>Radleistung</t>
  </si>
  <si>
    <t>E-Maschine Drehzahl</t>
  </si>
  <si>
    <t>Radmoment Antirebsachse</t>
  </si>
  <si>
    <t>Raddrehzahl</t>
  </si>
  <si>
    <t>Motorleistung Achsantrieb</t>
  </si>
  <si>
    <t>E_Bat Achse</t>
  </si>
  <si>
    <t>Vebrauchte Energie Batterie Achsantrieb</t>
  </si>
  <si>
    <t>Motorleistung Radantrieb</t>
  </si>
  <si>
    <t>Vebrauchte Energie Batterie Radantrieb</t>
  </si>
  <si>
    <t>P_EM Radnabe</t>
  </si>
  <si>
    <t>P_EM Achse</t>
  </si>
  <si>
    <t>ideales E-Maschine Drehmoment</t>
  </si>
  <si>
    <t>Verbrauch Achsantrieb</t>
  </si>
  <si>
    <t>Verbrauch Radantrieb</t>
  </si>
  <si>
    <t>km</t>
  </si>
  <si>
    <t>Weg</t>
  </si>
  <si>
    <t>kWh/100km</t>
  </si>
  <si>
    <t>Netto Batterieenergieinhalt</t>
  </si>
  <si>
    <t>m_Fzg_ohne_Bat</t>
  </si>
  <si>
    <t>Fahrzeugmasse ohne Batterie</t>
  </si>
  <si>
    <t>Kreuzkorrelation v</t>
  </si>
  <si>
    <t>Kreuzkorrelation P_R</t>
  </si>
  <si>
    <t>Kreuzkorrelation P_EM</t>
  </si>
  <si>
    <t>Geschwindigkeit</t>
  </si>
  <si>
    <t>E-Maschinen Leistung Achsantrieb</t>
  </si>
  <si>
    <t>X_R</t>
  </si>
  <si>
    <t>Reichweite Achsantrieb</t>
  </si>
  <si>
    <t>Reichweite Radantrieb</t>
  </si>
  <si>
    <t>Batteriemodell</t>
  </si>
  <si>
    <t>Module</t>
  </si>
  <si>
    <t>https://www.volkswagenag.com/de/news/2021/05/long-range-and-rapid-charging.html</t>
  </si>
  <si>
    <t>VW MEB Batteriegewicht</t>
  </si>
  <si>
    <t>https://de.large.net/news/8zu43pm.html</t>
  </si>
  <si>
    <t>OEM</t>
  </si>
  <si>
    <t>VW</t>
  </si>
  <si>
    <t>Tesla</t>
  </si>
  <si>
    <t>??</t>
  </si>
  <si>
    <t>Quellen</t>
  </si>
  <si>
    <t>Fehler P_EM</t>
  </si>
  <si>
    <t>W</t>
  </si>
  <si>
    <t>Zielfunktion f(x)</t>
  </si>
  <si>
    <t>Zielfunktion</t>
  </si>
  <si>
    <t>WLTC Messung</t>
  </si>
  <si>
    <t>Parameter Rollwiderstandsbeiwert</t>
  </si>
  <si>
    <t>Reifentyp</t>
  </si>
  <si>
    <t>f_R0</t>
  </si>
  <si>
    <t>f_R0'</t>
  </si>
  <si>
    <t>f_R1</t>
  </si>
  <si>
    <t>SR</t>
  </si>
  <si>
    <t>Formel:</t>
  </si>
  <si>
    <t>f_R0+fR1*(v/100 km/h)+f_R4*(v/100 km/h)^4</t>
  </si>
  <si>
    <t>v in km/h</t>
  </si>
  <si>
    <t>f_R</t>
  </si>
  <si>
    <t>f_R'</t>
  </si>
  <si>
    <t>Quelle:Mitschke und Wallentowitz, Dynamik der Kraftfahrzeuge,  Springer</t>
  </si>
  <si>
    <t>f_R4</t>
  </si>
  <si>
    <t>Zielwert</t>
  </si>
  <si>
    <t>Fehler |P_EM|</t>
  </si>
  <si>
    <t>Fehler P_EM (max, Median, min, int)</t>
  </si>
  <si>
    <t>e_i</t>
  </si>
  <si>
    <t>Drehmassenzuschlag</t>
  </si>
  <si>
    <t>Fehler P_R</t>
  </si>
  <si>
    <t>Fehler |P_R|</t>
  </si>
  <si>
    <t>Fehler P_R (max, Median, min, int)</t>
  </si>
  <si>
    <t>Eta_EM*Eta_d</t>
  </si>
  <si>
    <t>Antriebswirkungsgrad Achse</t>
  </si>
  <si>
    <t>Antriebswirkungsgrad Radnabe</t>
  </si>
  <si>
    <t>mit Ladeverlusten</t>
  </si>
  <si>
    <t>nicht bekannt</t>
  </si>
  <si>
    <t>Verbrauch Achsantrieb 90 km/h</t>
  </si>
  <si>
    <t>Verbrauch Radantrieb 90 km/h</t>
  </si>
  <si>
    <t>km @ WLTC 90</t>
  </si>
  <si>
    <t>km @ WLTC 130</t>
  </si>
  <si>
    <t>E_Bat</t>
  </si>
  <si>
    <t>X_Achse 90</t>
  </si>
  <si>
    <t>X_Achse 130</t>
  </si>
  <si>
    <t>X_Rad 90</t>
  </si>
  <si>
    <t>X_Rad 130</t>
  </si>
  <si>
    <t>m_Fzg</t>
  </si>
  <si>
    <t>Datenspeicher</t>
  </si>
  <si>
    <t>B_Achse_90</t>
  </si>
  <si>
    <t>B_Achse_130</t>
  </si>
  <si>
    <t>B_Rad_90</t>
  </si>
  <si>
    <t>B_Rad_130</t>
  </si>
  <si>
    <t>m_bat</t>
  </si>
  <si>
    <t>TmaxEMIdeal</t>
  </si>
  <si>
    <t>PmaxEMIdeal</t>
  </si>
  <si>
    <t>40 kW</t>
  </si>
  <si>
    <t>60 kW</t>
  </si>
  <si>
    <t>VW e-up</t>
  </si>
  <si>
    <t>Range in km</t>
  </si>
  <si>
    <t>kgCO2/kWh</t>
  </si>
  <si>
    <t>CO2 pro kWh</t>
  </si>
  <si>
    <t>kg CO2 pro kWh Produktion</t>
  </si>
  <si>
    <t>https://theicct.org/sites/default/files/publications/Global-LCA-passenger-cars-jul2021_0.pdf</t>
  </si>
  <si>
    <t>m_Bat_CO2</t>
  </si>
  <si>
    <t>m_E_CO2</t>
  </si>
  <si>
    <t>https://www.umweltbundesamt.de/themen/klima-energie/energieversorgung/strom-waermeversorgung-in-zahlen</t>
  </si>
  <si>
    <t>tCO2/100.000km</t>
  </si>
  <si>
    <t>X</t>
  </si>
  <si>
    <r>
      <t>v</t>
    </r>
    <r>
      <rPr>
        <vertAlign val="subscript"/>
        <sz val="11"/>
        <color theme="1"/>
        <rFont val="Times New Roman"/>
        <family val="1"/>
      </rPr>
      <t>max</t>
    </r>
    <r>
      <rPr>
        <sz val="11"/>
        <color theme="1"/>
        <rFont val="Times New Roman"/>
        <family val="1"/>
      </rPr>
      <t xml:space="preserve"> in km/h</t>
    </r>
  </si>
  <si>
    <t>Δ%</t>
  </si>
  <si>
    <t>Vehicle manufacture</t>
  </si>
  <si>
    <t>Maintenance</t>
  </si>
  <si>
    <t>Fuel consumption</t>
  </si>
  <si>
    <t>Fuel/Electricity production</t>
  </si>
  <si>
    <t>ICEV</t>
  </si>
  <si>
    <t>BEV</t>
  </si>
  <si>
    <t>min/max</t>
  </si>
  <si>
    <t>Data in gCO2/km</t>
  </si>
  <si>
    <t>kba.de</t>
  </si>
  <si>
    <t>kgCO2 Produktion</t>
  </si>
  <si>
    <t>masse</t>
  </si>
  <si>
    <t>Umwelteffekte
von Elektromobilität</t>
  </si>
  <si>
    <t>gCO2/km</t>
  </si>
  <si>
    <t>https://de.statista.com/statistik/daten/studie/38897/umfrage/co2-emissionsfaktor-fuer-den-strommix-in-deutschland-seit-1990/</t>
  </si>
  <si>
    <t>Battery manufacture</t>
  </si>
  <si>
    <t>Ergebnis MATLAB fuer v_max=90 und v_max=130 km/h, limitiert auf diese Werte.</t>
  </si>
  <si>
    <t>Ergebnis_achsantrieb_90</t>
  </si>
  <si>
    <t>e-up (1)</t>
  </si>
  <si>
    <t>microlino (2)</t>
  </si>
  <si>
    <t>XL1 (3)</t>
  </si>
  <si>
    <t>Verbrauch_achsantrieb_ret_1</t>
  </si>
  <si>
    <t>Verbrauch_achsantrieb_ret_2</t>
  </si>
  <si>
    <t>Verbrauch_achsantrieb_ret_3</t>
  </si>
  <si>
    <t>Reichweite_achsantrieb_ret_1</t>
  </si>
  <si>
    <t>Reichweite_achsantrieb_ret_2</t>
  </si>
  <si>
    <t>Reichweite_achsantrieb_ret_3</t>
  </si>
  <si>
    <t>m_batt_ret_1</t>
  </si>
  <si>
    <t>m_batt_ret_2</t>
  </si>
  <si>
    <t>m_batt_ret_3</t>
  </si>
  <si>
    <t>E_batt_ret_1</t>
  </si>
  <si>
    <t>E_batt_ret_2</t>
  </si>
  <si>
    <t>E_batt_ret_3</t>
  </si>
  <si>
    <t>mass_vehicle_ret_1</t>
  </si>
  <si>
    <t>mass_vehicle_ret_2</t>
  </si>
  <si>
    <t>mass_vehicle_ret_3</t>
  </si>
  <si>
    <t>P_R_zu_hoch_ret_1</t>
  </si>
  <si>
    <t>P_R_zu_hoch_ret_2</t>
  </si>
  <si>
    <t>P_R_zu_hoch_ret_3</t>
  </si>
  <si>
    <t>T_em_abs_zu_hoch_ret_1</t>
  </si>
  <si>
    <t>T_em_abs_zu_hoch_ret_2</t>
  </si>
  <si>
    <t>T_em_abs_zu_hoch_ret_3</t>
  </si>
  <si>
    <t>n_em_abs_zu_hoch_ret_1</t>
  </si>
  <si>
    <t>n_em_abs_zu_hoch_ret_2</t>
  </si>
  <si>
    <t>n_em_abs_zu_hoch_ret_3</t>
  </si>
  <si>
    <t>100 km</t>
  </si>
  <si>
    <t>250 km</t>
  </si>
  <si>
    <t>500 km</t>
  </si>
  <si>
    <t>32 kWh</t>
  </si>
  <si>
    <t>Ergebnis_achsantrieb_130</t>
  </si>
  <si>
    <t>Ergebnis_radantrieb_90</t>
  </si>
  <si>
    <t>Verbrauch_radantrieb_ret_1</t>
  </si>
  <si>
    <t>Verbrauch_radantrieb_ret_2</t>
  </si>
  <si>
    <t>Verbrauch_radantrieb_ret_3</t>
  </si>
  <si>
    <t>Reichweite_radantrieb_ret_1</t>
  </si>
  <si>
    <t>Reichweite_radantrieb_ret_2</t>
  </si>
  <si>
    <t>Reichweite_radantrieb_ret_3</t>
  </si>
  <si>
    <t>T_rad_abs_zu_hoch_ret_1</t>
  </si>
  <si>
    <t>T_rad_abs_zu_hoch_ret_2</t>
  </si>
  <si>
    <t>T_rad_abs_zu_hoch_ret_3</t>
  </si>
  <si>
    <t>n_rad_abs_zu_hoch_ret_1</t>
  </si>
  <si>
    <t>n_rad_abs_zu_hoch_ret_2</t>
  </si>
  <si>
    <t>n_rad_abs_zu_hoch_ret_3</t>
  </si>
  <si>
    <t>Ergebnis_radantrieb_130</t>
  </si>
  <si>
    <t>LCGHGE</t>
  </si>
  <si>
    <t>g/km</t>
  </si>
  <si>
    <t>Eta_charge</t>
  </si>
  <si>
    <r>
      <t>g</t>
    </r>
    <r>
      <rPr>
        <vertAlign val="subscript"/>
        <sz val="11"/>
        <color theme="1"/>
        <rFont val="Times New Roman"/>
        <family val="1"/>
      </rPr>
      <t>CO2eq</t>
    </r>
    <r>
      <rPr>
        <sz val="11"/>
        <color theme="1"/>
        <rFont val="Times New Roman"/>
        <family val="1"/>
      </rPr>
      <t>/km</t>
    </r>
  </si>
  <si>
    <r>
      <t>GHG</t>
    </r>
    <r>
      <rPr>
        <vertAlign val="subscript"/>
        <sz val="11"/>
        <color theme="1"/>
        <rFont val="Times New Roman"/>
        <family val="1"/>
      </rPr>
      <t>EP</t>
    </r>
  </si>
  <si>
    <t>m_VP</t>
  </si>
  <si>
    <t>kgCO2/kg</t>
  </si>
  <si>
    <r>
      <t>GHG</t>
    </r>
    <r>
      <rPr>
        <vertAlign val="subscript"/>
        <sz val="11"/>
        <color theme="1"/>
        <rFont val="Times New Roman"/>
        <family val="1"/>
      </rPr>
      <t>VP</t>
    </r>
  </si>
  <si>
    <r>
      <t>GHG</t>
    </r>
    <r>
      <rPr>
        <vertAlign val="subscript"/>
        <sz val="11"/>
        <color theme="1"/>
        <rFont val="Times New Roman"/>
        <family val="1"/>
      </rPr>
      <t>BP</t>
    </r>
  </si>
  <si>
    <t>WHD</t>
  </si>
  <si>
    <t>AD</t>
  </si>
  <si>
    <t>Ref*</t>
  </si>
  <si>
    <t>*VW e-up 32 kWh, 219 km range, WLTC energy consumption 18.5 kWh/100km (measured)</t>
  </si>
  <si>
    <t>Model x</t>
  </si>
  <si>
    <t>LCGHG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</si>
</sst>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_ 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Segoe U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name val="Calibri"/>
      <family val="2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8" fillId="0" borderId="0" applyNumberFormat="0" applyFill="0" applyBorder="0" applyAlignment="0" applyProtection="0"/>
  </cellStyleXfs>
  <cellXfs count="8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vertical="center"/>
    </xf>
    <xf numFmtId="164" fontId="1" fillId="4" borderId="1" xfId="0" applyNumberFormat="1" applyFont="1" applyFill="1" applyBorder="1" applyAlignment="1">
      <alignment vertical="center"/>
    </xf>
    <xf numFmtId="164" fontId="1" fillId="5" borderId="1" xfId="0" applyNumberFormat="1" applyFont="1" applyFill="1" applyBorder="1" applyAlignment="1">
      <alignment vertical="center"/>
    </xf>
    <xf numFmtId="164" fontId="1" fillId="6" borderId="1" xfId="0" applyNumberFormat="1" applyFont="1" applyFill="1" applyBorder="1" applyAlignment="1">
      <alignment vertical="center"/>
    </xf>
    <xf numFmtId="2" fontId="0" fillId="0" borderId="0" xfId="0" applyNumberFormat="1"/>
    <xf numFmtId="2" fontId="1" fillId="3" borderId="1" xfId="0" applyNumberFormat="1" applyFont="1" applyFill="1" applyBorder="1" applyAlignment="1">
      <alignment vertical="center"/>
    </xf>
    <xf numFmtId="0" fontId="0" fillId="0" borderId="0" xfId="0" quotePrefix="1"/>
    <xf numFmtId="0" fontId="0" fillId="0" borderId="1" xfId="0" applyBorder="1"/>
    <xf numFmtId="0" fontId="0" fillId="7" borderId="0" xfId="0" applyFill="1"/>
    <xf numFmtId="0" fontId="0" fillId="0" borderId="1" xfId="0" applyFill="1" applyBorder="1"/>
    <xf numFmtId="0" fontId="1" fillId="2" borderId="1" xfId="0" quotePrefix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4" fillId="8" borderId="7" xfId="0" applyFont="1" applyFill="1" applyBorder="1" applyAlignment="1">
      <alignment vertical="center"/>
    </xf>
    <xf numFmtId="0" fontId="4" fillId="0" borderId="8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4" fillId="8" borderId="9" xfId="0" applyFont="1" applyFill="1" applyBorder="1" applyAlignment="1">
      <alignment vertical="center"/>
    </xf>
    <xf numFmtId="0" fontId="4" fillId="0" borderId="10" xfId="0" applyFont="1" applyBorder="1" applyAlignment="1">
      <alignment horizontal="right" vertical="center"/>
    </xf>
    <xf numFmtId="0" fontId="4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vertical="center" wrapText="1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0" borderId="15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0" fontId="0" fillId="0" borderId="0" xfId="0" applyFill="1" applyBorder="1"/>
    <xf numFmtId="0" fontId="0" fillId="0" borderId="0" xfId="0" applyBorder="1"/>
    <xf numFmtId="2" fontId="0" fillId="0" borderId="1" xfId="0" applyNumberFormat="1" applyBorder="1"/>
    <xf numFmtId="0" fontId="0" fillId="0" borderId="17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0" fontId="6" fillId="9" borderId="0" xfId="0" applyFont="1" applyFill="1" applyBorder="1" applyAlignment="1">
      <alignment horizontal="center" vertical="top" wrapText="1"/>
    </xf>
    <xf numFmtId="0" fontId="6" fillId="9" borderId="0" xfId="0" applyFont="1" applyFill="1" applyBorder="1" applyAlignment="1">
      <alignment horizontal="center" vertical="top"/>
    </xf>
    <xf numFmtId="0" fontId="6" fillId="9" borderId="12" xfId="0" applyFont="1" applyFill="1" applyBorder="1" applyAlignment="1">
      <alignment horizontal="center"/>
    </xf>
    <xf numFmtId="0" fontId="6" fillId="9" borderId="0" xfId="0" applyFont="1" applyFill="1" applyAlignment="1">
      <alignment horizontal="center"/>
    </xf>
    <xf numFmtId="0" fontId="6" fillId="9" borderId="19" xfId="0" applyFont="1" applyFill="1" applyBorder="1" applyAlignment="1">
      <alignment horizontal="center"/>
    </xf>
    <xf numFmtId="0" fontId="8" fillId="0" borderId="0" xfId="2"/>
    <xf numFmtId="0" fontId="0" fillId="0" borderId="0" xfId="0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6" fillId="9" borderId="0" xfId="0" applyFont="1" applyFill="1" applyBorder="1" applyAlignment="1">
      <alignment horizontal="center" vertical="top"/>
    </xf>
    <xf numFmtId="0" fontId="6" fillId="9" borderId="0" xfId="0" applyFont="1" applyFill="1" applyBorder="1" applyAlignment="1">
      <alignment horizontal="center" vertical="top" wrapText="1"/>
    </xf>
    <xf numFmtId="0" fontId="9" fillId="0" borderId="0" xfId="0" applyFont="1"/>
    <xf numFmtId="0" fontId="6" fillId="9" borderId="0" xfId="0" applyFont="1" applyFill="1" applyBorder="1" applyAlignment="1">
      <alignment vertical="top" wrapText="1"/>
    </xf>
    <xf numFmtId="0" fontId="6" fillId="9" borderId="20" xfId="0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10" fillId="9" borderId="0" xfId="0" applyFont="1" applyFill="1" applyAlignment="1">
      <alignment horizontal="center"/>
    </xf>
    <xf numFmtId="0" fontId="6" fillId="9" borderId="0" xfId="0" applyFont="1" applyFill="1" applyBorder="1" applyAlignment="1">
      <alignment horizontal="left" vertical="top" wrapText="1"/>
    </xf>
    <xf numFmtId="0" fontId="6" fillId="9" borderId="12" xfId="0" applyFont="1" applyFill="1" applyBorder="1" applyAlignment="1">
      <alignment horizontal="left"/>
    </xf>
    <xf numFmtId="0" fontId="6" fillId="9" borderId="20" xfId="0" applyFont="1" applyFill="1" applyBorder="1" applyAlignment="1">
      <alignment horizontal="left"/>
    </xf>
    <xf numFmtId="165" fontId="6" fillId="9" borderId="0" xfId="0" applyNumberFormat="1" applyFont="1" applyFill="1" applyAlignment="1">
      <alignment horizontal="left"/>
    </xf>
    <xf numFmtId="0" fontId="6" fillId="9" borderId="0" xfId="0" applyFont="1" applyFill="1" applyBorder="1" applyAlignment="1">
      <alignment horizontal="left"/>
    </xf>
    <xf numFmtId="165" fontId="6" fillId="9" borderId="19" xfId="0" applyNumberFormat="1" applyFont="1" applyFill="1" applyBorder="1" applyAlignment="1">
      <alignment horizontal="left"/>
    </xf>
    <xf numFmtId="165" fontId="6" fillId="9" borderId="12" xfId="0" applyNumberFormat="1" applyFont="1" applyFill="1" applyBorder="1" applyAlignment="1">
      <alignment horizontal="left"/>
    </xf>
    <xf numFmtId="165" fontId="10" fillId="9" borderId="0" xfId="0" quotePrefix="1" applyNumberFormat="1" applyFont="1" applyFill="1" applyAlignment="1">
      <alignment horizontal="left"/>
    </xf>
    <xf numFmtId="165" fontId="10" fillId="9" borderId="0" xfId="0" applyNumberFormat="1" applyFont="1" applyFill="1" applyAlignment="1">
      <alignment horizontal="left"/>
    </xf>
    <xf numFmtId="165" fontId="6" fillId="9" borderId="20" xfId="0" applyNumberFormat="1" applyFont="1" applyFill="1" applyBorder="1" applyAlignment="1">
      <alignment horizontal="left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8" borderId="4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top" wrapText="1"/>
    </xf>
    <xf numFmtId="0" fontId="6" fillId="9" borderId="0" xfId="0" applyFont="1" applyFill="1" applyBorder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</cellXfs>
  <cellStyles count="3">
    <cellStyle name="Link" xfId="2" builtinId="8"/>
    <cellStyle name="Standard" xfId="0" builtinId="0"/>
    <cellStyle name="標準_【印刷不要】 WLTC v1.0" xfId="1" xr:uid="{00000000-0005-0000-0000-000001000000}"/>
  </cellStyles>
  <dxfs count="0"/>
  <tableStyles count="0" defaultTableStyle="TableStyleMedium2" defaultPivotStyle="PivotStyleLight16"/>
  <colors>
    <mruColors>
      <color rgb="FFCC99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5"/>
            <c:backward val="50"/>
            <c:dispRSqr val="0"/>
            <c:dispEq val="1"/>
            <c:trendlineLbl>
              <c:layout>
                <c:manualLayout>
                  <c:x val="0.10453893263342082"/>
                  <c:y val="0.374872849118925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</c:trendlineLbl>
          </c:trendline>
          <c:xVal>
            <c:numRef>
              <c:f>Parameters!$G$14:$I$14</c:f>
              <c:numCache>
                <c:formatCode>General</c:formatCode>
                <c:ptCount val="3"/>
                <c:pt idx="0">
                  <c:v>45</c:v>
                </c:pt>
                <c:pt idx="1">
                  <c:v>77</c:v>
                </c:pt>
                <c:pt idx="2">
                  <c:v>85</c:v>
                </c:pt>
              </c:numCache>
            </c:numRef>
          </c:xVal>
          <c:yVal>
            <c:numRef>
              <c:f>Parameters!$G$15:$I$15</c:f>
              <c:numCache>
                <c:formatCode>General</c:formatCode>
                <c:ptCount val="3"/>
                <c:pt idx="0">
                  <c:v>320</c:v>
                </c:pt>
                <c:pt idx="1">
                  <c:v>500</c:v>
                </c:pt>
                <c:pt idx="2">
                  <c:v>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8A8-B2AB-144765B7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400768"/>
        <c:axId val="837410336"/>
      </c:scatterChart>
      <c:valAx>
        <c:axId val="83740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7410336"/>
        <c:crosses val="autoZero"/>
        <c:crossBetween val="midCat"/>
      </c:valAx>
      <c:valAx>
        <c:axId val="83741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740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Vergleich P_EM</a:t>
            </a:r>
            <a:r>
              <a:rPr lang="de-DE" baseline="0"/>
              <a:t> in W</a:t>
            </a:r>
            <a:endParaRPr lang="de-DE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Simulation!$B$4:$B$1804</c:f>
              <c:numCache>
                <c:formatCode>General</c:formatCode>
                <c:ptCount val="18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</c:numCache>
            </c:numRef>
          </c:xVal>
          <c:yVal>
            <c:numRef>
              <c:f>Simulation!$O$4:$O$1804</c:f>
              <c:numCache>
                <c:formatCode>0.00</c:formatCode>
                <c:ptCount val="1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58.343453736436601</c:v>
                </c:pt>
                <c:pt idx="13">
                  <c:v>1660.6567758388496</c:v>
                </c:pt>
                <c:pt idx="14">
                  <c:v>6862.9548203316326</c:v>
                </c:pt>
                <c:pt idx="15">
                  <c:v>9519.7470674395772</c:v>
                </c:pt>
                <c:pt idx="16">
                  <c:v>7149.8661777727257</c:v>
                </c:pt>
                <c:pt idx="17">
                  <c:v>9683.4475819407216</c:v>
                </c:pt>
                <c:pt idx="18">
                  <c:v>14399.66070149223</c:v>
                </c:pt>
                <c:pt idx="19">
                  <c:v>14290.87033022709</c:v>
                </c:pt>
                <c:pt idx="20">
                  <c:v>6657.5875260698595</c:v>
                </c:pt>
                <c:pt idx="21">
                  <c:v>3566.2729543505575</c:v>
                </c:pt>
                <c:pt idx="22">
                  <c:v>2914.725099374305</c:v>
                </c:pt>
                <c:pt idx="23">
                  <c:v>3265.0068453141002</c:v>
                </c:pt>
                <c:pt idx="24">
                  <c:v>3160.8812478369287</c:v>
                </c:pt>
                <c:pt idx="25">
                  <c:v>8216.9053598725914</c:v>
                </c:pt>
                <c:pt idx="26">
                  <c:v>6236.6841473095983</c:v>
                </c:pt>
                <c:pt idx="27">
                  <c:v>10998.49120146018</c:v>
                </c:pt>
                <c:pt idx="28">
                  <c:v>12952.738986583121</c:v>
                </c:pt>
                <c:pt idx="29">
                  <c:v>13885.320964693585</c:v>
                </c:pt>
                <c:pt idx="30">
                  <c:v>13491.409317982207</c:v>
                </c:pt>
                <c:pt idx="31">
                  <c:v>9152.0534162298482</c:v>
                </c:pt>
                <c:pt idx="32">
                  <c:v>7155.7392542800862</c:v>
                </c:pt>
                <c:pt idx="33">
                  <c:v>6104.0630504926403</c:v>
                </c:pt>
                <c:pt idx="34">
                  <c:v>5584.7191045972395</c:v>
                </c:pt>
                <c:pt idx="35">
                  <c:v>4463.2513621260887</c:v>
                </c:pt>
                <c:pt idx="36">
                  <c:v>1717.6378113179285</c:v>
                </c:pt>
                <c:pt idx="37">
                  <c:v>-3787.8097509171712</c:v>
                </c:pt>
                <c:pt idx="38">
                  <c:v>-8422.9675329151942</c:v>
                </c:pt>
                <c:pt idx="39">
                  <c:v>-8254.8739608998567</c:v>
                </c:pt>
                <c:pt idx="40">
                  <c:v>-6026.4660349316828</c:v>
                </c:pt>
                <c:pt idx="41">
                  <c:v>-5350.4226436829667</c:v>
                </c:pt>
                <c:pt idx="42">
                  <c:v>-7831.610423424846</c:v>
                </c:pt>
                <c:pt idx="43">
                  <c:v>-8300.2063881804152</c:v>
                </c:pt>
                <c:pt idx="44">
                  <c:v>-4693.3458931887144</c:v>
                </c:pt>
                <c:pt idx="45">
                  <c:v>-1525.8588003406674</c:v>
                </c:pt>
                <c:pt idx="46">
                  <c:v>-193.26699732035081</c:v>
                </c:pt>
                <c:pt idx="47">
                  <c:v>-800.83804844442068</c:v>
                </c:pt>
                <c:pt idx="48">
                  <c:v>-1037.4965172754219</c:v>
                </c:pt>
                <c:pt idx="49">
                  <c:v>-265.51123960759901</c:v>
                </c:pt>
                <c:pt idx="50">
                  <c:v>1495.7180882667815</c:v>
                </c:pt>
                <c:pt idx="51">
                  <c:v>-90.468985407842453</c:v>
                </c:pt>
                <c:pt idx="52">
                  <c:v>-1485.6962644854291</c:v>
                </c:pt>
                <c:pt idx="53">
                  <c:v>-2003.0583860279107</c:v>
                </c:pt>
                <c:pt idx="54">
                  <c:v>-517.97059089782306</c:v>
                </c:pt>
                <c:pt idx="55">
                  <c:v>564.9697360305787</c:v>
                </c:pt>
                <c:pt idx="56">
                  <c:v>1012.1021665401282</c:v>
                </c:pt>
                <c:pt idx="57">
                  <c:v>1012.1021665401282</c:v>
                </c:pt>
                <c:pt idx="58">
                  <c:v>1715.5766770417042</c:v>
                </c:pt>
                <c:pt idx="59">
                  <c:v>1743.9139562516348</c:v>
                </c:pt>
                <c:pt idx="60">
                  <c:v>5636.9376895188952</c:v>
                </c:pt>
                <c:pt idx="61">
                  <c:v>2281.9968157630269</c:v>
                </c:pt>
                <c:pt idx="62">
                  <c:v>2347.8572593219596</c:v>
                </c:pt>
                <c:pt idx="63">
                  <c:v>2088.9830230733342</c:v>
                </c:pt>
                <c:pt idx="64">
                  <c:v>3315.5323626871523</c:v>
                </c:pt>
                <c:pt idx="65">
                  <c:v>2841.1557878291455</c:v>
                </c:pt>
                <c:pt idx="66">
                  <c:v>2258.2245882977213</c:v>
                </c:pt>
                <c:pt idx="67">
                  <c:v>2283.9167343713693</c:v>
                </c:pt>
                <c:pt idx="68">
                  <c:v>6509.2294440141304</c:v>
                </c:pt>
                <c:pt idx="69">
                  <c:v>9583.789288189224</c:v>
                </c:pt>
                <c:pt idx="70">
                  <c:v>11287.340275992192</c:v>
                </c:pt>
                <c:pt idx="71">
                  <c:v>12655.836820177883</c:v>
                </c:pt>
                <c:pt idx="72">
                  <c:v>12416.528091866692</c:v>
                </c:pt>
                <c:pt idx="73">
                  <c:v>9625.7394518554738</c:v>
                </c:pt>
                <c:pt idx="74">
                  <c:v>7020.4129775015408</c:v>
                </c:pt>
                <c:pt idx="75">
                  <c:v>6289.7301254380109</c:v>
                </c:pt>
                <c:pt idx="76">
                  <c:v>6971.2559409117794</c:v>
                </c:pt>
                <c:pt idx="77">
                  <c:v>7693.0307272121254</c:v>
                </c:pt>
                <c:pt idx="78">
                  <c:v>6361.4712834346383</c:v>
                </c:pt>
                <c:pt idx="79">
                  <c:v>4157.377149506161</c:v>
                </c:pt>
                <c:pt idx="80">
                  <c:v>-242.43078456573551</c:v>
                </c:pt>
                <c:pt idx="81">
                  <c:v>-244.48915014130696</c:v>
                </c:pt>
                <c:pt idx="82">
                  <c:v>-2498.0759378845619</c:v>
                </c:pt>
                <c:pt idx="83">
                  <c:v>-0.79596866092576168</c:v>
                </c:pt>
                <c:pt idx="84">
                  <c:v>-1.1411229622356969</c:v>
                </c:pt>
                <c:pt idx="85">
                  <c:v>-991.29504307164257</c:v>
                </c:pt>
                <c:pt idx="86">
                  <c:v>-442.48868387017666</c:v>
                </c:pt>
                <c:pt idx="87">
                  <c:v>-681.29787796882999</c:v>
                </c:pt>
                <c:pt idx="88">
                  <c:v>-116.84011793124027</c:v>
                </c:pt>
                <c:pt idx="89">
                  <c:v>-5289.9107736619917</c:v>
                </c:pt>
                <c:pt idx="90">
                  <c:v>-10998.555246856256</c:v>
                </c:pt>
                <c:pt idx="91">
                  <c:v>-9351.4827993338095</c:v>
                </c:pt>
                <c:pt idx="92">
                  <c:v>-6215.5020693535325</c:v>
                </c:pt>
                <c:pt idx="93">
                  <c:v>-2475.7154832116366</c:v>
                </c:pt>
                <c:pt idx="94">
                  <c:v>-1380.6776318521629</c:v>
                </c:pt>
                <c:pt idx="95">
                  <c:v>-1185.9900409477361</c:v>
                </c:pt>
                <c:pt idx="96">
                  <c:v>-634.78507120577831</c:v>
                </c:pt>
                <c:pt idx="97">
                  <c:v>-186.3994552216476</c:v>
                </c:pt>
                <c:pt idx="98">
                  <c:v>-55.124374287400322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58.343453736436601</c:v>
                </c:pt>
                <c:pt idx="139">
                  <c:v>2005.9802639066659</c:v>
                </c:pt>
                <c:pt idx="140">
                  <c:v>7954.285291199074</c:v>
                </c:pt>
                <c:pt idx="141">
                  <c:v>12097.435227507192</c:v>
                </c:pt>
                <c:pt idx="142">
                  <c:v>11771.094109396128</c:v>
                </c:pt>
                <c:pt idx="143">
                  <c:v>7600.6677573877596</c:v>
                </c:pt>
                <c:pt idx="144">
                  <c:v>3979.4309322985596</c:v>
                </c:pt>
                <c:pt idx="145">
                  <c:v>3793.7932873439672</c:v>
                </c:pt>
                <c:pt idx="146">
                  <c:v>7267.7890986749899</c:v>
                </c:pt>
                <c:pt idx="147">
                  <c:v>9354.5320230866619</c:v>
                </c:pt>
                <c:pt idx="148">
                  <c:v>9146.197599977666</c:v>
                </c:pt>
                <c:pt idx="149">
                  <c:v>7092.1658448229246</c:v>
                </c:pt>
                <c:pt idx="150">
                  <c:v>3813.5946227303989</c:v>
                </c:pt>
                <c:pt idx="151">
                  <c:v>-126.01057986255556</c:v>
                </c:pt>
                <c:pt idx="152">
                  <c:v>-4304.7512051899866</c:v>
                </c:pt>
                <c:pt idx="153">
                  <c:v>-8462.5910583411915</c:v>
                </c:pt>
                <c:pt idx="154">
                  <c:v>-6731.5024072982942</c:v>
                </c:pt>
                <c:pt idx="155">
                  <c:v>-3604.5801035563723</c:v>
                </c:pt>
                <c:pt idx="156">
                  <c:v>-715.37376477663872</c:v>
                </c:pt>
                <c:pt idx="157">
                  <c:v>2023.2996546514812</c:v>
                </c:pt>
                <c:pt idx="158">
                  <c:v>4243.9856566678936</c:v>
                </c:pt>
                <c:pt idx="159">
                  <c:v>8322.8826326463695</c:v>
                </c:pt>
                <c:pt idx="160">
                  <c:v>8784.8003108645935</c:v>
                </c:pt>
                <c:pt idx="161">
                  <c:v>10524.668109019478</c:v>
                </c:pt>
                <c:pt idx="162">
                  <c:v>8047.2031139876226</c:v>
                </c:pt>
                <c:pt idx="163">
                  <c:v>8536.9870192585895</c:v>
                </c:pt>
                <c:pt idx="164">
                  <c:v>8510.9218917795515</c:v>
                </c:pt>
                <c:pt idx="165">
                  <c:v>7945.419154953348</c:v>
                </c:pt>
                <c:pt idx="166">
                  <c:v>5870.5216229296002</c:v>
                </c:pt>
                <c:pt idx="167">
                  <c:v>6516.8921896480451</c:v>
                </c:pt>
                <c:pt idx="168">
                  <c:v>10631.497608273148</c:v>
                </c:pt>
                <c:pt idx="169">
                  <c:v>11274.864596121673</c:v>
                </c:pt>
                <c:pt idx="170">
                  <c:v>6112.6130306087107</c:v>
                </c:pt>
                <c:pt idx="171">
                  <c:v>-442.03307392985982</c:v>
                </c:pt>
                <c:pt idx="172">
                  <c:v>-5767.6057917678399</c:v>
                </c:pt>
                <c:pt idx="173">
                  <c:v>-11107.357445926298</c:v>
                </c:pt>
                <c:pt idx="174">
                  <c:v>-9213.0006857242824</c:v>
                </c:pt>
                <c:pt idx="175">
                  <c:v>-3016.9677629886996</c:v>
                </c:pt>
                <c:pt idx="176">
                  <c:v>1094.6155915279264</c:v>
                </c:pt>
                <c:pt idx="177">
                  <c:v>4024.038478214316</c:v>
                </c:pt>
                <c:pt idx="178">
                  <c:v>8000.7587206272638</c:v>
                </c:pt>
                <c:pt idx="179">
                  <c:v>6744.8417499136531</c:v>
                </c:pt>
                <c:pt idx="180">
                  <c:v>3309.2378288078794</c:v>
                </c:pt>
                <c:pt idx="181">
                  <c:v>1725.5545441450461</c:v>
                </c:pt>
                <c:pt idx="182">
                  <c:v>-24.296147789370693</c:v>
                </c:pt>
                <c:pt idx="183">
                  <c:v>-1202.873161153519</c:v>
                </c:pt>
                <c:pt idx="184">
                  <c:v>-4092.2087315285839</c:v>
                </c:pt>
                <c:pt idx="185">
                  <c:v>-4203.7579277827645</c:v>
                </c:pt>
                <c:pt idx="186">
                  <c:v>-3768.4970183873106</c:v>
                </c:pt>
                <c:pt idx="187">
                  <c:v>-2480.4077169628572</c:v>
                </c:pt>
                <c:pt idx="188">
                  <c:v>-1784.6430594984986</c:v>
                </c:pt>
                <c:pt idx="189">
                  <c:v>-1159.0645729651426</c:v>
                </c:pt>
                <c:pt idx="190">
                  <c:v>-859.29838019411807</c:v>
                </c:pt>
                <c:pt idx="191">
                  <c:v>-394.88012827630786</c:v>
                </c:pt>
                <c:pt idx="192">
                  <c:v>-364.13258943648708</c:v>
                </c:pt>
                <c:pt idx="193">
                  <c:v>-66.572641917831604</c:v>
                </c:pt>
                <c:pt idx="194">
                  <c:v>-28.998823929227431</c:v>
                </c:pt>
                <c:pt idx="195">
                  <c:v>-0.35484878001354098</c:v>
                </c:pt>
                <c:pt idx="196">
                  <c:v>1012.1021665401282</c:v>
                </c:pt>
                <c:pt idx="197">
                  <c:v>1012.1021665401282</c:v>
                </c:pt>
                <c:pt idx="198">
                  <c:v>1012.1021665401282</c:v>
                </c:pt>
                <c:pt idx="199">
                  <c:v>1888.9773749313342</c:v>
                </c:pt>
                <c:pt idx="200">
                  <c:v>1917.3616235323007</c:v>
                </c:pt>
                <c:pt idx="201">
                  <c:v>3103.2445460594699</c:v>
                </c:pt>
                <c:pt idx="202">
                  <c:v>3264.636523482166</c:v>
                </c:pt>
                <c:pt idx="203">
                  <c:v>4747.1306901667785</c:v>
                </c:pt>
                <c:pt idx="204">
                  <c:v>7626.6494128340346</c:v>
                </c:pt>
                <c:pt idx="205">
                  <c:v>7451.3902192665819</c:v>
                </c:pt>
                <c:pt idx="206">
                  <c:v>9010.3483339461345</c:v>
                </c:pt>
                <c:pt idx="207">
                  <c:v>10931.427252754722</c:v>
                </c:pt>
                <c:pt idx="208">
                  <c:v>10962.563717962415</c:v>
                </c:pt>
                <c:pt idx="209">
                  <c:v>10942.941843481587</c:v>
                </c:pt>
                <c:pt idx="210">
                  <c:v>14709.472686931183</c:v>
                </c:pt>
                <c:pt idx="211">
                  <c:v>12541.228521035819</c:v>
                </c:pt>
                <c:pt idx="212">
                  <c:v>10639.342943007123</c:v>
                </c:pt>
                <c:pt idx="213">
                  <c:v>9145.6611344091834</c:v>
                </c:pt>
                <c:pt idx="214">
                  <c:v>8412.2276730743051</c:v>
                </c:pt>
                <c:pt idx="215">
                  <c:v>10846.815318500632</c:v>
                </c:pt>
                <c:pt idx="216">
                  <c:v>13425.077357541104</c:v>
                </c:pt>
                <c:pt idx="217">
                  <c:v>15154.77457660716</c:v>
                </c:pt>
                <c:pt idx="218">
                  <c:v>14809.540112788203</c:v>
                </c:pt>
                <c:pt idx="219">
                  <c:v>13682.595862096541</c:v>
                </c:pt>
                <c:pt idx="220">
                  <c:v>11626.673697948361</c:v>
                </c:pt>
                <c:pt idx="221">
                  <c:v>9905.1306943465606</c:v>
                </c:pt>
                <c:pt idx="222">
                  <c:v>6457.2863391162282</c:v>
                </c:pt>
                <c:pt idx="223">
                  <c:v>6534.4147281018977</c:v>
                </c:pt>
                <c:pt idx="224">
                  <c:v>5981.8736500053683</c:v>
                </c:pt>
                <c:pt idx="225">
                  <c:v>6659.509891223157</c:v>
                </c:pt>
                <c:pt idx="226">
                  <c:v>8260.0798022583367</c:v>
                </c:pt>
                <c:pt idx="227">
                  <c:v>7614.9990114152715</c:v>
                </c:pt>
                <c:pt idx="228">
                  <c:v>7711.3065794304002</c:v>
                </c:pt>
                <c:pt idx="229">
                  <c:v>7021.1196950189697</c:v>
                </c:pt>
                <c:pt idx="230">
                  <c:v>6293.2227535036782</c:v>
                </c:pt>
                <c:pt idx="231">
                  <c:v>5577.5268926356894</c:v>
                </c:pt>
                <c:pt idx="232">
                  <c:v>3044.3206401880193</c:v>
                </c:pt>
                <c:pt idx="233">
                  <c:v>-3542.1009076354253</c:v>
                </c:pt>
                <c:pt idx="234">
                  <c:v>-6590.4090313408396</c:v>
                </c:pt>
                <c:pt idx="235">
                  <c:v>-5988.8607379504956</c:v>
                </c:pt>
                <c:pt idx="236">
                  <c:v>-2997.2590734770561</c:v>
                </c:pt>
                <c:pt idx="237">
                  <c:v>-369.59004996371613</c:v>
                </c:pt>
                <c:pt idx="238">
                  <c:v>-989.52511539736292</c:v>
                </c:pt>
                <c:pt idx="239">
                  <c:v>-4043.5809332747217</c:v>
                </c:pt>
                <c:pt idx="240">
                  <c:v>-8308.9999780360686</c:v>
                </c:pt>
                <c:pt idx="241">
                  <c:v>-8709.0566988107639</c:v>
                </c:pt>
                <c:pt idx="242">
                  <c:v>-5297.3674971431956</c:v>
                </c:pt>
                <c:pt idx="243">
                  <c:v>-6759.4306515355884</c:v>
                </c:pt>
                <c:pt idx="244">
                  <c:v>-6026.4660349316828</c:v>
                </c:pt>
                <c:pt idx="245">
                  <c:v>-5350.4226436829667</c:v>
                </c:pt>
                <c:pt idx="246">
                  <c:v>-7831.610423424846</c:v>
                </c:pt>
                <c:pt idx="247">
                  <c:v>-8300.2063881804152</c:v>
                </c:pt>
                <c:pt idx="248">
                  <c:v>-4693.3458931887144</c:v>
                </c:pt>
                <c:pt idx="249">
                  <c:v>-1525.8588003406674</c:v>
                </c:pt>
                <c:pt idx="250">
                  <c:v>-193.26699732035081</c:v>
                </c:pt>
                <c:pt idx="251">
                  <c:v>-800.83804844442068</c:v>
                </c:pt>
                <c:pt idx="252">
                  <c:v>-1037.4965172754219</c:v>
                </c:pt>
                <c:pt idx="253">
                  <c:v>-265.51123960759901</c:v>
                </c:pt>
                <c:pt idx="254">
                  <c:v>1495.7180882667815</c:v>
                </c:pt>
                <c:pt idx="255">
                  <c:v>-90.468985407842453</c:v>
                </c:pt>
                <c:pt idx="256">
                  <c:v>-1485.6962644854291</c:v>
                </c:pt>
                <c:pt idx="257">
                  <c:v>-859.29838019411807</c:v>
                </c:pt>
                <c:pt idx="258">
                  <c:v>3075.7950898049953</c:v>
                </c:pt>
                <c:pt idx="259">
                  <c:v>7335.1146141600475</c:v>
                </c:pt>
                <c:pt idx="260">
                  <c:v>8482.232003685529</c:v>
                </c:pt>
                <c:pt idx="261">
                  <c:v>8876.0522406979944</c:v>
                </c:pt>
                <c:pt idx="262">
                  <c:v>9159.6527474817394</c:v>
                </c:pt>
                <c:pt idx="263">
                  <c:v>11420.220308047183</c:v>
                </c:pt>
                <c:pt idx="264">
                  <c:v>15644.983865890294</c:v>
                </c:pt>
                <c:pt idx="265">
                  <c:v>16549.151224667439</c:v>
                </c:pt>
                <c:pt idx="266">
                  <c:v>15318.653788962365</c:v>
                </c:pt>
                <c:pt idx="267">
                  <c:v>11573.296732985313</c:v>
                </c:pt>
                <c:pt idx="268">
                  <c:v>13630.983348089383</c:v>
                </c:pt>
                <c:pt idx="269">
                  <c:v>11225.00204237025</c:v>
                </c:pt>
                <c:pt idx="270">
                  <c:v>11667.023164929735</c:v>
                </c:pt>
                <c:pt idx="271">
                  <c:v>4641.678466704233</c:v>
                </c:pt>
                <c:pt idx="272">
                  <c:v>-33.818417325719182</c:v>
                </c:pt>
                <c:pt idx="273">
                  <c:v>1684.3549822165617</c:v>
                </c:pt>
                <c:pt idx="274">
                  <c:v>-4218.5745219088139</c:v>
                </c:pt>
                <c:pt idx="275">
                  <c:v>-9005.1216959444118</c:v>
                </c:pt>
                <c:pt idx="276">
                  <c:v>-8064.2429978503196</c:v>
                </c:pt>
                <c:pt idx="277">
                  <c:v>-10357.140501607479</c:v>
                </c:pt>
                <c:pt idx="278">
                  <c:v>-9008.4748869133218</c:v>
                </c:pt>
                <c:pt idx="279">
                  <c:v>-11745.562331362618</c:v>
                </c:pt>
                <c:pt idx="280">
                  <c:v>-6997.6598880320926</c:v>
                </c:pt>
                <c:pt idx="281">
                  <c:v>-1313.4917125924685</c:v>
                </c:pt>
                <c:pt idx="282">
                  <c:v>9046.1042527720256</c:v>
                </c:pt>
                <c:pt idx="283">
                  <c:v>12440.748370222016</c:v>
                </c:pt>
                <c:pt idx="284">
                  <c:v>13748.125930563712</c:v>
                </c:pt>
                <c:pt idx="285">
                  <c:v>16870.165974041207</c:v>
                </c:pt>
                <c:pt idx="286">
                  <c:v>15982.563352207708</c:v>
                </c:pt>
                <c:pt idx="287">
                  <c:v>17463.017204776137</c:v>
                </c:pt>
                <c:pt idx="288">
                  <c:v>19042.446712267381</c:v>
                </c:pt>
                <c:pt idx="289">
                  <c:v>20656.263784346927</c:v>
                </c:pt>
                <c:pt idx="290">
                  <c:v>14879.996089328282</c:v>
                </c:pt>
                <c:pt idx="291">
                  <c:v>7215.7608137923989</c:v>
                </c:pt>
                <c:pt idx="292">
                  <c:v>-369.59004996371613</c:v>
                </c:pt>
                <c:pt idx="293">
                  <c:v>-2525.528519650717</c:v>
                </c:pt>
                <c:pt idx="294">
                  <c:v>-998.32646143651323</c:v>
                </c:pt>
                <c:pt idx="295">
                  <c:v>-189.96121967788432</c:v>
                </c:pt>
                <c:pt idx="296">
                  <c:v>3684.4342342220652</c:v>
                </c:pt>
                <c:pt idx="297">
                  <c:v>4737.4387402826251</c:v>
                </c:pt>
                <c:pt idx="298">
                  <c:v>5201.7304065215803</c:v>
                </c:pt>
                <c:pt idx="299">
                  <c:v>5061.5956867922214</c:v>
                </c:pt>
                <c:pt idx="300">
                  <c:v>4387.8248834073975</c:v>
                </c:pt>
                <c:pt idx="301">
                  <c:v>2783.0282264585021</c:v>
                </c:pt>
                <c:pt idx="302">
                  <c:v>-191.74997569220733</c:v>
                </c:pt>
                <c:pt idx="303">
                  <c:v>-1007.6925793041769</c:v>
                </c:pt>
                <c:pt idx="304">
                  <c:v>-1920.2129355653778</c:v>
                </c:pt>
                <c:pt idx="305">
                  <c:v>-3826.189376790328</c:v>
                </c:pt>
                <c:pt idx="306">
                  <c:v>-3729.1287905259478</c:v>
                </c:pt>
                <c:pt idx="307">
                  <c:v>-1886.9842025549106</c:v>
                </c:pt>
                <c:pt idx="308">
                  <c:v>-236.33131604057212</c:v>
                </c:pt>
                <c:pt idx="309">
                  <c:v>1833.003179092143</c:v>
                </c:pt>
                <c:pt idx="310">
                  <c:v>-93.435073663670863</c:v>
                </c:pt>
                <c:pt idx="311">
                  <c:v>-241.56320387882974</c:v>
                </c:pt>
                <c:pt idx="312">
                  <c:v>-693.07763801647604</c:v>
                </c:pt>
                <c:pt idx="313">
                  <c:v>-2206.8919310700931</c:v>
                </c:pt>
                <c:pt idx="314">
                  <c:v>-3017.7935264374764</c:v>
                </c:pt>
                <c:pt idx="315">
                  <c:v>-3487.1522582034891</c:v>
                </c:pt>
                <c:pt idx="316">
                  <c:v>-2809.9888835497982</c:v>
                </c:pt>
                <c:pt idx="317">
                  <c:v>-2455.8675635731856</c:v>
                </c:pt>
                <c:pt idx="318">
                  <c:v>-3355.6315009755999</c:v>
                </c:pt>
                <c:pt idx="319">
                  <c:v>-3903.0615467811617</c:v>
                </c:pt>
                <c:pt idx="320">
                  <c:v>-3379.1901608413523</c:v>
                </c:pt>
                <c:pt idx="321">
                  <c:v>-238.79873772811604</c:v>
                </c:pt>
                <c:pt idx="322">
                  <c:v>-565.28723164941641</c:v>
                </c:pt>
                <c:pt idx="323">
                  <c:v>1978.9116142216269</c:v>
                </c:pt>
                <c:pt idx="324">
                  <c:v>-370.72079450038615</c:v>
                </c:pt>
                <c:pt idx="325">
                  <c:v>-118.75846902223087</c:v>
                </c:pt>
                <c:pt idx="326">
                  <c:v>1912.4266109003088</c:v>
                </c:pt>
                <c:pt idx="327">
                  <c:v>-41.778176755578322</c:v>
                </c:pt>
                <c:pt idx="328">
                  <c:v>-41.741044880259352</c:v>
                </c:pt>
                <c:pt idx="329">
                  <c:v>-4017.9791406504746</c:v>
                </c:pt>
                <c:pt idx="330">
                  <c:v>-3556.1786126694406</c:v>
                </c:pt>
                <c:pt idx="331">
                  <c:v>-250.50216508502493</c:v>
                </c:pt>
                <c:pt idx="332">
                  <c:v>-2.6258422026830329E-3</c:v>
                </c:pt>
                <c:pt idx="333">
                  <c:v>-470.89185687259788</c:v>
                </c:pt>
                <c:pt idx="334">
                  <c:v>-33.635121484898455</c:v>
                </c:pt>
                <c:pt idx="335">
                  <c:v>-218.85593396925881</c:v>
                </c:pt>
                <c:pt idx="336">
                  <c:v>-134.29830351137309</c:v>
                </c:pt>
                <c:pt idx="337">
                  <c:v>-0.13257450185600847</c:v>
                </c:pt>
                <c:pt idx="338">
                  <c:v>1794.8927480518616</c:v>
                </c:pt>
                <c:pt idx="339">
                  <c:v>3075.7950898049953</c:v>
                </c:pt>
                <c:pt idx="340">
                  <c:v>7094.8015314845343</c:v>
                </c:pt>
                <c:pt idx="341">
                  <c:v>9897.0957040913418</c:v>
                </c:pt>
                <c:pt idx="342">
                  <c:v>10030.820195451559</c:v>
                </c:pt>
                <c:pt idx="343">
                  <c:v>4276.9396973292069</c:v>
                </c:pt>
                <c:pt idx="344">
                  <c:v>2807.142018996889</c:v>
                </c:pt>
                <c:pt idx="345">
                  <c:v>2666.2312066776899</c:v>
                </c:pt>
                <c:pt idx="346">
                  <c:v>4428.0003555096628</c:v>
                </c:pt>
                <c:pt idx="347">
                  <c:v>2739.7717501307188</c:v>
                </c:pt>
                <c:pt idx="348">
                  <c:v>3073.063589224209</c:v>
                </c:pt>
                <c:pt idx="349">
                  <c:v>3508.8465794678732</c:v>
                </c:pt>
                <c:pt idx="350">
                  <c:v>3140.9198380981034</c:v>
                </c:pt>
                <c:pt idx="351">
                  <c:v>2648.1082930298844</c:v>
                </c:pt>
                <c:pt idx="352">
                  <c:v>1596.814381852432</c:v>
                </c:pt>
                <c:pt idx="353">
                  <c:v>1587.8162733966544</c:v>
                </c:pt>
                <c:pt idx="354">
                  <c:v>1578.8446688076149</c:v>
                </c:pt>
                <c:pt idx="355">
                  <c:v>2213.8694160617611</c:v>
                </c:pt>
                <c:pt idx="356">
                  <c:v>2893.1571161733054</c:v>
                </c:pt>
                <c:pt idx="357">
                  <c:v>2648.1082930298844</c:v>
                </c:pt>
                <c:pt idx="358">
                  <c:v>1120.8282131899334</c:v>
                </c:pt>
                <c:pt idx="359">
                  <c:v>-1699.8961151997084</c:v>
                </c:pt>
                <c:pt idx="360">
                  <c:v>-3184.4709058281755</c:v>
                </c:pt>
                <c:pt idx="361">
                  <c:v>-2679.4326551328263</c:v>
                </c:pt>
                <c:pt idx="362">
                  <c:v>-1623.0654525293285</c:v>
                </c:pt>
                <c:pt idx="363">
                  <c:v>-656.8463918272073</c:v>
                </c:pt>
                <c:pt idx="364">
                  <c:v>-106.12706696851755</c:v>
                </c:pt>
                <c:pt idx="365">
                  <c:v>1696.4273293958097</c:v>
                </c:pt>
                <c:pt idx="366">
                  <c:v>2085.1993003002549</c:v>
                </c:pt>
                <c:pt idx="367">
                  <c:v>2601.7501834311101</c:v>
                </c:pt>
                <c:pt idx="368">
                  <c:v>3949.4599364875703</c:v>
                </c:pt>
                <c:pt idx="369">
                  <c:v>5687.4725761577138</c:v>
                </c:pt>
                <c:pt idx="370">
                  <c:v>3861.1745582878743</c:v>
                </c:pt>
                <c:pt idx="371">
                  <c:v>2597.75831464051</c:v>
                </c:pt>
                <c:pt idx="372">
                  <c:v>-538.4458369193577</c:v>
                </c:pt>
                <c:pt idx="373">
                  <c:v>-3650.6226781282535</c:v>
                </c:pt>
                <c:pt idx="374">
                  <c:v>-4598.1785860531891</c:v>
                </c:pt>
                <c:pt idx="375">
                  <c:v>-3125.2469359694851</c:v>
                </c:pt>
                <c:pt idx="376">
                  <c:v>-1595.6424613055992</c:v>
                </c:pt>
                <c:pt idx="377">
                  <c:v>-759.27633431201696</c:v>
                </c:pt>
                <c:pt idx="378">
                  <c:v>-439.64380257045724</c:v>
                </c:pt>
                <c:pt idx="379">
                  <c:v>-232.00950231928724</c:v>
                </c:pt>
                <c:pt idx="380">
                  <c:v>-161.0512218931346</c:v>
                </c:pt>
                <c:pt idx="381">
                  <c:v>-198.13238862043721</c:v>
                </c:pt>
                <c:pt idx="382">
                  <c:v>-151.87513002941779</c:v>
                </c:pt>
                <c:pt idx="383">
                  <c:v>-97.27838803410225</c:v>
                </c:pt>
                <c:pt idx="384">
                  <c:v>-58.567564904915642</c:v>
                </c:pt>
                <c:pt idx="385">
                  <c:v>-18.03934156130196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246.21141304294071</c:v>
                </c:pt>
                <c:pt idx="393">
                  <c:v>2031.4885958949906</c:v>
                </c:pt>
                <c:pt idx="394">
                  <c:v>4966.7568280634123</c:v>
                </c:pt>
                <c:pt idx="395">
                  <c:v>7262.4045974193014</c:v>
                </c:pt>
                <c:pt idx="396">
                  <c:v>8657.6970988985413</c:v>
                </c:pt>
                <c:pt idx="397">
                  <c:v>10838.643270487799</c:v>
                </c:pt>
                <c:pt idx="398">
                  <c:v>12576.254647936776</c:v>
                </c:pt>
                <c:pt idx="399">
                  <c:v>10729.982162631321</c:v>
                </c:pt>
                <c:pt idx="400">
                  <c:v>5992.2045066766223</c:v>
                </c:pt>
                <c:pt idx="401">
                  <c:v>2026.2089909164436</c:v>
                </c:pt>
                <c:pt idx="402">
                  <c:v>-565.28723164941641</c:v>
                </c:pt>
                <c:pt idx="403">
                  <c:v>-2313.0118565207072</c:v>
                </c:pt>
                <c:pt idx="404">
                  <c:v>-2259.0308161781063</c:v>
                </c:pt>
                <c:pt idx="405">
                  <c:v>-1606.924562795225</c:v>
                </c:pt>
                <c:pt idx="406">
                  <c:v>-1587.551642260375</c:v>
                </c:pt>
                <c:pt idx="407">
                  <c:v>-1646.2830006392132</c:v>
                </c:pt>
                <c:pt idx="408">
                  <c:v>-1437.4206144616974</c:v>
                </c:pt>
                <c:pt idx="409">
                  <c:v>-747.46969982459302</c:v>
                </c:pt>
                <c:pt idx="410">
                  <c:v>-30.458705489472681</c:v>
                </c:pt>
                <c:pt idx="411">
                  <c:v>1542.6355126902802</c:v>
                </c:pt>
                <c:pt idx="412">
                  <c:v>1766.7374870081321</c:v>
                </c:pt>
                <c:pt idx="413">
                  <c:v>1927.3820125762247</c:v>
                </c:pt>
                <c:pt idx="414">
                  <c:v>2048.1667601010904</c:v>
                </c:pt>
                <c:pt idx="415">
                  <c:v>3405.0342085291222</c:v>
                </c:pt>
                <c:pt idx="416">
                  <c:v>4924.3277589466434</c:v>
                </c:pt>
                <c:pt idx="417">
                  <c:v>4642.4711334063941</c:v>
                </c:pt>
                <c:pt idx="418">
                  <c:v>2431.8973039376033</c:v>
                </c:pt>
                <c:pt idx="419">
                  <c:v>-38.46819892222971</c:v>
                </c:pt>
                <c:pt idx="420">
                  <c:v>-1098.7892594741802</c:v>
                </c:pt>
                <c:pt idx="421">
                  <c:v>-801.59894666622426</c:v>
                </c:pt>
                <c:pt idx="422">
                  <c:v>-84.301891134247583</c:v>
                </c:pt>
                <c:pt idx="423">
                  <c:v>1966.9431200627132</c:v>
                </c:pt>
                <c:pt idx="424">
                  <c:v>3053.3381650138995</c:v>
                </c:pt>
                <c:pt idx="425">
                  <c:v>6257.7223410791157</c:v>
                </c:pt>
                <c:pt idx="426">
                  <c:v>10729.020721738967</c:v>
                </c:pt>
                <c:pt idx="427">
                  <c:v>16632.225950928205</c:v>
                </c:pt>
                <c:pt idx="428">
                  <c:v>16791.642951966547</c:v>
                </c:pt>
                <c:pt idx="429">
                  <c:v>9328.6112193235404</c:v>
                </c:pt>
                <c:pt idx="430">
                  <c:v>3211.5367250970216</c:v>
                </c:pt>
                <c:pt idx="431">
                  <c:v>-670.27963631836315</c:v>
                </c:pt>
                <c:pt idx="432">
                  <c:v>-1289.2969479466394</c:v>
                </c:pt>
                <c:pt idx="433">
                  <c:v>-433.01223655020766</c:v>
                </c:pt>
                <c:pt idx="434">
                  <c:v>1152.3154490107472</c:v>
                </c:pt>
                <c:pt idx="435">
                  <c:v>-255.83964291118667</c:v>
                </c:pt>
                <c:pt idx="436">
                  <c:v>-2530.4209919407263</c:v>
                </c:pt>
                <c:pt idx="437">
                  <c:v>-4995.8596605028679</c:v>
                </c:pt>
                <c:pt idx="438">
                  <c:v>-6827.6656388886031</c:v>
                </c:pt>
                <c:pt idx="439">
                  <c:v>-6545.2754421372147</c:v>
                </c:pt>
                <c:pt idx="440">
                  <c:v>-4477.8805737145458</c:v>
                </c:pt>
                <c:pt idx="441">
                  <c:v>-1705.2895626196346</c:v>
                </c:pt>
                <c:pt idx="442">
                  <c:v>-379.39173117890113</c:v>
                </c:pt>
                <c:pt idx="443">
                  <c:v>-53.401177768769429</c:v>
                </c:pt>
                <c:pt idx="444">
                  <c:v>-2.6510891264065886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246.21141304294071</c:v>
                </c:pt>
                <c:pt idx="513">
                  <c:v>2768.4705093485404</c:v>
                </c:pt>
                <c:pt idx="514">
                  <c:v>7908.6652456775737</c:v>
                </c:pt>
                <c:pt idx="515">
                  <c:v>11233.197638086145</c:v>
                </c:pt>
                <c:pt idx="516">
                  <c:v>12750.192962361227</c:v>
                </c:pt>
                <c:pt idx="517">
                  <c:v>10679.891472098441</c:v>
                </c:pt>
                <c:pt idx="518">
                  <c:v>5441.6905655924129</c:v>
                </c:pt>
                <c:pt idx="519">
                  <c:v>1778.0354592987114</c:v>
                </c:pt>
                <c:pt idx="520">
                  <c:v>-323.23803828840698</c:v>
                </c:pt>
                <c:pt idx="521">
                  <c:v>-1036.2335389225325</c:v>
                </c:pt>
                <c:pt idx="522">
                  <c:v>-1095.9491923428677</c:v>
                </c:pt>
                <c:pt idx="523">
                  <c:v>-1361.9970909861809</c:v>
                </c:pt>
                <c:pt idx="524">
                  <c:v>-2149.8227148663054</c:v>
                </c:pt>
                <c:pt idx="525">
                  <c:v>-2535.5440417289105</c:v>
                </c:pt>
                <c:pt idx="526">
                  <c:v>-1360.5977049536777</c:v>
                </c:pt>
                <c:pt idx="527">
                  <c:v>-376.93746079832124</c:v>
                </c:pt>
                <c:pt idx="528">
                  <c:v>-72.561014691765806</c:v>
                </c:pt>
                <c:pt idx="529">
                  <c:v>-13.718500402918101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58.343453736436601</c:v>
                </c:pt>
                <c:pt idx="534">
                  <c:v>899.39504364472373</c:v>
                </c:pt>
                <c:pt idx="535">
                  <c:v>3176.9389765845222</c:v>
                </c:pt>
                <c:pt idx="536">
                  <c:v>3894.1771543900472</c:v>
                </c:pt>
                <c:pt idx="537">
                  <c:v>6361.1322557850381</c:v>
                </c:pt>
                <c:pt idx="538">
                  <c:v>10423.406646177918</c:v>
                </c:pt>
                <c:pt idx="539">
                  <c:v>16025.269282648534</c:v>
                </c:pt>
                <c:pt idx="540">
                  <c:v>13356.645871959785</c:v>
                </c:pt>
                <c:pt idx="541">
                  <c:v>5834.7700310050868</c:v>
                </c:pt>
                <c:pt idx="542">
                  <c:v>1952.3727629908542</c:v>
                </c:pt>
                <c:pt idx="543">
                  <c:v>1086.7433156369627</c:v>
                </c:pt>
                <c:pt idx="544">
                  <c:v>-533.52544488780575</c:v>
                </c:pt>
                <c:pt idx="545">
                  <c:v>-1662.4972159188983</c:v>
                </c:pt>
                <c:pt idx="546">
                  <c:v>-2859.5476581305461</c:v>
                </c:pt>
                <c:pt idx="547">
                  <c:v>-1700.8726092784382</c:v>
                </c:pt>
                <c:pt idx="548">
                  <c:v>-1183.9284388982617</c:v>
                </c:pt>
                <c:pt idx="549">
                  <c:v>-645.895123007037</c:v>
                </c:pt>
                <c:pt idx="550">
                  <c:v>-603.36374619329479</c:v>
                </c:pt>
                <c:pt idx="551">
                  <c:v>-310.85060407148563</c:v>
                </c:pt>
                <c:pt idx="552">
                  <c:v>-74.188717132873236</c:v>
                </c:pt>
                <c:pt idx="553">
                  <c:v>-197.36018753262775</c:v>
                </c:pt>
                <c:pt idx="554">
                  <c:v>-68.994507511711163</c:v>
                </c:pt>
                <c:pt idx="555">
                  <c:v>-0.2366747158589928</c:v>
                </c:pt>
                <c:pt idx="556">
                  <c:v>1142.0247593267457</c:v>
                </c:pt>
                <c:pt idx="557">
                  <c:v>1679.5260569184718</c:v>
                </c:pt>
                <c:pt idx="558">
                  <c:v>1981.3206913572922</c:v>
                </c:pt>
                <c:pt idx="559">
                  <c:v>2446.9750697034115</c:v>
                </c:pt>
                <c:pt idx="560">
                  <c:v>5893.4026071052549</c:v>
                </c:pt>
                <c:pt idx="561">
                  <c:v>2295.4100746216313</c:v>
                </c:pt>
                <c:pt idx="562">
                  <c:v>1439.3449925672408</c:v>
                </c:pt>
                <c:pt idx="563">
                  <c:v>1439.3449925672408</c:v>
                </c:pt>
                <c:pt idx="564">
                  <c:v>-1341.6127098780191</c:v>
                </c:pt>
                <c:pt idx="565">
                  <c:v>-2815.2489212996834</c:v>
                </c:pt>
                <c:pt idx="566">
                  <c:v>-769.8401685609748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776.7511987230281</c:v>
                </c:pt>
                <c:pt idx="602">
                  <c:v>1464.5428642520144</c:v>
                </c:pt>
                <c:pt idx="603">
                  <c:v>4966.7568280634123</c:v>
                </c:pt>
                <c:pt idx="604">
                  <c:v>8978.2739856221851</c:v>
                </c:pt>
                <c:pt idx="605">
                  <c:v>11580.987477303705</c:v>
                </c:pt>
                <c:pt idx="606">
                  <c:v>15966.359811925076</c:v>
                </c:pt>
                <c:pt idx="607">
                  <c:v>18912.49054543395</c:v>
                </c:pt>
                <c:pt idx="608">
                  <c:v>19328.618482385529</c:v>
                </c:pt>
                <c:pt idx="609">
                  <c:v>18981.990676378438</c:v>
                </c:pt>
                <c:pt idx="610">
                  <c:v>19781.031248050313</c:v>
                </c:pt>
                <c:pt idx="611">
                  <c:v>22606.072669148856</c:v>
                </c:pt>
                <c:pt idx="612">
                  <c:v>21235.775857604171</c:v>
                </c:pt>
                <c:pt idx="613">
                  <c:v>14563.890898863563</c:v>
                </c:pt>
                <c:pt idx="614">
                  <c:v>5658.3517788460513</c:v>
                </c:pt>
                <c:pt idx="615">
                  <c:v>2986.8403201922547</c:v>
                </c:pt>
                <c:pt idx="616">
                  <c:v>3909.0632084207605</c:v>
                </c:pt>
                <c:pt idx="617">
                  <c:v>2942.8419119239784</c:v>
                </c:pt>
                <c:pt idx="618">
                  <c:v>-13.980939054460777</c:v>
                </c:pt>
                <c:pt idx="619">
                  <c:v>-1000.4440903712306</c:v>
                </c:pt>
                <c:pt idx="620">
                  <c:v>-2508.5183953160317</c:v>
                </c:pt>
                <c:pt idx="621">
                  <c:v>-1920.6186699397515</c:v>
                </c:pt>
                <c:pt idx="622">
                  <c:v>-209.960987629485</c:v>
                </c:pt>
                <c:pt idx="623">
                  <c:v>3374.6178574913301</c:v>
                </c:pt>
                <c:pt idx="624">
                  <c:v>4733.9859948196299</c:v>
                </c:pt>
                <c:pt idx="625">
                  <c:v>6321.9305163555828</c:v>
                </c:pt>
                <c:pt idx="626">
                  <c:v>6432.3972827178122</c:v>
                </c:pt>
                <c:pt idx="627">
                  <c:v>5074.6637787919799</c:v>
                </c:pt>
                <c:pt idx="628">
                  <c:v>4226.7151632063196</c:v>
                </c:pt>
                <c:pt idx="629">
                  <c:v>4226.7151632063196</c:v>
                </c:pt>
                <c:pt idx="630">
                  <c:v>4653.6262662057361</c:v>
                </c:pt>
                <c:pt idx="631">
                  <c:v>6618.8252424255734</c:v>
                </c:pt>
                <c:pt idx="632">
                  <c:v>9309.093571869882</c:v>
                </c:pt>
                <c:pt idx="633">
                  <c:v>10818.352573868142</c:v>
                </c:pt>
                <c:pt idx="634">
                  <c:v>12411.896580453664</c:v>
                </c:pt>
                <c:pt idx="635">
                  <c:v>12195.504506583242</c:v>
                </c:pt>
                <c:pt idx="636">
                  <c:v>10549.595753352067</c:v>
                </c:pt>
                <c:pt idx="637">
                  <c:v>6438.0973685246354</c:v>
                </c:pt>
                <c:pt idx="638">
                  <c:v>5128.7981019226154</c:v>
                </c:pt>
                <c:pt idx="639">
                  <c:v>4546.222156894366</c:v>
                </c:pt>
                <c:pt idx="640">
                  <c:v>3654.5692052292661</c:v>
                </c:pt>
                <c:pt idx="641">
                  <c:v>4502.2661877592318</c:v>
                </c:pt>
                <c:pt idx="642">
                  <c:v>7190.5664629812845</c:v>
                </c:pt>
                <c:pt idx="643">
                  <c:v>12332.122512683072</c:v>
                </c:pt>
                <c:pt idx="644">
                  <c:v>10506.244045832662</c:v>
                </c:pt>
                <c:pt idx="645">
                  <c:v>6153.8362508620912</c:v>
                </c:pt>
                <c:pt idx="646">
                  <c:v>6966.1285185668967</c:v>
                </c:pt>
                <c:pt idx="647">
                  <c:v>7039.5094537903396</c:v>
                </c:pt>
                <c:pt idx="648">
                  <c:v>7113.3663968162255</c:v>
                </c:pt>
                <c:pt idx="649">
                  <c:v>6170.1664644390685</c:v>
                </c:pt>
                <c:pt idx="650">
                  <c:v>5104.7252351008301</c:v>
                </c:pt>
                <c:pt idx="651">
                  <c:v>-859.78824264628167</c:v>
                </c:pt>
                <c:pt idx="652">
                  <c:v>-5758.2857314395642</c:v>
                </c:pt>
                <c:pt idx="653">
                  <c:v>-6991.3938836331035</c:v>
                </c:pt>
                <c:pt idx="654">
                  <c:v>-6362.7560148875973</c:v>
                </c:pt>
                <c:pt idx="655">
                  <c:v>-10150.474768821938</c:v>
                </c:pt>
                <c:pt idx="656">
                  <c:v>-14714.947701715049</c:v>
                </c:pt>
                <c:pt idx="657">
                  <c:v>-13528.261639425767</c:v>
                </c:pt>
                <c:pt idx="658">
                  <c:v>-7404.9730626424916</c:v>
                </c:pt>
                <c:pt idx="659">
                  <c:v>-5324.8275198204619</c:v>
                </c:pt>
                <c:pt idx="660">
                  <c:v>-8342.6169554801982</c:v>
                </c:pt>
                <c:pt idx="661">
                  <c:v>-11214.552225428202</c:v>
                </c:pt>
                <c:pt idx="662">
                  <c:v>-8591.1161344211705</c:v>
                </c:pt>
                <c:pt idx="663">
                  <c:v>-5772.3918167369629</c:v>
                </c:pt>
                <c:pt idx="664">
                  <c:v>-1712.7224397431478</c:v>
                </c:pt>
                <c:pt idx="665">
                  <c:v>-578.14321229136522</c:v>
                </c:pt>
                <c:pt idx="666">
                  <c:v>1888.9773749313342</c:v>
                </c:pt>
                <c:pt idx="667">
                  <c:v>4221.9915118867966</c:v>
                </c:pt>
                <c:pt idx="668">
                  <c:v>13824.559341661912</c:v>
                </c:pt>
                <c:pt idx="669">
                  <c:v>13074.573791736379</c:v>
                </c:pt>
                <c:pt idx="670">
                  <c:v>17000.305784967317</c:v>
                </c:pt>
                <c:pt idx="671">
                  <c:v>16200.709253093357</c:v>
                </c:pt>
                <c:pt idx="672">
                  <c:v>10248.560591513316</c:v>
                </c:pt>
                <c:pt idx="673">
                  <c:v>10888.0588127467</c:v>
                </c:pt>
                <c:pt idx="674">
                  <c:v>11534.078747287615</c:v>
                </c:pt>
                <c:pt idx="675">
                  <c:v>12186.987070168794</c:v>
                </c:pt>
                <c:pt idx="676">
                  <c:v>4420.5385192713366</c:v>
                </c:pt>
                <c:pt idx="677">
                  <c:v>4271.6680177633725</c:v>
                </c:pt>
                <c:pt idx="678">
                  <c:v>-3537.5126668686025</c:v>
                </c:pt>
                <c:pt idx="679">
                  <c:v>-9518.9714058746049</c:v>
                </c:pt>
                <c:pt idx="680">
                  <c:v>-10736.876240787506</c:v>
                </c:pt>
                <c:pt idx="681">
                  <c:v>-11152.074433732687</c:v>
                </c:pt>
                <c:pt idx="682">
                  <c:v>-8017.6739880171899</c:v>
                </c:pt>
                <c:pt idx="683">
                  <c:v>-2189.1262180396534</c:v>
                </c:pt>
                <c:pt idx="684">
                  <c:v>-2633.4281592497905</c:v>
                </c:pt>
                <c:pt idx="685">
                  <c:v>1572.4811162639237</c:v>
                </c:pt>
                <c:pt idx="686">
                  <c:v>7959.9756187935964</c:v>
                </c:pt>
                <c:pt idx="687">
                  <c:v>9032.4396834043182</c:v>
                </c:pt>
                <c:pt idx="688">
                  <c:v>7837.622635468264</c:v>
                </c:pt>
                <c:pt idx="689">
                  <c:v>9955.4231851873501</c:v>
                </c:pt>
                <c:pt idx="690">
                  <c:v>8752.3413626382298</c:v>
                </c:pt>
                <c:pt idx="691">
                  <c:v>3976.5371745992388</c:v>
                </c:pt>
                <c:pt idx="692">
                  <c:v>3218.9535633308697</c:v>
                </c:pt>
                <c:pt idx="693">
                  <c:v>4548.000458783863</c:v>
                </c:pt>
                <c:pt idx="694">
                  <c:v>5568.3250159423851</c:v>
                </c:pt>
                <c:pt idx="695">
                  <c:v>3861.8599487707684</c:v>
                </c:pt>
                <c:pt idx="696">
                  <c:v>-953.19290043565252</c:v>
                </c:pt>
                <c:pt idx="697">
                  <c:v>-10164.486154577833</c:v>
                </c:pt>
                <c:pt idx="698">
                  <c:v>-4760.664058644089</c:v>
                </c:pt>
                <c:pt idx="699">
                  <c:v>-4513.7019593984351</c:v>
                </c:pt>
                <c:pt idx="700">
                  <c:v>-1613.2561654761146</c:v>
                </c:pt>
                <c:pt idx="701">
                  <c:v>-321.61470005573608</c:v>
                </c:pt>
                <c:pt idx="702">
                  <c:v>1031.570402220759</c:v>
                </c:pt>
                <c:pt idx="703">
                  <c:v>1716.9019686446845</c:v>
                </c:pt>
                <c:pt idx="704">
                  <c:v>1108.7978900728006</c:v>
                </c:pt>
                <c:pt idx="705">
                  <c:v>-1010.0307220817876</c:v>
                </c:pt>
                <c:pt idx="706">
                  <c:v>-2168.1971748215497</c:v>
                </c:pt>
                <c:pt idx="707">
                  <c:v>-2679.1300109976578</c:v>
                </c:pt>
                <c:pt idx="708">
                  <c:v>-1641.3099610013992</c:v>
                </c:pt>
                <c:pt idx="709">
                  <c:v>-328.05390341712865</c:v>
                </c:pt>
                <c:pt idx="710">
                  <c:v>3435.8002192784847</c:v>
                </c:pt>
                <c:pt idx="711">
                  <c:v>10017.828314377364</c:v>
                </c:pt>
                <c:pt idx="712">
                  <c:v>11756.939774296554</c:v>
                </c:pt>
                <c:pt idx="713">
                  <c:v>3269.9197383422593</c:v>
                </c:pt>
                <c:pt idx="714">
                  <c:v>-321.61470005573608</c:v>
                </c:pt>
                <c:pt idx="715">
                  <c:v>-3336.3137713203346</c:v>
                </c:pt>
                <c:pt idx="716">
                  <c:v>-4402.9857155700674</c:v>
                </c:pt>
                <c:pt idx="717">
                  <c:v>-1150.1179069433147</c:v>
                </c:pt>
                <c:pt idx="718">
                  <c:v>1012.1021665401282</c:v>
                </c:pt>
                <c:pt idx="719">
                  <c:v>2979.0359288974382</c:v>
                </c:pt>
                <c:pt idx="720">
                  <c:v>7747.1205647901761</c:v>
                </c:pt>
                <c:pt idx="721">
                  <c:v>7495.7090803611363</c:v>
                </c:pt>
                <c:pt idx="722">
                  <c:v>7073.5578848246096</c:v>
                </c:pt>
                <c:pt idx="723">
                  <c:v>6942.576003573553</c:v>
                </c:pt>
                <c:pt idx="724">
                  <c:v>6063.7181651604324</c:v>
                </c:pt>
                <c:pt idx="725">
                  <c:v>9600.5984830053512</c:v>
                </c:pt>
                <c:pt idx="726">
                  <c:v>12699.1996622185</c:v>
                </c:pt>
                <c:pt idx="727">
                  <c:v>21646.959610453276</c:v>
                </c:pt>
                <c:pt idx="728">
                  <c:v>15168.614553525455</c:v>
                </c:pt>
                <c:pt idx="729">
                  <c:v>13903.987952182202</c:v>
                </c:pt>
                <c:pt idx="730">
                  <c:v>9928.2207278130991</c:v>
                </c:pt>
                <c:pt idx="731">
                  <c:v>4603.3728375599976</c:v>
                </c:pt>
                <c:pt idx="732">
                  <c:v>4169.3636891905971</c:v>
                </c:pt>
                <c:pt idx="733">
                  <c:v>4467.2806963934036</c:v>
                </c:pt>
                <c:pt idx="734">
                  <c:v>4490.3807855462837</c:v>
                </c:pt>
                <c:pt idx="735">
                  <c:v>4695.0270209468299</c:v>
                </c:pt>
                <c:pt idx="736">
                  <c:v>4838.0064304896941</c:v>
                </c:pt>
                <c:pt idx="737">
                  <c:v>6068.1435624094056</c:v>
                </c:pt>
                <c:pt idx="738">
                  <c:v>4844.2884824780904</c:v>
                </c:pt>
                <c:pt idx="739">
                  <c:v>4415.9284242286467</c:v>
                </c:pt>
                <c:pt idx="740">
                  <c:v>9867.1194866945516</c:v>
                </c:pt>
                <c:pt idx="741">
                  <c:v>9580.7485809136797</c:v>
                </c:pt>
                <c:pt idx="742">
                  <c:v>7972.1934778739806</c:v>
                </c:pt>
                <c:pt idx="743">
                  <c:v>4797.4914391203165</c:v>
                </c:pt>
                <c:pt idx="744">
                  <c:v>4809.5202479190439</c:v>
                </c:pt>
                <c:pt idx="745">
                  <c:v>4400.2854539552472</c:v>
                </c:pt>
                <c:pt idx="746">
                  <c:v>4821.5550750958928</c:v>
                </c:pt>
                <c:pt idx="747">
                  <c:v>5524.9466027588833</c:v>
                </c:pt>
                <c:pt idx="748">
                  <c:v>7634.079593022353</c:v>
                </c:pt>
                <c:pt idx="749">
                  <c:v>8452.1548624764819</c:v>
                </c:pt>
                <c:pt idx="750">
                  <c:v>5845.0714162033355</c:v>
                </c:pt>
                <c:pt idx="751">
                  <c:v>4702.0391975033217</c:v>
                </c:pt>
                <c:pt idx="752">
                  <c:v>4083.4397328754849</c:v>
                </c:pt>
                <c:pt idx="753">
                  <c:v>-5.3267809859900597</c:v>
                </c:pt>
                <c:pt idx="754">
                  <c:v>-988.64464819441605</c:v>
                </c:pt>
                <c:pt idx="755">
                  <c:v>-1416.7150632399557</c:v>
                </c:pt>
                <c:pt idx="756">
                  <c:v>-3252.4495902042004</c:v>
                </c:pt>
                <c:pt idx="757">
                  <c:v>-8217.4514335619278</c:v>
                </c:pt>
                <c:pt idx="758">
                  <c:v>-14995.490372545048</c:v>
                </c:pt>
                <c:pt idx="759">
                  <c:v>-15444.495884513422</c:v>
                </c:pt>
                <c:pt idx="760">
                  <c:v>-12914.97460436176</c:v>
                </c:pt>
                <c:pt idx="761">
                  <c:v>-10387.55682713416</c:v>
                </c:pt>
                <c:pt idx="762">
                  <c:v>-7312.8773001034824</c:v>
                </c:pt>
                <c:pt idx="763">
                  <c:v>-4075.6751377415358</c:v>
                </c:pt>
                <c:pt idx="764">
                  <c:v>-1459.5143146175676</c:v>
                </c:pt>
                <c:pt idx="765">
                  <c:v>2507.9565566657475</c:v>
                </c:pt>
                <c:pt idx="766">
                  <c:v>8104.1092226924911</c:v>
                </c:pt>
                <c:pt idx="767">
                  <c:v>8910.6833954898993</c:v>
                </c:pt>
                <c:pt idx="768">
                  <c:v>10258.815361680427</c:v>
                </c:pt>
                <c:pt idx="769">
                  <c:v>10847.264977784638</c:v>
                </c:pt>
                <c:pt idx="770">
                  <c:v>17128.814054580438</c:v>
                </c:pt>
                <c:pt idx="771">
                  <c:v>23331.029010865728</c:v>
                </c:pt>
                <c:pt idx="772">
                  <c:v>23376.738349519088</c:v>
                </c:pt>
                <c:pt idx="773">
                  <c:v>26345.313393473338</c:v>
                </c:pt>
                <c:pt idx="774">
                  <c:v>19489.997508843026</c:v>
                </c:pt>
                <c:pt idx="775">
                  <c:v>23032.468049132029</c:v>
                </c:pt>
                <c:pt idx="776">
                  <c:v>23623.473491991852</c:v>
                </c:pt>
                <c:pt idx="777">
                  <c:v>19214.125365800664</c:v>
                </c:pt>
                <c:pt idx="778">
                  <c:v>17396.089840837169</c:v>
                </c:pt>
                <c:pt idx="779">
                  <c:v>17309.279750481292</c:v>
                </c:pt>
                <c:pt idx="780">
                  <c:v>14924.081933867868</c:v>
                </c:pt>
                <c:pt idx="781">
                  <c:v>12964.706714673473</c:v>
                </c:pt>
                <c:pt idx="782">
                  <c:v>10776.843232423766</c:v>
                </c:pt>
                <c:pt idx="783">
                  <c:v>9245.3367316616623</c:v>
                </c:pt>
                <c:pt idx="784">
                  <c:v>7607.5298879201009</c:v>
                </c:pt>
                <c:pt idx="785">
                  <c:v>8547.9027179738441</c:v>
                </c:pt>
                <c:pt idx="786">
                  <c:v>11229.47667106607</c:v>
                </c:pt>
                <c:pt idx="787">
                  <c:v>9661.8043826587418</c:v>
                </c:pt>
                <c:pt idx="788">
                  <c:v>6884.8188099213294</c:v>
                </c:pt>
                <c:pt idx="789">
                  <c:v>6651.6316670703727</c:v>
                </c:pt>
                <c:pt idx="790">
                  <c:v>6895.327905074445</c:v>
                </c:pt>
                <c:pt idx="791">
                  <c:v>8027.8002974072997</c:v>
                </c:pt>
                <c:pt idx="792">
                  <c:v>8089.0566050549851</c:v>
                </c:pt>
                <c:pt idx="793">
                  <c:v>3572.0778321742991</c:v>
                </c:pt>
                <c:pt idx="794">
                  <c:v>-8019.556123391535</c:v>
                </c:pt>
                <c:pt idx="795">
                  <c:v>-17767.970309828987</c:v>
                </c:pt>
                <c:pt idx="796">
                  <c:v>-23314.864340611082</c:v>
                </c:pt>
                <c:pt idx="797">
                  <c:v>-22213.688332772621</c:v>
                </c:pt>
                <c:pt idx="798">
                  <c:v>-16889.647615212027</c:v>
                </c:pt>
                <c:pt idx="799">
                  <c:v>-8000.8518079574087</c:v>
                </c:pt>
                <c:pt idx="800">
                  <c:v>-1416.2761356132808</c:v>
                </c:pt>
                <c:pt idx="801">
                  <c:v>3000.9866821868391</c:v>
                </c:pt>
                <c:pt idx="802">
                  <c:v>6912.9111070949557</c:v>
                </c:pt>
                <c:pt idx="803">
                  <c:v>16529.17455609317</c:v>
                </c:pt>
                <c:pt idx="804">
                  <c:v>23495.310042622932</c:v>
                </c:pt>
                <c:pt idx="805">
                  <c:v>21338.353184036456</c:v>
                </c:pt>
                <c:pt idx="806">
                  <c:v>12525.098739221554</c:v>
                </c:pt>
                <c:pt idx="807">
                  <c:v>5891.1543174613143</c:v>
                </c:pt>
                <c:pt idx="808">
                  <c:v>-125.35183384122777</c:v>
                </c:pt>
                <c:pt idx="809">
                  <c:v>-3032.9065387447445</c:v>
                </c:pt>
                <c:pt idx="810">
                  <c:v>-4610.0445575466965</c:v>
                </c:pt>
                <c:pt idx="811">
                  <c:v>-7412.4007179499804</c:v>
                </c:pt>
                <c:pt idx="812">
                  <c:v>-13328.768241691741</c:v>
                </c:pt>
                <c:pt idx="813">
                  <c:v>-13687.12809992055</c:v>
                </c:pt>
                <c:pt idx="814">
                  <c:v>-12973.740860780745</c:v>
                </c:pt>
                <c:pt idx="815">
                  <c:v>-11959.788174015473</c:v>
                </c:pt>
                <c:pt idx="816">
                  <c:v>-10958.250823099006</c:v>
                </c:pt>
                <c:pt idx="817">
                  <c:v>-7750.5267029021315</c:v>
                </c:pt>
                <c:pt idx="818">
                  <c:v>-5238.8661186013123</c:v>
                </c:pt>
                <c:pt idx="819">
                  <c:v>-826.09919144405956</c:v>
                </c:pt>
                <c:pt idx="820">
                  <c:v>3716.1002392150217</c:v>
                </c:pt>
                <c:pt idx="821">
                  <c:v>10185.982921365941</c:v>
                </c:pt>
                <c:pt idx="822">
                  <c:v>11100.025077135693</c:v>
                </c:pt>
                <c:pt idx="823">
                  <c:v>11345.634508681156</c:v>
                </c:pt>
                <c:pt idx="824">
                  <c:v>11996.069761237335</c:v>
                </c:pt>
                <c:pt idx="825">
                  <c:v>10626.998151804108</c:v>
                </c:pt>
                <c:pt idx="826">
                  <c:v>10971.879129218152</c:v>
                </c:pt>
                <c:pt idx="827">
                  <c:v>11242.539162293371</c:v>
                </c:pt>
                <c:pt idx="828">
                  <c:v>10983.672080973523</c:v>
                </c:pt>
                <c:pt idx="829">
                  <c:v>14772.325770005207</c:v>
                </c:pt>
                <c:pt idx="830">
                  <c:v>16238.94549868817</c:v>
                </c:pt>
                <c:pt idx="831">
                  <c:v>15818.898036005618</c:v>
                </c:pt>
                <c:pt idx="832">
                  <c:v>11645.737844718284</c:v>
                </c:pt>
                <c:pt idx="833">
                  <c:v>6245.0822237962393</c:v>
                </c:pt>
                <c:pt idx="834">
                  <c:v>6335.2037257731536</c:v>
                </c:pt>
                <c:pt idx="835">
                  <c:v>7117.489226335877</c:v>
                </c:pt>
                <c:pt idx="836">
                  <c:v>6536.2121379115952</c:v>
                </c:pt>
                <c:pt idx="837">
                  <c:v>5915.6707008031162</c:v>
                </c:pt>
                <c:pt idx="838">
                  <c:v>8124.4805697546544</c:v>
                </c:pt>
                <c:pt idx="839">
                  <c:v>9678.6792846721164</c:v>
                </c:pt>
                <c:pt idx="840">
                  <c:v>8484.2983223621068</c:v>
                </c:pt>
                <c:pt idx="841">
                  <c:v>9368.3014897721532</c:v>
                </c:pt>
                <c:pt idx="842">
                  <c:v>12385.186365446876</c:v>
                </c:pt>
                <c:pt idx="843">
                  <c:v>12705.640810056766</c:v>
                </c:pt>
                <c:pt idx="844">
                  <c:v>10089.382370675266</c:v>
                </c:pt>
                <c:pt idx="845">
                  <c:v>6345.5410840477771</c:v>
                </c:pt>
                <c:pt idx="846">
                  <c:v>6180.7272932390015</c:v>
                </c:pt>
                <c:pt idx="847">
                  <c:v>6201.8200936454123</c:v>
                </c:pt>
                <c:pt idx="848">
                  <c:v>8083.8923056299755</c:v>
                </c:pt>
                <c:pt idx="849">
                  <c:v>12081.565891436556</c:v>
                </c:pt>
                <c:pt idx="850">
                  <c:v>15341.312542235359</c:v>
                </c:pt>
                <c:pt idx="851">
                  <c:v>12701.550018142409</c:v>
                </c:pt>
                <c:pt idx="852">
                  <c:v>9717.5494774584677</c:v>
                </c:pt>
                <c:pt idx="853">
                  <c:v>9850.9952445233248</c:v>
                </c:pt>
                <c:pt idx="854">
                  <c:v>9985.5568592904365</c:v>
                </c:pt>
                <c:pt idx="855">
                  <c:v>8403.0086888655951</c:v>
                </c:pt>
                <c:pt idx="856">
                  <c:v>6682.7125854753476</c:v>
                </c:pt>
                <c:pt idx="857">
                  <c:v>6693.4622655766198</c:v>
                </c:pt>
                <c:pt idx="858">
                  <c:v>13608.272162951334</c:v>
                </c:pt>
                <c:pt idx="859">
                  <c:v>16335.118237164314</c:v>
                </c:pt>
                <c:pt idx="860">
                  <c:v>14241.423163233319</c:v>
                </c:pt>
                <c:pt idx="861">
                  <c:v>11052.464808044377</c:v>
                </c:pt>
                <c:pt idx="862">
                  <c:v>18178.728550702526</c:v>
                </c:pt>
                <c:pt idx="863">
                  <c:v>26040.853114831578</c:v>
                </c:pt>
                <c:pt idx="864">
                  <c:v>17874.87479081337</c:v>
                </c:pt>
                <c:pt idx="865">
                  <c:v>11749.477164247852</c:v>
                </c:pt>
                <c:pt idx="866">
                  <c:v>12881.138212795437</c:v>
                </c:pt>
                <c:pt idx="867">
                  <c:v>18769.06662111012</c:v>
                </c:pt>
                <c:pt idx="868">
                  <c:v>21113.12691559234</c:v>
                </c:pt>
                <c:pt idx="869">
                  <c:v>13980.024120170481</c:v>
                </c:pt>
                <c:pt idx="870">
                  <c:v>8007.7931037643248</c:v>
                </c:pt>
                <c:pt idx="871">
                  <c:v>6994.0586671200927</c:v>
                </c:pt>
                <c:pt idx="872">
                  <c:v>6016.9708690949255</c:v>
                </c:pt>
                <c:pt idx="873">
                  <c:v>5913.24217776569</c:v>
                </c:pt>
                <c:pt idx="874">
                  <c:v>2342.670032727885</c:v>
                </c:pt>
                <c:pt idx="875">
                  <c:v>-654.52037509012655</c:v>
                </c:pt>
                <c:pt idx="876">
                  <c:v>-2423.8191762462047</c:v>
                </c:pt>
                <c:pt idx="877">
                  <c:v>-4218.8701973248317</c:v>
                </c:pt>
                <c:pt idx="878">
                  <c:v>-803.96518813591888</c:v>
                </c:pt>
                <c:pt idx="879">
                  <c:v>4631.648591901002</c:v>
                </c:pt>
                <c:pt idx="880">
                  <c:v>7284.7366393557595</c:v>
                </c:pt>
                <c:pt idx="881">
                  <c:v>-1346.4779688023177</c:v>
                </c:pt>
                <c:pt idx="882">
                  <c:v>-1395.5050838160359</c:v>
                </c:pt>
                <c:pt idx="883">
                  <c:v>6994.3529538915909</c:v>
                </c:pt>
                <c:pt idx="884">
                  <c:v>6994.3529538915909</c:v>
                </c:pt>
                <c:pt idx="885">
                  <c:v>7213.2600636563702</c:v>
                </c:pt>
                <c:pt idx="886">
                  <c:v>8650.0557771518361</c:v>
                </c:pt>
                <c:pt idx="887">
                  <c:v>7776.3364777288143</c:v>
                </c:pt>
                <c:pt idx="888">
                  <c:v>7295.5134545465125</c:v>
                </c:pt>
                <c:pt idx="889">
                  <c:v>6227.5932402188328</c:v>
                </c:pt>
                <c:pt idx="890">
                  <c:v>4173.4292772766703</c:v>
                </c:pt>
                <c:pt idx="891">
                  <c:v>-543.04568556098479</c:v>
                </c:pt>
                <c:pt idx="892">
                  <c:v>-2095.3601602843255</c:v>
                </c:pt>
                <c:pt idx="893">
                  <c:v>-4261.2913493196666</c:v>
                </c:pt>
                <c:pt idx="894">
                  <c:v>-2951.4857916400165</c:v>
                </c:pt>
                <c:pt idx="895">
                  <c:v>-1615.0381716639181</c:v>
                </c:pt>
                <c:pt idx="896">
                  <c:v>2757.6999261992114</c:v>
                </c:pt>
                <c:pt idx="897">
                  <c:v>5164.9839649833102</c:v>
                </c:pt>
                <c:pt idx="898">
                  <c:v>6246.3217431024796</c:v>
                </c:pt>
                <c:pt idx="899">
                  <c:v>5804.3921661947616</c:v>
                </c:pt>
                <c:pt idx="900">
                  <c:v>4097.1175520064398</c:v>
                </c:pt>
                <c:pt idx="901">
                  <c:v>-169.92240483988294</c:v>
                </c:pt>
                <c:pt idx="902">
                  <c:v>-3082.8657943062235</c:v>
                </c:pt>
                <c:pt idx="903">
                  <c:v>-23314.864340611082</c:v>
                </c:pt>
                <c:pt idx="904">
                  <c:v>-22213.688332772621</c:v>
                </c:pt>
                <c:pt idx="905">
                  <c:v>-16889.647615212027</c:v>
                </c:pt>
                <c:pt idx="906">
                  <c:v>-8000.8518079574087</c:v>
                </c:pt>
                <c:pt idx="907">
                  <c:v>-1416.2761356132808</c:v>
                </c:pt>
                <c:pt idx="908">
                  <c:v>3000.9866821868391</c:v>
                </c:pt>
                <c:pt idx="909">
                  <c:v>6912.9111070949557</c:v>
                </c:pt>
                <c:pt idx="910">
                  <c:v>16529.17455609317</c:v>
                </c:pt>
                <c:pt idx="911">
                  <c:v>23495.310042622932</c:v>
                </c:pt>
                <c:pt idx="912">
                  <c:v>21338.353184036456</c:v>
                </c:pt>
                <c:pt idx="913">
                  <c:v>12525.098739221554</c:v>
                </c:pt>
                <c:pt idx="914">
                  <c:v>12906.947412262241</c:v>
                </c:pt>
                <c:pt idx="915">
                  <c:v>23971.793504108649</c:v>
                </c:pt>
                <c:pt idx="916">
                  <c:v>12648.634717453584</c:v>
                </c:pt>
                <c:pt idx="917">
                  <c:v>12940.701209072053</c:v>
                </c:pt>
                <c:pt idx="918">
                  <c:v>4694.4859492749156</c:v>
                </c:pt>
                <c:pt idx="919">
                  <c:v>6209.6610484395378</c:v>
                </c:pt>
                <c:pt idx="920">
                  <c:v>7643.9090595470116</c:v>
                </c:pt>
                <c:pt idx="921">
                  <c:v>12545.034271469691</c:v>
                </c:pt>
                <c:pt idx="922">
                  <c:v>18842.41416994037</c:v>
                </c:pt>
                <c:pt idx="923">
                  <c:v>17975.856939711317</c:v>
                </c:pt>
                <c:pt idx="924">
                  <c:v>15348.303663229768</c:v>
                </c:pt>
                <c:pt idx="925">
                  <c:v>-1560.2817193453561</c:v>
                </c:pt>
                <c:pt idx="926">
                  <c:v>-4221.3702202572531</c:v>
                </c:pt>
                <c:pt idx="927">
                  <c:v>-385.39967000963668</c:v>
                </c:pt>
                <c:pt idx="928">
                  <c:v>-402.51691763844076</c:v>
                </c:pt>
                <c:pt idx="929">
                  <c:v>2414.1387887100482</c:v>
                </c:pt>
                <c:pt idx="930">
                  <c:v>2313.2172776213224</c:v>
                </c:pt>
                <c:pt idx="931">
                  <c:v>3841.3610884939676</c:v>
                </c:pt>
                <c:pt idx="932">
                  <c:v>2135.8740499525265</c:v>
                </c:pt>
                <c:pt idx="933">
                  <c:v>2034.1445569616264</c:v>
                </c:pt>
                <c:pt idx="934">
                  <c:v>-798.08948285918041</c:v>
                </c:pt>
                <c:pt idx="935">
                  <c:v>-2396.2955028650085</c:v>
                </c:pt>
                <c:pt idx="936">
                  <c:v>-1270.9859784308428</c:v>
                </c:pt>
                <c:pt idx="937">
                  <c:v>-263.03869552824153</c:v>
                </c:pt>
                <c:pt idx="938">
                  <c:v>-63.661200495401403</c:v>
                </c:pt>
                <c:pt idx="939">
                  <c:v>-76.424642047287008</c:v>
                </c:pt>
                <c:pt idx="940">
                  <c:v>-291.11877454524341</c:v>
                </c:pt>
                <c:pt idx="941">
                  <c:v>2623.1252267441323</c:v>
                </c:pt>
                <c:pt idx="942">
                  <c:v>4706.0326315415859</c:v>
                </c:pt>
                <c:pt idx="943">
                  <c:v>4691.7477371215082</c:v>
                </c:pt>
                <c:pt idx="944">
                  <c:v>5247.6829710595039</c:v>
                </c:pt>
                <c:pt idx="945">
                  <c:v>5625.5515241535031</c:v>
                </c:pt>
                <c:pt idx="946">
                  <c:v>5881.5664508351501</c:v>
                </c:pt>
                <c:pt idx="947">
                  <c:v>9751.0635162330855</c:v>
                </c:pt>
                <c:pt idx="948">
                  <c:v>9930.7457963133711</c:v>
                </c:pt>
                <c:pt idx="949">
                  <c:v>7021.1196950189697</c:v>
                </c:pt>
                <c:pt idx="950">
                  <c:v>5005.3516999521598</c:v>
                </c:pt>
                <c:pt idx="951">
                  <c:v>-1824.48779219479</c:v>
                </c:pt>
                <c:pt idx="952">
                  <c:v>-8490.422559688408</c:v>
                </c:pt>
                <c:pt idx="953">
                  <c:v>-17585.030284952853</c:v>
                </c:pt>
                <c:pt idx="954">
                  <c:v>-19700.894563856702</c:v>
                </c:pt>
                <c:pt idx="955">
                  <c:v>-17411.515897786921</c:v>
                </c:pt>
                <c:pt idx="956">
                  <c:v>-15007.59925771744</c:v>
                </c:pt>
                <c:pt idx="957">
                  <c:v>-12579.741840551416</c:v>
                </c:pt>
                <c:pt idx="958">
                  <c:v>-3647.6822170429477</c:v>
                </c:pt>
                <c:pt idx="959">
                  <c:v>4385.3672501462443</c:v>
                </c:pt>
                <c:pt idx="960">
                  <c:v>12439.170908182839</c:v>
                </c:pt>
                <c:pt idx="961">
                  <c:v>23311.333109178093</c:v>
                </c:pt>
                <c:pt idx="962">
                  <c:v>29913.161927152763</c:v>
                </c:pt>
                <c:pt idx="963">
                  <c:v>28590.780507997933</c:v>
                </c:pt>
                <c:pt idx="964">
                  <c:v>23832.449946030898</c:v>
                </c:pt>
                <c:pt idx="965">
                  <c:v>16661.413306249186</c:v>
                </c:pt>
                <c:pt idx="966">
                  <c:v>10417.49455011158</c:v>
                </c:pt>
                <c:pt idx="967">
                  <c:v>5401.7820610800209</c:v>
                </c:pt>
                <c:pt idx="968">
                  <c:v>4429.1350212404113</c:v>
                </c:pt>
                <c:pt idx="969">
                  <c:v>2283.5398199811852</c:v>
                </c:pt>
                <c:pt idx="970">
                  <c:v>-959.2654708773124</c:v>
                </c:pt>
                <c:pt idx="971">
                  <c:v>-4995.8007760168439</c:v>
                </c:pt>
                <c:pt idx="972">
                  <c:v>-11850.921395926036</c:v>
                </c:pt>
                <c:pt idx="973">
                  <c:v>-18658.026218595063</c:v>
                </c:pt>
                <c:pt idx="974">
                  <c:v>-16281.039820880054</c:v>
                </c:pt>
                <c:pt idx="975">
                  <c:v>-13864.923795252869</c:v>
                </c:pt>
                <c:pt idx="976">
                  <c:v>-11019.290108061594</c:v>
                </c:pt>
                <c:pt idx="977">
                  <c:v>-7944.5980944644398</c:v>
                </c:pt>
                <c:pt idx="978">
                  <c:v>-3583.0674298039298</c:v>
                </c:pt>
                <c:pt idx="979">
                  <c:v>-2235.4286720725081</c:v>
                </c:pt>
                <c:pt idx="980">
                  <c:v>-1317.9752868373653</c:v>
                </c:pt>
                <c:pt idx="981">
                  <c:v>-679.96978364110123</c:v>
                </c:pt>
                <c:pt idx="982">
                  <c:v>-405.28823436582832</c:v>
                </c:pt>
                <c:pt idx="983">
                  <c:v>-276.22592824143294</c:v>
                </c:pt>
                <c:pt idx="984">
                  <c:v>-163.96477159882909</c:v>
                </c:pt>
                <c:pt idx="985">
                  <c:v>-36.028737509756084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535.18622442096898</c:v>
                </c:pt>
                <c:pt idx="1028">
                  <c:v>4567.5023253965419</c:v>
                </c:pt>
                <c:pt idx="1029">
                  <c:v>10244.051278756064</c:v>
                </c:pt>
                <c:pt idx="1030">
                  <c:v>13989.277880070587</c:v>
                </c:pt>
                <c:pt idx="1031">
                  <c:v>15469.076758036214</c:v>
                </c:pt>
                <c:pt idx="1032">
                  <c:v>14113.850380745271</c:v>
                </c:pt>
                <c:pt idx="1033">
                  <c:v>13519.156566641506</c:v>
                </c:pt>
                <c:pt idx="1034">
                  <c:v>14060.150974055898</c:v>
                </c:pt>
                <c:pt idx="1035">
                  <c:v>14924.790553939438</c:v>
                </c:pt>
                <c:pt idx="1036">
                  <c:v>13688.994380301096</c:v>
                </c:pt>
                <c:pt idx="1037">
                  <c:v>12507.253029192676</c:v>
                </c:pt>
                <c:pt idx="1038">
                  <c:v>11796.562486446463</c:v>
                </c:pt>
                <c:pt idx="1039">
                  <c:v>13881.555291139457</c:v>
                </c:pt>
                <c:pt idx="1040">
                  <c:v>16166.592225199405</c:v>
                </c:pt>
                <c:pt idx="1041">
                  <c:v>17131.048837233717</c:v>
                </c:pt>
                <c:pt idx="1042">
                  <c:v>16429.304352329229</c:v>
                </c:pt>
                <c:pt idx="1043">
                  <c:v>12904.490504445253</c:v>
                </c:pt>
                <c:pt idx="1044">
                  <c:v>8507.08907563506</c:v>
                </c:pt>
                <c:pt idx="1045">
                  <c:v>5719.690089521464</c:v>
                </c:pt>
                <c:pt idx="1046">
                  <c:v>5490.4134488108293</c:v>
                </c:pt>
                <c:pt idx="1047">
                  <c:v>5756.1489620217126</c:v>
                </c:pt>
                <c:pt idx="1048">
                  <c:v>5780.4628543270219</c:v>
                </c:pt>
                <c:pt idx="1049">
                  <c:v>3721.0756061939987</c:v>
                </c:pt>
                <c:pt idx="1050">
                  <c:v>-934.50839783332322</c:v>
                </c:pt>
                <c:pt idx="1051">
                  <c:v>-4665.0955932901607</c:v>
                </c:pt>
                <c:pt idx="1052">
                  <c:v>-5812.7569161911715</c:v>
                </c:pt>
                <c:pt idx="1053">
                  <c:v>-7303.6004178438725</c:v>
                </c:pt>
                <c:pt idx="1054">
                  <c:v>-8666.9214060594695</c:v>
                </c:pt>
                <c:pt idx="1055">
                  <c:v>-11527.327237679761</c:v>
                </c:pt>
                <c:pt idx="1056">
                  <c:v>-13467.183525993476</c:v>
                </c:pt>
                <c:pt idx="1057">
                  <c:v>-14185.3655049318</c:v>
                </c:pt>
                <c:pt idx="1058">
                  <c:v>-11471.095438445751</c:v>
                </c:pt>
                <c:pt idx="1059">
                  <c:v>-7310.1875325370384</c:v>
                </c:pt>
                <c:pt idx="1060">
                  <c:v>-5235.6737097545983</c:v>
                </c:pt>
                <c:pt idx="1061">
                  <c:v>-2850.5620810746659</c:v>
                </c:pt>
                <c:pt idx="1062">
                  <c:v>-785.41867832503408</c:v>
                </c:pt>
                <c:pt idx="1063">
                  <c:v>1333.4537824004101</c:v>
                </c:pt>
                <c:pt idx="1064">
                  <c:v>2272.9521453369416</c:v>
                </c:pt>
                <c:pt idx="1065">
                  <c:v>7250.4940401874055</c:v>
                </c:pt>
                <c:pt idx="1066">
                  <c:v>12198.610485246803</c:v>
                </c:pt>
                <c:pt idx="1067">
                  <c:v>10948.558717495745</c:v>
                </c:pt>
                <c:pt idx="1068">
                  <c:v>5220.4310712769566</c:v>
                </c:pt>
                <c:pt idx="1069">
                  <c:v>3242.3972324094639</c:v>
                </c:pt>
                <c:pt idx="1070">
                  <c:v>5451.8313521317323</c:v>
                </c:pt>
                <c:pt idx="1071">
                  <c:v>9812.8698252978629</c:v>
                </c:pt>
                <c:pt idx="1072">
                  <c:v>12686.155173453981</c:v>
                </c:pt>
                <c:pt idx="1073">
                  <c:v>15728.093056838297</c:v>
                </c:pt>
                <c:pt idx="1074">
                  <c:v>21142.749635882607</c:v>
                </c:pt>
                <c:pt idx="1075">
                  <c:v>28601.506955912282</c:v>
                </c:pt>
                <c:pt idx="1076">
                  <c:v>30779.710959051357</c:v>
                </c:pt>
                <c:pt idx="1077">
                  <c:v>28302.490497884617</c:v>
                </c:pt>
                <c:pt idx="1078">
                  <c:v>24213.741470313023</c:v>
                </c:pt>
                <c:pt idx="1079">
                  <c:v>22010.419117536614</c:v>
                </c:pt>
                <c:pt idx="1080">
                  <c:v>21727.733368265002</c:v>
                </c:pt>
                <c:pt idx="1081">
                  <c:v>16103.380108171465</c:v>
                </c:pt>
                <c:pt idx="1082">
                  <c:v>8341.4000489578266</c:v>
                </c:pt>
                <c:pt idx="1083">
                  <c:v>2698.4510469772417</c:v>
                </c:pt>
                <c:pt idx="1084">
                  <c:v>-5180.1816104595673</c:v>
                </c:pt>
                <c:pt idx="1085">
                  <c:v>-5108.6140318650196</c:v>
                </c:pt>
                <c:pt idx="1086">
                  <c:v>-465.80018723044356</c:v>
                </c:pt>
                <c:pt idx="1087">
                  <c:v>5840.6791757680758</c:v>
                </c:pt>
                <c:pt idx="1088">
                  <c:v>6164.6644655374039</c:v>
                </c:pt>
                <c:pt idx="1089">
                  <c:v>6175.9281161893532</c:v>
                </c:pt>
                <c:pt idx="1090">
                  <c:v>5865.5570303279192</c:v>
                </c:pt>
                <c:pt idx="1091">
                  <c:v>5865.5570303279192</c:v>
                </c:pt>
                <c:pt idx="1092">
                  <c:v>6755.9055688913486</c:v>
                </c:pt>
                <c:pt idx="1093">
                  <c:v>12441.258002268265</c:v>
                </c:pt>
                <c:pt idx="1094">
                  <c:v>17249.543245947949</c:v>
                </c:pt>
                <c:pt idx="1095">
                  <c:v>15486.796843769296</c:v>
                </c:pt>
                <c:pt idx="1096">
                  <c:v>10989.847220779322</c:v>
                </c:pt>
                <c:pt idx="1097">
                  <c:v>6883.819025881563</c:v>
                </c:pt>
                <c:pt idx="1098">
                  <c:v>3061.6229468120969</c:v>
                </c:pt>
                <c:pt idx="1099">
                  <c:v>-3000.2711013278263</c:v>
                </c:pt>
                <c:pt idx="1100">
                  <c:v>-7219.1547762776454</c:v>
                </c:pt>
                <c:pt idx="1101">
                  <c:v>-4122.0384417979094</c:v>
                </c:pt>
                <c:pt idx="1102">
                  <c:v>-13.204823811989776</c:v>
                </c:pt>
                <c:pt idx="1103">
                  <c:v>7509.026809164121</c:v>
                </c:pt>
                <c:pt idx="1104">
                  <c:v>15371.465586291124</c:v>
                </c:pt>
                <c:pt idx="1105">
                  <c:v>20866.050481326143</c:v>
                </c:pt>
                <c:pt idx="1106">
                  <c:v>17975.856939711317</c:v>
                </c:pt>
                <c:pt idx="1107">
                  <c:v>10349.914373730357</c:v>
                </c:pt>
                <c:pt idx="1108">
                  <c:v>6158.2704646361208</c:v>
                </c:pt>
                <c:pt idx="1109">
                  <c:v>-1070.7541972940292</c:v>
                </c:pt>
                <c:pt idx="1110">
                  <c:v>-4712.370824978153</c:v>
                </c:pt>
                <c:pt idx="1111">
                  <c:v>-728.93904199349777</c:v>
                </c:pt>
                <c:pt idx="1112">
                  <c:v>6454.2372400795657</c:v>
                </c:pt>
                <c:pt idx="1113">
                  <c:v>15367.479267076236</c:v>
                </c:pt>
                <c:pt idx="1114">
                  <c:v>26026.672686620779</c:v>
                </c:pt>
                <c:pt idx="1115">
                  <c:v>27307.455493202233</c:v>
                </c:pt>
                <c:pt idx="1116">
                  <c:v>18411.642590044576</c:v>
                </c:pt>
                <c:pt idx="1117">
                  <c:v>8987.5093811652878</c:v>
                </c:pt>
                <c:pt idx="1118">
                  <c:v>4463.5073460837157</c:v>
                </c:pt>
                <c:pt idx="1119">
                  <c:v>-2732.1893293910516</c:v>
                </c:pt>
                <c:pt idx="1120">
                  <c:v>-2806.304366668875</c:v>
                </c:pt>
                <c:pt idx="1121">
                  <c:v>-278.19364539320748</c:v>
                </c:pt>
                <c:pt idx="1122">
                  <c:v>2260.2327967612559</c:v>
                </c:pt>
                <c:pt idx="1123">
                  <c:v>-619.71991869294197</c:v>
                </c:pt>
                <c:pt idx="1124">
                  <c:v>-5803.2964709992193</c:v>
                </c:pt>
                <c:pt idx="1125">
                  <c:v>-12274.087198314272</c:v>
                </c:pt>
                <c:pt idx="1126">
                  <c:v>-20805.406008166177</c:v>
                </c:pt>
                <c:pt idx="1127">
                  <c:v>-22684.484099451209</c:v>
                </c:pt>
                <c:pt idx="1128">
                  <c:v>-20564.052965822873</c:v>
                </c:pt>
                <c:pt idx="1129">
                  <c:v>-17749.868748206914</c:v>
                </c:pt>
                <c:pt idx="1130">
                  <c:v>-12130.111856543845</c:v>
                </c:pt>
                <c:pt idx="1131">
                  <c:v>-8822.4817602294861</c:v>
                </c:pt>
                <c:pt idx="1132">
                  <c:v>-7387.7049753015799</c:v>
                </c:pt>
                <c:pt idx="1133">
                  <c:v>-6896.3135806932814</c:v>
                </c:pt>
                <c:pt idx="1134">
                  <c:v>-6579.0346691121649</c:v>
                </c:pt>
                <c:pt idx="1135">
                  <c:v>-5202.6002056722873</c:v>
                </c:pt>
                <c:pt idx="1136">
                  <c:v>-3380.6758174960391</c:v>
                </c:pt>
                <c:pt idx="1137">
                  <c:v>-1354.2311909731743</c:v>
                </c:pt>
                <c:pt idx="1138">
                  <c:v>-73.647374824107274</c:v>
                </c:pt>
                <c:pt idx="1139">
                  <c:v>1568.554356132149</c:v>
                </c:pt>
                <c:pt idx="1140">
                  <c:v>1937.1695638417086</c:v>
                </c:pt>
                <c:pt idx="1141">
                  <c:v>2113.9435385839438</c:v>
                </c:pt>
                <c:pt idx="1142">
                  <c:v>4241.8025734096809</c:v>
                </c:pt>
                <c:pt idx="1143">
                  <c:v>8086.3110899718258</c:v>
                </c:pt>
                <c:pt idx="1144">
                  <c:v>10495.244321095854</c:v>
                </c:pt>
                <c:pt idx="1145">
                  <c:v>7290.4738086622174</c:v>
                </c:pt>
                <c:pt idx="1146">
                  <c:v>2863.3785874718687</c:v>
                </c:pt>
                <c:pt idx="1147">
                  <c:v>-3175.7516525002675</c:v>
                </c:pt>
                <c:pt idx="1148">
                  <c:v>-6783.5598656076445</c:v>
                </c:pt>
                <c:pt idx="1149">
                  <c:v>-3321.4427648713799</c:v>
                </c:pt>
                <c:pt idx="1150">
                  <c:v>-1075.2332491179257</c:v>
                </c:pt>
                <c:pt idx="1151">
                  <c:v>1012.1021665401282</c:v>
                </c:pt>
                <c:pt idx="1152">
                  <c:v>1012.1021665401282</c:v>
                </c:pt>
                <c:pt idx="1153">
                  <c:v>5023.6763934137234</c:v>
                </c:pt>
                <c:pt idx="1154">
                  <c:v>9985.5155940380937</c:v>
                </c:pt>
                <c:pt idx="1155">
                  <c:v>15789.997062501323</c:v>
                </c:pt>
                <c:pt idx="1156">
                  <c:v>15511.710797334496</c:v>
                </c:pt>
                <c:pt idx="1157">
                  <c:v>15391.321408761347</c:v>
                </c:pt>
                <c:pt idx="1158">
                  <c:v>17875.896831811897</c:v>
                </c:pt>
                <c:pt idx="1159">
                  <c:v>21087.01411511737</c:v>
                </c:pt>
                <c:pt idx="1160">
                  <c:v>17581.484130302746</c:v>
                </c:pt>
                <c:pt idx="1161">
                  <c:v>18105.568347063254</c:v>
                </c:pt>
                <c:pt idx="1162">
                  <c:v>18924.008893603088</c:v>
                </c:pt>
                <c:pt idx="1163">
                  <c:v>16352.209600236001</c:v>
                </c:pt>
                <c:pt idx="1164">
                  <c:v>18343.874331026491</c:v>
                </c:pt>
                <c:pt idx="1165">
                  <c:v>16792.637629163059</c:v>
                </c:pt>
                <c:pt idx="1166">
                  <c:v>18731.771685632648</c:v>
                </c:pt>
                <c:pt idx="1167">
                  <c:v>16813.337321887979</c:v>
                </c:pt>
                <c:pt idx="1168">
                  <c:v>17375.849960241336</c:v>
                </c:pt>
                <c:pt idx="1169">
                  <c:v>16480.040743524332</c:v>
                </c:pt>
                <c:pt idx="1170">
                  <c:v>17710.15674297154</c:v>
                </c:pt>
                <c:pt idx="1171">
                  <c:v>15113.651336666257</c:v>
                </c:pt>
                <c:pt idx="1172">
                  <c:v>17073.085036731747</c:v>
                </c:pt>
                <c:pt idx="1173">
                  <c:v>17528.085978170257</c:v>
                </c:pt>
                <c:pt idx="1174">
                  <c:v>16383.192784144259</c:v>
                </c:pt>
                <c:pt idx="1175">
                  <c:v>18528.74544671852</c:v>
                </c:pt>
                <c:pt idx="1176">
                  <c:v>14670.05884724902</c:v>
                </c:pt>
                <c:pt idx="1177">
                  <c:v>15890.236985827583</c:v>
                </c:pt>
                <c:pt idx="1178">
                  <c:v>16250.443609791098</c:v>
                </c:pt>
                <c:pt idx="1179">
                  <c:v>15681.439669801117</c:v>
                </c:pt>
                <c:pt idx="1180">
                  <c:v>14083.522114360007</c:v>
                </c:pt>
                <c:pt idx="1181">
                  <c:v>14321.006743596954</c:v>
                </c:pt>
                <c:pt idx="1182">
                  <c:v>14576.838575960852</c:v>
                </c:pt>
                <c:pt idx="1183">
                  <c:v>14838.297175829004</c:v>
                </c:pt>
                <c:pt idx="1184">
                  <c:v>16103.998214040292</c:v>
                </c:pt>
                <c:pt idx="1185">
                  <c:v>16419.297057174928</c:v>
                </c:pt>
                <c:pt idx="1186">
                  <c:v>14687.562089767975</c:v>
                </c:pt>
                <c:pt idx="1187">
                  <c:v>13865.17844035626</c:v>
                </c:pt>
                <c:pt idx="1188">
                  <c:v>16152.032051756503</c:v>
                </c:pt>
                <c:pt idx="1189">
                  <c:v>15379.279434383927</c:v>
                </c:pt>
                <c:pt idx="1190">
                  <c:v>16653.362940448187</c:v>
                </c:pt>
                <c:pt idx="1191">
                  <c:v>15853.062086455937</c:v>
                </c:pt>
                <c:pt idx="1192">
                  <c:v>18199.803832151476</c:v>
                </c:pt>
                <c:pt idx="1193">
                  <c:v>15280.987473861671</c:v>
                </c:pt>
                <c:pt idx="1194">
                  <c:v>15463.517239679446</c:v>
                </c:pt>
                <c:pt idx="1195">
                  <c:v>14532.985122797163</c:v>
                </c:pt>
                <c:pt idx="1196">
                  <c:v>14676.898136707428</c:v>
                </c:pt>
                <c:pt idx="1197">
                  <c:v>15944.593374177082</c:v>
                </c:pt>
                <c:pt idx="1198">
                  <c:v>16132.13466880222</c:v>
                </c:pt>
                <c:pt idx="1199">
                  <c:v>15187.713748952143</c:v>
                </c:pt>
                <c:pt idx="1200">
                  <c:v>18707.944977207113</c:v>
                </c:pt>
                <c:pt idx="1201">
                  <c:v>16741.713484384902</c:v>
                </c:pt>
                <c:pt idx="1202">
                  <c:v>18071.539264055973</c:v>
                </c:pt>
                <c:pt idx="1203">
                  <c:v>18311.718896384798</c:v>
                </c:pt>
                <c:pt idx="1204">
                  <c:v>15066.497248621283</c:v>
                </c:pt>
                <c:pt idx="1205">
                  <c:v>16358.624736992329</c:v>
                </c:pt>
                <c:pt idx="1206">
                  <c:v>15330.10528441994</c:v>
                </c:pt>
                <c:pt idx="1207">
                  <c:v>15443.960489667044</c:v>
                </c:pt>
                <c:pt idx="1208">
                  <c:v>17923.88999004944</c:v>
                </c:pt>
                <c:pt idx="1209">
                  <c:v>16945.132464924467</c:v>
                </c:pt>
                <c:pt idx="1210">
                  <c:v>17103.752583767939</c:v>
                </c:pt>
                <c:pt idx="1211">
                  <c:v>17263.310844234333</c:v>
                </c:pt>
                <c:pt idx="1212">
                  <c:v>16216.572303182713</c:v>
                </c:pt>
                <c:pt idx="1213">
                  <c:v>16334.51081187518</c:v>
                </c:pt>
                <c:pt idx="1214">
                  <c:v>16452.98589180757</c:v>
                </c:pt>
                <c:pt idx="1215">
                  <c:v>16571.998452345175</c:v>
                </c:pt>
                <c:pt idx="1216">
                  <c:v>20306.986960714028</c:v>
                </c:pt>
                <c:pt idx="1217">
                  <c:v>16932.27008408638</c:v>
                </c:pt>
                <c:pt idx="1218">
                  <c:v>15810.26668218454</c:v>
                </c:pt>
                <c:pt idx="1219">
                  <c:v>15889.321712381286</c:v>
                </c:pt>
                <c:pt idx="1220">
                  <c:v>15968.620376440911</c:v>
                </c:pt>
                <c:pt idx="1221">
                  <c:v>16057.047681213295</c:v>
                </c:pt>
                <c:pt idx="1222">
                  <c:v>14876.103678910282</c:v>
                </c:pt>
                <c:pt idx="1223">
                  <c:v>14920.908983478066</c:v>
                </c:pt>
                <c:pt idx="1224">
                  <c:v>16241.00486661031</c:v>
                </c:pt>
                <c:pt idx="1225">
                  <c:v>15055.834378985888</c:v>
                </c:pt>
                <c:pt idx="1226">
                  <c:v>16379.841546670339</c:v>
                </c:pt>
                <c:pt idx="1227">
                  <c:v>15191.524452888671</c:v>
                </c:pt>
                <c:pt idx="1228">
                  <c:v>15236.924503382097</c:v>
                </c:pt>
                <c:pt idx="1229">
                  <c:v>16566.116180734072</c:v>
                </c:pt>
                <c:pt idx="1230">
                  <c:v>15373.63500957308</c:v>
                </c:pt>
                <c:pt idx="1231">
                  <c:v>16706.691858292343</c:v>
                </c:pt>
                <c:pt idx="1232">
                  <c:v>15511.111441103556</c:v>
                </c:pt>
                <c:pt idx="1233">
                  <c:v>16848.013301365667</c:v>
                </c:pt>
                <c:pt idx="1234">
                  <c:v>15649.354274587738</c:v>
                </c:pt>
                <c:pt idx="1235">
                  <c:v>15695.605607960953</c:v>
                </c:pt>
                <c:pt idx="1236">
                  <c:v>17037.602378242438</c:v>
                </c:pt>
                <c:pt idx="1237">
                  <c:v>15834.87099148466</c:v>
                </c:pt>
                <c:pt idx="1238">
                  <c:v>17180.6648057493</c:v>
                </c:pt>
                <c:pt idx="1239">
                  <c:v>15974.903752268443</c:v>
                </c:pt>
                <c:pt idx="1240">
                  <c:v>17324.473654854824</c:v>
                </c:pt>
                <c:pt idx="1241">
                  <c:v>17420.760960147036</c:v>
                </c:pt>
                <c:pt idx="1242">
                  <c:v>17517.380088831262</c:v>
                </c:pt>
                <c:pt idx="1243">
                  <c:v>17614.331060303724</c:v>
                </c:pt>
                <c:pt idx="1244">
                  <c:v>16399.609705526291</c:v>
                </c:pt>
                <c:pt idx="1245">
                  <c:v>16447.226126879599</c:v>
                </c:pt>
                <c:pt idx="1246">
                  <c:v>15163.548998746761</c:v>
                </c:pt>
                <c:pt idx="1247">
                  <c:v>15163.548998746761</c:v>
                </c:pt>
                <c:pt idx="1248">
                  <c:v>15163.548998746761</c:v>
                </c:pt>
                <c:pt idx="1249">
                  <c:v>13814.928117685033</c:v>
                </c:pt>
                <c:pt idx="1250">
                  <c:v>15117.056753258485</c:v>
                </c:pt>
                <c:pt idx="1251">
                  <c:v>15117.056753258485</c:v>
                </c:pt>
                <c:pt idx="1252">
                  <c:v>15117.056753258485</c:v>
                </c:pt>
                <c:pt idx="1253">
                  <c:v>13769.70954948751</c:v>
                </c:pt>
                <c:pt idx="1254">
                  <c:v>13724.581077567374</c:v>
                </c:pt>
                <c:pt idx="1255">
                  <c:v>13679.542675774488</c:v>
                </c:pt>
                <c:pt idx="1256">
                  <c:v>13634.594317507743</c:v>
                </c:pt>
                <c:pt idx="1257">
                  <c:v>12230.427118378502</c:v>
                </c:pt>
                <c:pt idx="1258">
                  <c:v>10769.97319630425</c:v>
                </c:pt>
                <c:pt idx="1259">
                  <c:v>10644.81848439997</c:v>
                </c:pt>
                <c:pt idx="1260">
                  <c:v>10240.124685718743</c:v>
                </c:pt>
                <c:pt idx="1261">
                  <c:v>11715.484592915871</c:v>
                </c:pt>
                <c:pt idx="1262">
                  <c:v>11630.946665371335</c:v>
                </c:pt>
                <c:pt idx="1263">
                  <c:v>12884.220957221864</c:v>
                </c:pt>
                <c:pt idx="1264">
                  <c:v>11504.826835830869</c:v>
                </c:pt>
                <c:pt idx="1265">
                  <c:v>12754.49139882929</c:v>
                </c:pt>
                <c:pt idx="1266">
                  <c:v>11379.530427644206</c:v>
                </c:pt>
                <c:pt idx="1267">
                  <c:v>11296.456346308432</c:v>
                </c:pt>
                <c:pt idx="1268">
                  <c:v>12540.062640690121</c:v>
                </c:pt>
                <c:pt idx="1269">
                  <c:v>13806.887427751086</c:v>
                </c:pt>
                <c:pt idx="1270">
                  <c:v>12497.444633657193</c:v>
                </c:pt>
                <c:pt idx="1271">
                  <c:v>13763.019557203037</c:v>
                </c:pt>
                <c:pt idx="1272">
                  <c:v>11131.402979750153</c:v>
                </c:pt>
                <c:pt idx="1273">
                  <c:v>11049.422937840045</c:v>
                </c:pt>
                <c:pt idx="1274">
                  <c:v>9313.7576547108147</c:v>
                </c:pt>
                <c:pt idx="1275">
                  <c:v>8461.3553598122598</c:v>
                </c:pt>
                <c:pt idx="1276">
                  <c:v>5389.8143068143454</c:v>
                </c:pt>
                <c:pt idx="1277">
                  <c:v>6864.5166438442966</c:v>
                </c:pt>
                <c:pt idx="1278">
                  <c:v>6617.4233396491445</c:v>
                </c:pt>
                <c:pt idx="1279">
                  <c:v>7707.2926483464025</c:v>
                </c:pt>
                <c:pt idx="1280">
                  <c:v>6141.1101101245604</c:v>
                </c:pt>
                <c:pt idx="1281">
                  <c:v>7333.4352698769644</c:v>
                </c:pt>
                <c:pt idx="1282">
                  <c:v>7155.5559175001281</c:v>
                </c:pt>
                <c:pt idx="1283">
                  <c:v>5401.9798662833509</c:v>
                </c:pt>
                <c:pt idx="1284">
                  <c:v>5116.0922233874162</c:v>
                </c:pt>
                <c:pt idx="1285">
                  <c:v>4822.5491868173876</c:v>
                </c:pt>
                <c:pt idx="1286">
                  <c:v>4521.1185675296201</c:v>
                </c:pt>
                <c:pt idx="1287">
                  <c:v>6080.3932175389773</c:v>
                </c:pt>
                <c:pt idx="1288">
                  <c:v>5878.2220877121199</c:v>
                </c:pt>
                <c:pt idx="1289">
                  <c:v>5672.1370277026781</c:v>
                </c:pt>
                <c:pt idx="1290">
                  <c:v>5462.062886354287</c:v>
                </c:pt>
                <c:pt idx="1291">
                  <c:v>5247.9227744896452</c:v>
                </c:pt>
                <c:pt idx="1292">
                  <c:v>5029.6380106080233</c:v>
                </c:pt>
                <c:pt idx="1293">
                  <c:v>4807.1280642059737</c:v>
                </c:pt>
                <c:pt idx="1294">
                  <c:v>4580.3104965947296</c:v>
                </c:pt>
                <c:pt idx="1295">
                  <c:v>4349.6812754652046</c:v>
                </c:pt>
                <c:pt idx="1296">
                  <c:v>5812.0928775821012</c:v>
                </c:pt>
                <c:pt idx="1297">
                  <c:v>7603.2935167417936</c:v>
                </c:pt>
                <c:pt idx="1298">
                  <c:v>7541.1473078694189</c:v>
                </c:pt>
                <c:pt idx="1299">
                  <c:v>7478.8034181990606</c:v>
                </c:pt>
                <c:pt idx="1300">
                  <c:v>7416.2599030503325</c:v>
                </c:pt>
                <c:pt idx="1301">
                  <c:v>7353.5148210315265</c:v>
                </c:pt>
                <c:pt idx="1302">
                  <c:v>7290.5662343046979</c:v>
                </c:pt>
                <c:pt idx="1303">
                  <c:v>7227.4122088612448</c:v>
                </c:pt>
                <c:pt idx="1304">
                  <c:v>7164.0508148063609</c:v>
                </c:pt>
                <c:pt idx="1305">
                  <c:v>7100.4801266559689</c:v>
                </c:pt>
                <c:pt idx="1306">
                  <c:v>-1.7630392324374657</c:v>
                </c:pt>
                <c:pt idx="1307">
                  <c:v>8168.1077649555964</c:v>
                </c:pt>
                <c:pt idx="1308">
                  <c:v>8168.1077649555964</c:v>
                </c:pt>
                <c:pt idx="1309">
                  <c:v>7908.5091103177292</c:v>
                </c:pt>
                <c:pt idx="1310">
                  <c:v>8152.9052277234478</c:v>
                </c:pt>
                <c:pt idx="1311">
                  <c:v>7891.9378466632379</c:v>
                </c:pt>
                <c:pt idx="1312">
                  <c:v>7875.3597046483947</c:v>
                </c:pt>
                <c:pt idx="1313">
                  <c:v>7446.8142820382764</c:v>
                </c:pt>
                <c:pt idx="1314">
                  <c:v>6779.4202308562662</c:v>
                </c:pt>
                <c:pt idx="1315">
                  <c:v>7353.7480474683352</c:v>
                </c:pt>
                <c:pt idx="1316">
                  <c:v>6677.4309816576751</c:v>
                </c:pt>
                <c:pt idx="1317">
                  <c:v>2437.384250047322</c:v>
                </c:pt>
                <c:pt idx="1318">
                  <c:v>5506.8371986258844</c:v>
                </c:pt>
                <c:pt idx="1319">
                  <c:v>5413.3399197380986</c:v>
                </c:pt>
                <c:pt idx="1320">
                  <c:v>9038.7600570937757</c:v>
                </c:pt>
                <c:pt idx="1321">
                  <c:v>12120.229732186224</c:v>
                </c:pt>
                <c:pt idx="1322">
                  <c:v>16185.687072032493</c:v>
                </c:pt>
                <c:pt idx="1323">
                  <c:v>19393.776244748871</c:v>
                </c:pt>
                <c:pt idx="1324">
                  <c:v>23625.092875171104</c:v>
                </c:pt>
                <c:pt idx="1325">
                  <c:v>23461.893137333234</c:v>
                </c:pt>
                <c:pt idx="1326">
                  <c:v>20297.33277231281</c:v>
                </c:pt>
                <c:pt idx="1327">
                  <c:v>14529.39664780159</c:v>
                </c:pt>
                <c:pt idx="1328">
                  <c:v>11405.674854910969</c:v>
                </c:pt>
                <c:pt idx="1329">
                  <c:v>9196.9379600074099</c:v>
                </c:pt>
                <c:pt idx="1330">
                  <c:v>9196.9379600074099</c:v>
                </c:pt>
                <c:pt idx="1331">
                  <c:v>9196.9379600074099</c:v>
                </c:pt>
                <c:pt idx="1332">
                  <c:v>9196.9379600074099</c:v>
                </c:pt>
                <c:pt idx="1333">
                  <c:v>8718.2942444910004</c:v>
                </c:pt>
                <c:pt idx="1334">
                  <c:v>7908.4537763624458</c:v>
                </c:pt>
                <c:pt idx="1335">
                  <c:v>7849.9405389393432</c:v>
                </c:pt>
                <c:pt idx="1336">
                  <c:v>7788.5655494141156</c:v>
                </c:pt>
                <c:pt idx="1337">
                  <c:v>8565.9141961600835</c:v>
                </c:pt>
                <c:pt idx="1338">
                  <c:v>8549.6036502871921</c:v>
                </c:pt>
                <c:pt idx="1339">
                  <c:v>8827.448463392715</c:v>
                </c:pt>
                <c:pt idx="1340">
                  <c:v>8827.448463392715</c:v>
                </c:pt>
                <c:pt idx="1341">
                  <c:v>9958.9776178041866</c:v>
                </c:pt>
                <c:pt idx="1342">
                  <c:v>9991.8987106607474</c:v>
                </c:pt>
                <c:pt idx="1343">
                  <c:v>13345.825258704152</c:v>
                </c:pt>
                <c:pt idx="1344">
                  <c:v>13482.162847168369</c:v>
                </c:pt>
                <c:pt idx="1345">
                  <c:v>13619.382904590084</c:v>
                </c:pt>
                <c:pt idx="1346">
                  <c:v>12653.082118504462</c:v>
                </c:pt>
                <c:pt idx="1347">
                  <c:v>10497.60770134909</c:v>
                </c:pt>
                <c:pt idx="1348">
                  <c:v>9378.8113572639613</c:v>
                </c:pt>
                <c:pt idx="1349">
                  <c:v>8504.4434430067395</c:v>
                </c:pt>
                <c:pt idx="1350">
                  <c:v>2541.8324424901903</c:v>
                </c:pt>
                <c:pt idx="1351">
                  <c:v>-1224.7283029064477</c:v>
                </c:pt>
                <c:pt idx="1352">
                  <c:v>-3632.8266349620189</c:v>
                </c:pt>
                <c:pt idx="1353">
                  <c:v>-3806.9960734179108</c:v>
                </c:pt>
                <c:pt idx="1354">
                  <c:v>-4701.5364857072236</c:v>
                </c:pt>
                <c:pt idx="1355">
                  <c:v>-4745.5961799130991</c:v>
                </c:pt>
                <c:pt idx="1356">
                  <c:v>-5968.9512401151796</c:v>
                </c:pt>
                <c:pt idx="1357">
                  <c:v>-7166.693923388445</c:v>
                </c:pt>
                <c:pt idx="1358">
                  <c:v>-7725.8232923273799</c:v>
                </c:pt>
                <c:pt idx="1359">
                  <c:v>-8218.268611333322</c:v>
                </c:pt>
                <c:pt idx="1360">
                  <c:v>-9191.8352919110366</c:v>
                </c:pt>
                <c:pt idx="1361">
                  <c:v>-8415.7396645574572</c:v>
                </c:pt>
                <c:pt idx="1362">
                  <c:v>-4159.8189784103233</c:v>
                </c:pt>
                <c:pt idx="1363">
                  <c:v>2135.8740499525265</c:v>
                </c:pt>
                <c:pt idx="1364">
                  <c:v>9432.2002409954785</c:v>
                </c:pt>
                <c:pt idx="1365">
                  <c:v>15857.630042552806</c:v>
                </c:pt>
                <c:pt idx="1366">
                  <c:v>11530.161746710981</c:v>
                </c:pt>
                <c:pt idx="1367">
                  <c:v>6607.1268800850085</c:v>
                </c:pt>
                <c:pt idx="1368">
                  <c:v>-709.17704572478374</c:v>
                </c:pt>
                <c:pt idx="1369">
                  <c:v>-6671.4649562689801</c:v>
                </c:pt>
                <c:pt idx="1370">
                  <c:v>-5065.8221455601024</c:v>
                </c:pt>
                <c:pt idx="1371">
                  <c:v>-229.91976573195299</c:v>
                </c:pt>
                <c:pt idx="1372">
                  <c:v>5740.8328059572368</c:v>
                </c:pt>
                <c:pt idx="1373">
                  <c:v>5740.8328059572368</c:v>
                </c:pt>
                <c:pt idx="1374">
                  <c:v>-27.652078694743679</c:v>
                </c:pt>
                <c:pt idx="1375">
                  <c:v>-2425.2358008656934</c:v>
                </c:pt>
                <c:pt idx="1376">
                  <c:v>-6234.124031792916</c:v>
                </c:pt>
                <c:pt idx="1377">
                  <c:v>-13935.200799481818</c:v>
                </c:pt>
                <c:pt idx="1378">
                  <c:v>-20686.375427385752</c:v>
                </c:pt>
                <c:pt idx="1379">
                  <c:v>-18489.670049387787</c:v>
                </c:pt>
                <c:pt idx="1380">
                  <c:v>-16099.569385113711</c:v>
                </c:pt>
                <c:pt idx="1381">
                  <c:v>-13681.652498514241</c:v>
                </c:pt>
                <c:pt idx="1382">
                  <c:v>-4578.92605105033</c:v>
                </c:pt>
                <c:pt idx="1383">
                  <c:v>8769.2833387412447</c:v>
                </c:pt>
                <c:pt idx="1384">
                  <c:v>15022.689257204438</c:v>
                </c:pt>
                <c:pt idx="1385">
                  <c:v>13268.021683959463</c:v>
                </c:pt>
                <c:pt idx="1386">
                  <c:v>7287.2399013244039</c:v>
                </c:pt>
                <c:pt idx="1387">
                  <c:v>6529.822221567465</c:v>
                </c:pt>
                <c:pt idx="1388">
                  <c:v>11136.778608284363</c:v>
                </c:pt>
                <c:pt idx="1389">
                  <c:v>17581.484130302746</c:v>
                </c:pt>
                <c:pt idx="1390">
                  <c:v>24169.261902192171</c:v>
                </c:pt>
                <c:pt idx="1391">
                  <c:v>24512.761192910304</c:v>
                </c:pt>
                <c:pt idx="1392">
                  <c:v>20015.17284582038</c:v>
                </c:pt>
                <c:pt idx="1393">
                  <c:v>14273.846476880854</c:v>
                </c:pt>
                <c:pt idx="1394">
                  <c:v>8280.2254569045708</c:v>
                </c:pt>
                <c:pt idx="1395">
                  <c:v>5374.9872143779858</c:v>
                </c:pt>
                <c:pt idx="1396">
                  <c:v>3986.2326248536956</c:v>
                </c:pt>
                <c:pt idx="1397">
                  <c:v>-296.22484588878115</c:v>
                </c:pt>
                <c:pt idx="1398">
                  <c:v>-1342.9240054856734</c:v>
                </c:pt>
                <c:pt idx="1399">
                  <c:v>-2496.4547835761659</c:v>
                </c:pt>
                <c:pt idx="1400">
                  <c:v>-3829.6583751189091</c:v>
                </c:pt>
                <c:pt idx="1401">
                  <c:v>-4573.8811191193918</c:v>
                </c:pt>
                <c:pt idx="1402">
                  <c:v>-4869.6665346695763</c:v>
                </c:pt>
                <c:pt idx="1403">
                  <c:v>-6722.1185434390654</c:v>
                </c:pt>
                <c:pt idx="1404">
                  <c:v>-11425.160652522929</c:v>
                </c:pt>
                <c:pt idx="1405">
                  <c:v>-16824.488336924856</c:v>
                </c:pt>
                <c:pt idx="1406">
                  <c:v>-14414.024169761724</c:v>
                </c:pt>
                <c:pt idx="1407">
                  <c:v>-8404.5334380405493</c:v>
                </c:pt>
                <c:pt idx="1408">
                  <c:v>-610.34269320076532</c:v>
                </c:pt>
                <c:pt idx="1409">
                  <c:v>3051.2680417253709</c:v>
                </c:pt>
                <c:pt idx="1410">
                  <c:v>2828.5814916428044</c:v>
                </c:pt>
                <c:pt idx="1411">
                  <c:v>1534.385104189518</c:v>
                </c:pt>
                <c:pt idx="1412">
                  <c:v>-33.143713518837103</c:v>
                </c:pt>
                <c:pt idx="1413">
                  <c:v>-126.43050835049272</c:v>
                </c:pt>
                <c:pt idx="1414">
                  <c:v>2503.703010771027</c:v>
                </c:pt>
                <c:pt idx="1415">
                  <c:v>6500.1981465838462</c:v>
                </c:pt>
                <c:pt idx="1416">
                  <c:v>12116.154640480778</c:v>
                </c:pt>
                <c:pt idx="1417">
                  <c:v>16359.787008032403</c:v>
                </c:pt>
                <c:pt idx="1418">
                  <c:v>17657.827274134022</c:v>
                </c:pt>
                <c:pt idx="1419">
                  <c:v>14574.686375375348</c:v>
                </c:pt>
                <c:pt idx="1420">
                  <c:v>6832.809555230162</c:v>
                </c:pt>
                <c:pt idx="1421">
                  <c:v>-1016.7004824769432</c:v>
                </c:pt>
                <c:pt idx="1422">
                  <c:v>-7348.0092117490776</c:v>
                </c:pt>
                <c:pt idx="1423">
                  <c:v>-8278.5635360746692</c:v>
                </c:pt>
                <c:pt idx="1424">
                  <c:v>-1763.9326064040383</c:v>
                </c:pt>
                <c:pt idx="1425">
                  <c:v>3774.6472310868076</c:v>
                </c:pt>
                <c:pt idx="1426">
                  <c:v>9789.3261175119587</c:v>
                </c:pt>
                <c:pt idx="1427">
                  <c:v>16575.521557835433</c:v>
                </c:pt>
                <c:pt idx="1428">
                  <c:v>14099.929932591231</c:v>
                </c:pt>
                <c:pt idx="1429">
                  <c:v>6429.2899455815541</c:v>
                </c:pt>
                <c:pt idx="1430">
                  <c:v>-428.19875959145139</c:v>
                </c:pt>
                <c:pt idx="1431">
                  <c:v>-4647.9098335649551</c:v>
                </c:pt>
                <c:pt idx="1432">
                  <c:v>-10556.016674655975</c:v>
                </c:pt>
                <c:pt idx="1433">
                  <c:v>-14459.732447819812</c:v>
                </c:pt>
                <c:pt idx="1434">
                  <c:v>-11864.649955464503</c:v>
                </c:pt>
                <c:pt idx="1435">
                  <c:v>-8688.6441205139745</c:v>
                </c:pt>
                <c:pt idx="1436">
                  <c:v>-1632.22913557844</c:v>
                </c:pt>
                <c:pt idx="1437">
                  <c:v>2739.1783325353313</c:v>
                </c:pt>
                <c:pt idx="1438">
                  <c:v>5313.8401156373757</c:v>
                </c:pt>
                <c:pt idx="1439">
                  <c:v>3937.6922147840528</c:v>
                </c:pt>
                <c:pt idx="1440">
                  <c:v>2179.6932665045852</c:v>
                </c:pt>
                <c:pt idx="1441">
                  <c:v>-478.78906016653548</c:v>
                </c:pt>
                <c:pt idx="1442">
                  <c:v>-2135.4902335531806</c:v>
                </c:pt>
                <c:pt idx="1443">
                  <c:v>-1282.592843994797</c:v>
                </c:pt>
                <c:pt idx="1444">
                  <c:v>-37.424209175752864</c:v>
                </c:pt>
                <c:pt idx="1445">
                  <c:v>2275.3828837485985</c:v>
                </c:pt>
                <c:pt idx="1446">
                  <c:v>2145.4216622290696</c:v>
                </c:pt>
                <c:pt idx="1447">
                  <c:v>-267.17744749379949</c:v>
                </c:pt>
                <c:pt idx="1448">
                  <c:v>-2780.4048152082892</c:v>
                </c:pt>
                <c:pt idx="1449">
                  <c:v>-2609.1302969535218</c:v>
                </c:pt>
                <c:pt idx="1450">
                  <c:v>-717.31427662713497</c:v>
                </c:pt>
                <c:pt idx="1451">
                  <c:v>-67.406186411585892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2789.3292152789163</c:v>
                </c:pt>
                <c:pt idx="1480">
                  <c:v>3998.4004466099036</c:v>
                </c:pt>
                <c:pt idx="1481">
                  <c:v>3922.2931167066704</c:v>
                </c:pt>
                <c:pt idx="1482">
                  <c:v>3673.9720429380009</c:v>
                </c:pt>
                <c:pt idx="1483">
                  <c:v>3278.5765300026083</c:v>
                </c:pt>
                <c:pt idx="1484">
                  <c:v>3209.7132701174428</c:v>
                </c:pt>
                <c:pt idx="1485">
                  <c:v>3094.8405670845982</c:v>
                </c:pt>
                <c:pt idx="1486">
                  <c:v>3846.5545314598935</c:v>
                </c:pt>
                <c:pt idx="1487">
                  <c:v>5021.8291337944665</c:v>
                </c:pt>
                <c:pt idx="1488">
                  <c:v>6669.0972487057006</c:v>
                </c:pt>
                <c:pt idx="1489">
                  <c:v>8489.9168414180258</c:v>
                </c:pt>
                <c:pt idx="1490">
                  <c:v>10446.006445805135</c:v>
                </c:pt>
                <c:pt idx="1491">
                  <c:v>12130.855536314699</c:v>
                </c:pt>
                <c:pt idx="1492">
                  <c:v>14652.814901614467</c:v>
                </c:pt>
                <c:pt idx="1493">
                  <c:v>15593.013688892481</c:v>
                </c:pt>
                <c:pt idx="1494">
                  <c:v>16343.568266646604</c:v>
                </c:pt>
                <c:pt idx="1495">
                  <c:v>16713.305478892486</c:v>
                </c:pt>
                <c:pt idx="1496">
                  <c:v>16363.684469706242</c:v>
                </c:pt>
                <c:pt idx="1497">
                  <c:v>16047.243110439023</c:v>
                </c:pt>
                <c:pt idx="1498">
                  <c:v>14869.753763036184</c:v>
                </c:pt>
                <c:pt idx="1499">
                  <c:v>13261.915731162591</c:v>
                </c:pt>
                <c:pt idx="1500">
                  <c:v>11257.155806674946</c:v>
                </c:pt>
                <c:pt idx="1501">
                  <c:v>8889.3836451523075</c:v>
                </c:pt>
                <c:pt idx="1502">
                  <c:v>9079.2498798814177</c:v>
                </c:pt>
                <c:pt idx="1503">
                  <c:v>7825.2625606022957</c:v>
                </c:pt>
                <c:pt idx="1504">
                  <c:v>8690.7127930081879</c:v>
                </c:pt>
                <c:pt idx="1505">
                  <c:v>8099.9083441303819</c:v>
                </c:pt>
                <c:pt idx="1506">
                  <c:v>7462.3925358591805</c:v>
                </c:pt>
                <c:pt idx="1507">
                  <c:v>7557.5581592210565</c:v>
                </c:pt>
                <c:pt idx="1508">
                  <c:v>8422.0246134516765</c:v>
                </c:pt>
                <c:pt idx="1509">
                  <c:v>9310.3226624088784</c:v>
                </c:pt>
                <c:pt idx="1510">
                  <c:v>10981.303446727859</c:v>
                </c:pt>
                <c:pt idx="1511">
                  <c:v>14170.212537577054</c:v>
                </c:pt>
                <c:pt idx="1512">
                  <c:v>17442.526284050658</c:v>
                </c:pt>
                <c:pt idx="1513">
                  <c:v>20866.050481326143</c:v>
                </c:pt>
                <c:pt idx="1514">
                  <c:v>23811.134685808476</c:v>
                </c:pt>
                <c:pt idx="1515">
                  <c:v>24837.188230957574</c:v>
                </c:pt>
                <c:pt idx="1516">
                  <c:v>23689.46083121112</c:v>
                </c:pt>
                <c:pt idx="1517">
                  <c:v>19732.725520150012</c:v>
                </c:pt>
                <c:pt idx="1518">
                  <c:v>17722.110271637754</c:v>
                </c:pt>
                <c:pt idx="1519">
                  <c:v>14497.06011185707</c:v>
                </c:pt>
                <c:pt idx="1520">
                  <c:v>13815.421614695721</c:v>
                </c:pt>
                <c:pt idx="1521">
                  <c:v>11092.399915487531</c:v>
                </c:pt>
                <c:pt idx="1522">
                  <c:v>10199.484163317673</c:v>
                </c:pt>
                <c:pt idx="1523">
                  <c:v>7601.679805636968</c:v>
                </c:pt>
                <c:pt idx="1524">
                  <c:v>5483.4885387863415</c:v>
                </c:pt>
                <c:pt idx="1525">
                  <c:v>-1740.1328883888336</c:v>
                </c:pt>
                <c:pt idx="1526">
                  <c:v>-5973.9978611335537</c:v>
                </c:pt>
                <c:pt idx="1527">
                  <c:v>-8950.0005327349354</c:v>
                </c:pt>
                <c:pt idx="1528">
                  <c:v>-10021.127869457014</c:v>
                </c:pt>
                <c:pt idx="1529">
                  <c:v>-8631.5144626367983</c:v>
                </c:pt>
                <c:pt idx="1530">
                  <c:v>-6285.186715325809</c:v>
                </c:pt>
                <c:pt idx="1531">
                  <c:v>-3687.9381414389809</c:v>
                </c:pt>
                <c:pt idx="1532">
                  <c:v>-428.85576011021891</c:v>
                </c:pt>
                <c:pt idx="1533">
                  <c:v>4857.630472230835</c:v>
                </c:pt>
                <c:pt idx="1534">
                  <c:v>7819.5652246467753</c:v>
                </c:pt>
                <c:pt idx="1535">
                  <c:v>12780.193943347223</c:v>
                </c:pt>
                <c:pt idx="1536">
                  <c:v>19158.587212158294</c:v>
                </c:pt>
                <c:pt idx="1537">
                  <c:v>24191.52197431061</c:v>
                </c:pt>
                <c:pt idx="1538">
                  <c:v>28175.694828993317</c:v>
                </c:pt>
                <c:pt idx="1539">
                  <c:v>32734.11915144201</c:v>
                </c:pt>
                <c:pt idx="1540">
                  <c:v>35605.918260927036</c:v>
                </c:pt>
                <c:pt idx="1541">
                  <c:v>39793.449293609403</c:v>
                </c:pt>
                <c:pt idx="1542">
                  <c:v>41132.135070163924</c:v>
                </c:pt>
                <c:pt idx="1543">
                  <c:v>40151.925423084263</c:v>
                </c:pt>
                <c:pt idx="1544">
                  <c:v>36264.245714564539</c:v>
                </c:pt>
                <c:pt idx="1545">
                  <c:v>29032.392058078138</c:v>
                </c:pt>
                <c:pt idx="1546">
                  <c:v>23463.590341891198</c:v>
                </c:pt>
                <c:pt idx="1547">
                  <c:v>19376.088780431041</c:v>
                </c:pt>
                <c:pt idx="1548">
                  <c:v>17263.310844234333</c:v>
                </c:pt>
                <c:pt idx="1549">
                  <c:v>18616.790799503739</c:v>
                </c:pt>
                <c:pt idx="1550">
                  <c:v>18823.784892588501</c:v>
                </c:pt>
                <c:pt idx="1551">
                  <c:v>21396.304820536378</c:v>
                </c:pt>
                <c:pt idx="1552">
                  <c:v>21704.474682330427</c:v>
                </c:pt>
                <c:pt idx="1553">
                  <c:v>23218.360083718548</c:v>
                </c:pt>
                <c:pt idx="1554">
                  <c:v>22446.811358561794</c:v>
                </c:pt>
                <c:pt idx="1555">
                  <c:v>24003.235856419</c:v>
                </c:pt>
                <c:pt idx="1556">
                  <c:v>25614.249790960337</c:v>
                </c:pt>
                <c:pt idx="1557">
                  <c:v>28444.732772365107</c:v>
                </c:pt>
                <c:pt idx="1558">
                  <c:v>30219.951579528479</c:v>
                </c:pt>
                <c:pt idx="1559">
                  <c:v>34319.570858573141</c:v>
                </c:pt>
                <c:pt idx="1560">
                  <c:v>36398.384947749546</c:v>
                </c:pt>
                <c:pt idx="1561">
                  <c:v>37450.94330024573</c:v>
                </c:pt>
                <c:pt idx="1562">
                  <c:v>38514.152039904176</c:v>
                </c:pt>
                <c:pt idx="1563">
                  <c:v>39587.402761443169</c:v>
                </c:pt>
                <c:pt idx="1564">
                  <c:v>41749.197605401598</c:v>
                </c:pt>
                <c:pt idx="1565">
                  <c:v>42888.899255258228</c:v>
                </c:pt>
                <c:pt idx="1566">
                  <c:v>44038.870087107061</c:v>
                </c:pt>
                <c:pt idx="1567">
                  <c:v>46280.443317691956</c:v>
                </c:pt>
                <c:pt idx="1568">
                  <c:v>45334.852429734565</c:v>
                </c:pt>
                <c:pt idx="1569">
                  <c:v>45322.329749662851</c:v>
                </c:pt>
                <c:pt idx="1570">
                  <c:v>45227.736676183755</c:v>
                </c:pt>
                <c:pt idx="1571">
                  <c:v>45049.276949484112</c:v>
                </c:pt>
                <c:pt idx="1572">
                  <c:v>44801.041556126351</c:v>
                </c:pt>
                <c:pt idx="1573">
                  <c:v>44555.392939718578</c:v>
                </c:pt>
                <c:pt idx="1574">
                  <c:v>41631.969507474249</c:v>
                </c:pt>
                <c:pt idx="1575">
                  <c:v>39601.929258014126</c:v>
                </c:pt>
                <c:pt idx="1576">
                  <c:v>37294.251029617742</c:v>
                </c:pt>
                <c:pt idx="1577">
                  <c:v>33204.370151398289</c:v>
                </c:pt>
                <c:pt idx="1578">
                  <c:v>30190.674540270171</c:v>
                </c:pt>
                <c:pt idx="1579">
                  <c:v>26894.820697849053</c:v>
                </c:pt>
                <c:pt idx="1580">
                  <c:v>26664.935993524497</c:v>
                </c:pt>
                <c:pt idx="1581">
                  <c:v>23097.458278692913</c:v>
                </c:pt>
                <c:pt idx="1582">
                  <c:v>24408.26364178933</c:v>
                </c:pt>
                <c:pt idx="1583">
                  <c:v>20720.721584881619</c:v>
                </c:pt>
                <c:pt idx="1584">
                  <c:v>18548.466431899215</c:v>
                </c:pt>
                <c:pt idx="1585">
                  <c:v>16303.578719504192</c:v>
                </c:pt>
                <c:pt idx="1586">
                  <c:v>14089.008723221694</c:v>
                </c:pt>
                <c:pt idx="1587">
                  <c:v>13409.229764896514</c:v>
                </c:pt>
                <c:pt idx="1588">
                  <c:v>13106.263804117943</c:v>
                </c:pt>
                <c:pt idx="1589">
                  <c:v>13353.004907467286</c:v>
                </c:pt>
                <c:pt idx="1590">
                  <c:v>15095.441017303074</c:v>
                </c:pt>
                <c:pt idx="1591">
                  <c:v>16352.580417254057</c:v>
                </c:pt>
                <c:pt idx="1592">
                  <c:v>19259.014871459185</c:v>
                </c:pt>
                <c:pt idx="1593">
                  <c:v>19005.984288950454</c:v>
                </c:pt>
                <c:pt idx="1594">
                  <c:v>21903.695234301416</c:v>
                </c:pt>
                <c:pt idx="1595">
                  <c:v>21775.643361561637</c:v>
                </c:pt>
                <c:pt idx="1596">
                  <c:v>18504.379861126086</c:v>
                </c:pt>
                <c:pt idx="1597">
                  <c:v>18255.815156858334</c:v>
                </c:pt>
                <c:pt idx="1598">
                  <c:v>13094.279308254067</c:v>
                </c:pt>
                <c:pt idx="1599">
                  <c:v>12514.277887662829</c:v>
                </c:pt>
                <c:pt idx="1600">
                  <c:v>11655.989603531869</c:v>
                </c:pt>
                <c:pt idx="1601">
                  <c:v>10317.677019715298</c:v>
                </c:pt>
                <c:pt idx="1602">
                  <c:v>9869.8418027707921</c:v>
                </c:pt>
                <c:pt idx="1603">
                  <c:v>11461.863711161646</c:v>
                </c:pt>
                <c:pt idx="1604">
                  <c:v>12206.303040333762</c:v>
                </c:pt>
                <c:pt idx="1605">
                  <c:v>13030.581106201424</c:v>
                </c:pt>
                <c:pt idx="1606">
                  <c:v>17326.112562838356</c:v>
                </c:pt>
                <c:pt idx="1607">
                  <c:v>17206.891538160082</c:v>
                </c:pt>
                <c:pt idx="1608">
                  <c:v>20011.851131390227</c:v>
                </c:pt>
                <c:pt idx="1609">
                  <c:v>20011.851131390227</c:v>
                </c:pt>
                <c:pt idx="1610">
                  <c:v>22842.697422299927</c:v>
                </c:pt>
                <c:pt idx="1611">
                  <c:v>21562.930105430663</c:v>
                </c:pt>
                <c:pt idx="1612">
                  <c:v>24414.908005984533</c:v>
                </c:pt>
                <c:pt idx="1613">
                  <c:v>25967.972732299335</c:v>
                </c:pt>
                <c:pt idx="1614">
                  <c:v>28875.462444881992</c:v>
                </c:pt>
                <c:pt idx="1615">
                  <c:v>30556.842947199635</c:v>
                </c:pt>
                <c:pt idx="1616">
                  <c:v>33548.798264068035</c:v>
                </c:pt>
                <c:pt idx="1617">
                  <c:v>36602.15969734938</c:v>
                </c:pt>
                <c:pt idx="1618">
                  <c:v>38540.244482494469</c:v>
                </c:pt>
                <c:pt idx="1619">
                  <c:v>40535.639765075146</c:v>
                </c:pt>
                <c:pt idx="1620">
                  <c:v>39034.561714440024</c:v>
                </c:pt>
                <c:pt idx="1621">
                  <c:v>38560.348142488925</c:v>
                </c:pt>
                <c:pt idx="1622">
                  <c:v>36718.863345468235</c:v>
                </c:pt>
                <c:pt idx="1623">
                  <c:v>34640.918735148691</c:v>
                </c:pt>
                <c:pt idx="1624">
                  <c:v>29480.123011045347</c:v>
                </c:pt>
                <c:pt idx="1625">
                  <c:v>25146.756301054669</c:v>
                </c:pt>
                <c:pt idx="1626">
                  <c:v>20350.837651006335</c:v>
                </c:pt>
                <c:pt idx="1627">
                  <c:v>12495.175158151376</c:v>
                </c:pt>
                <c:pt idx="1628">
                  <c:v>4284.6429112924407</c:v>
                </c:pt>
                <c:pt idx="1629">
                  <c:v>-1701.8811638429129</c:v>
                </c:pt>
                <c:pt idx="1630">
                  <c:v>-2964.2555632695057</c:v>
                </c:pt>
                <c:pt idx="1631">
                  <c:v>-2445.2521866147144</c:v>
                </c:pt>
                <c:pt idx="1632">
                  <c:v>4795.01421476819</c:v>
                </c:pt>
                <c:pt idx="1633">
                  <c:v>10031.106748449005</c:v>
                </c:pt>
                <c:pt idx="1634">
                  <c:v>15532.310669088132</c:v>
                </c:pt>
                <c:pt idx="1635">
                  <c:v>18321.429937792986</c:v>
                </c:pt>
                <c:pt idx="1636">
                  <c:v>19707.152437146662</c:v>
                </c:pt>
                <c:pt idx="1637">
                  <c:v>18261.597599435885</c:v>
                </c:pt>
                <c:pt idx="1638">
                  <c:v>15242.844520046359</c:v>
                </c:pt>
                <c:pt idx="1639">
                  <c:v>13558.831437859133</c:v>
                </c:pt>
                <c:pt idx="1640">
                  <c:v>11843.833955917127</c:v>
                </c:pt>
                <c:pt idx="1641">
                  <c:v>13057.812755331921</c:v>
                </c:pt>
                <c:pt idx="1642">
                  <c:v>15808.149146404219</c:v>
                </c:pt>
                <c:pt idx="1643">
                  <c:v>19976.787580030184</c:v>
                </c:pt>
                <c:pt idx="1644">
                  <c:v>25452.03562967062</c:v>
                </c:pt>
                <c:pt idx="1645">
                  <c:v>28358.113557294884</c:v>
                </c:pt>
                <c:pt idx="1646">
                  <c:v>32555.452739134678</c:v>
                </c:pt>
                <c:pt idx="1647">
                  <c:v>34430.346053891473</c:v>
                </c:pt>
                <c:pt idx="1648">
                  <c:v>37514.232960258531</c:v>
                </c:pt>
                <c:pt idx="1649">
                  <c:v>39534.378606545484</c:v>
                </c:pt>
                <c:pt idx="1650">
                  <c:v>40475.491438738121</c:v>
                </c:pt>
                <c:pt idx="1651">
                  <c:v>41424.83807746887</c:v>
                </c:pt>
                <c:pt idx="1652">
                  <c:v>40035.087196893837</c:v>
                </c:pt>
                <c:pt idx="1653">
                  <c:v>39652.361718241249</c:v>
                </c:pt>
                <c:pt idx="1654">
                  <c:v>39181.503511216681</c:v>
                </c:pt>
                <c:pt idx="1655">
                  <c:v>37341.580628882912</c:v>
                </c:pt>
                <c:pt idx="1656">
                  <c:v>37898.654645458082</c:v>
                </c:pt>
                <c:pt idx="1657">
                  <c:v>38458.999880744792</c:v>
                </c:pt>
                <c:pt idx="1658">
                  <c:v>39022.54991968887</c:v>
                </c:pt>
                <c:pt idx="1659">
                  <c:v>39589.236930820705</c:v>
                </c:pt>
                <c:pt idx="1660">
                  <c:v>40181.006715683587</c:v>
                </c:pt>
                <c:pt idx="1661">
                  <c:v>40822.478061717549</c:v>
                </c:pt>
                <c:pt idx="1662">
                  <c:v>40144.7753843315</c:v>
                </c:pt>
                <c:pt idx="1663">
                  <c:v>42039.88648877458</c:v>
                </c:pt>
                <c:pt idx="1664">
                  <c:v>41366.224571009225</c:v>
                </c:pt>
                <c:pt idx="1665">
                  <c:v>40582.903475635081</c:v>
                </c:pt>
                <c:pt idx="1666">
                  <c:v>41078.166752014091</c:v>
                </c:pt>
                <c:pt idx="1667">
                  <c:v>38804.595540086157</c:v>
                </c:pt>
                <c:pt idx="1668">
                  <c:v>39175.921750535614</c:v>
                </c:pt>
                <c:pt idx="1669">
                  <c:v>38088.291079701085</c:v>
                </c:pt>
                <c:pt idx="1670">
                  <c:v>38368.279573076215</c:v>
                </c:pt>
                <c:pt idx="1671">
                  <c:v>37157.115744777468</c:v>
                </c:pt>
                <c:pt idx="1672">
                  <c:v>35820.911379756551</c:v>
                </c:pt>
                <c:pt idx="1673">
                  <c:v>35914.43641605712</c:v>
                </c:pt>
                <c:pt idx="1674">
                  <c:v>36008.065678014995</c:v>
                </c:pt>
                <c:pt idx="1675">
                  <c:v>34545.804683781287</c:v>
                </c:pt>
                <c:pt idx="1676">
                  <c:v>34545.804683781287</c:v>
                </c:pt>
                <c:pt idx="1677">
                  <c:v>32957.370579726667</c:v>
                </c:pt>
                <c:pt idx="1678">
                  <c:v>31243.020352365358</c:v>
                </c:pt>
                <c:pt idx="1679">
                  <c:v>29403.564245456771</c:v>
                </c:pt>
                <c:pt idx="1680">
                  <c:v>29127.885014284158</c:v>
                </c:pt>
                <c:pt idx="1681">
                  <c:v>28853.272492168606</c:v>
                </c:pt>
                <c:pt idx="1682">
                  <c:v>31847.261982404194</c:v>
                </c:pt>
                <c:pt idx="1683">
                  <c:v>33339.442863554657</c:v>
                </c:pt>
                <c:pt idx="1684">
                  <c:v>36412.094191220451</c:v>
                </c:pt>
                <c:pt idx="1685">
                  <c:v>39548.784803289935</c:v>
                </c:pt>
                <c:pt idx="1686">
                  <c:v>39923.176482921503</c:v>
                </c:pt>
                <c:pt idx="1687">
                  <c:v>40299.088461603562</c:v>
                </c:pt>
                <c:pt idx="1688">
                  <c:v>40676.512299699622</c:v>
                </c:pt>
                <c:pt idx="1689">
                  <c:v>38097.499141592081</c:v>
                </c:pt>
                <c:pt idx="1690">
                  <c:v>38286.779685253365</c:v>
                </c:pt>
                <c:pt idx="1691">
                  <c:v>36950.062607498752</c:v>
                </c:pt>
                <c:pt idx="1692">
                  <c:v>37044.829886579035</c:v>
                </c:pt>
                <c:pt idx="1693">
                  <c:v>37139.699839594403</c:v>
                </c:pt>
                <c:pt idx="1694">
                  <c:v>37234.672334089424</c:v>
                </c:pt>
                <c:pt idx="1695">
                  <c:v>37329.747237128009</c:v>
                </c:pt>
                <c:pt idx="1696">
                  <c:v>37424.924415291563</c:v>
                </c:pt>
                <c:pt idx="1697">
                  <c:v>37520.203734683877</c:v>
                </c:pt>
                <c:pt idx="1698">
                  <c:v>37615.585060927449</c:v>
                </c:pt>
                <c:pt idx="1699">
                  <c:v>36150.68819184856</c:v>
                </c:pt>
                <c:pt idx="1700">
                  <c:v>34557.286612653537</c:v>
                </c:pt>
                <c:pt idx="1701">
                  <c:v>32835.439262190659</c:v>
                </c:pt>
                <c:pt idx="1702">
                  <c:v>32646.398936323756</c:v>
                </c:pt>
                <c:pt idx="1703">
                  <c:v>32457.808974118372</c:v>
                </c:pt>
                <c:pt idx="1704">
                  <c:v>30610.425673612375</c:v>
                </c:pt>
                <c:pt idx="1705">
                  <c:v>31988.310977010678</c:v>
                </c:pt>
                <c:pt idx="1706">
                  <c:v>31801.305137385771</c:v>
                </c:pt>
                <c:pt idx="1707">
                  <c:v>31614.754111425456</c:v>
                </c:pt>
                <c:pt idx="1708">
                  <c:v>33050.602756727443</c:v>
                </c:pt>
                <c:pt idx="1709">
                  <c:v>32957.370579726667</c:v>
                </c:pt>
                <c:pt idx="1710">
                  <c:v>32864.249212609124</c:v>
                </c:pt>
                <c:pt idx="1711">
                  <c:v>35914.43641605712</c:v>
                </c:pt>
                <c:pt idx="1712">
                  <c:v>36008.065678014995</c:v>
                </c:pt>
                <c:pt idx="1713">
                  <c:v>37626.049607344408</c:v>
                </c:pt>
                <c:pt idx="1714">
                  <c:v>39307.94933259704</c:v>
                </c:pt>
                <c:pt idx="1715">
                  <c:v>39591.749102900852</c:v>
                </c:pt>
                <c:pt idx="1716">
                  <c:v>41340.616146412394</c:v>
                </c:pt>
                <c:pt idx="1717">
                  <c:v>41722.153175486375</c:v>
                </c:pt>
                <c:pt idx="1718">
                  <c:v>43540.340794085663</c:v>
                </c:pt>
                <c:pt idx="1719">
                  <c:v>44021.681209706425</c:v>
                </c:pt>
                <c:pt idx="1720">
                  <c:v>45911.451053528792</c:v>
                </c:pt>
                <c:pt idx="1721">
                  <c:v>45088.344731693513</c:v>
                </c:pt>
                <c:pt idx="1722">
                  <c:v>44139.913454089772</c:v>
                </c:pt>
                <c:pt idx="1723">
                  <c:v>41564.675461909217</c:v>
                </c:pt>
                <c:pt idx="1724">
                  <c:v>40228.935404231896</c:v>
                </c:pt>
                <c:pt idx="1725">
                  <c:v>37162.604392216817</c:v>
                </c:pt>
                <c:pt idx="1726">
                  <c:v>30314.07040082385</c:v>
                </c:pt>
                <c:pt idx="1727">
                  <c:v>22482.016545442377</c:v>
                </c:pt>
                <c:pt idx="1728">
                  <c:v>14560.666081492529</c:v>
                </c:pt>
                <c:pt idx="1729">
                  <c:v>-54.232163943689876</c:v>
                </c:pt>
                <c:pt idx="1730">
                  <c:v>-4512.6115499745119</c:v>
                </c:pt>
                <c:pt idx="1731">
                  <c:v>-6643.3728135664569</c:v>
                </c:pt>
                <c:pt idx="1732">
                  <c:v>-8140.2184919949168</c:v>
                </c:pt>
                <c:pt idx="1733">
                  <c:v>-7742.0497538790923</c:v>
                </c:pt>
                <c:pt idx="1734">
                  <c:v>-7324.7833300516677</c:v>
                </c:pt>
                <c:pt idx="1735">
                  <c:v>-6891.2394367397774</c:v>
                </c:pt>
                <c:pt idx="1736">
                  <c:v>-7314.0189413689977</c:v>
                </c:pt>
                <c:pt idx="1737">
                  <c:v>-8592.4953891770347</c:v>
                </c:pt>
                <c:pt idx="1738">
                  <c:v>-8135.4424028418798</c:v>
                </c:pt>
                <c:pt idx="1739">
                  <c:v>-8516.0837327932968</c:v>
                </c:pt>
                <c:pt idx="1740">
                  <c:v>-7202.9939924926612</c:v>
                </c:pt>
                <c:pt idx="1741">
                  <c:v>-4818.4188206460121</c:v>
                </c:pt>
                <c:pt idx="1742">
                  <c:v>-1333.6375705060827</c:v>
                </c:pt>
                <c:pt idx="1743">
                  <c:v>-900.28183805018932</c:v>
                </c:pt>
                <c:pt idx="1744">
                  <c:v>-178.83951443648638</c:v>
                </c:pt>
                <c:pt idx="1745">
                  <c:v>4216.3946163755681</c:v>
                </c:pt>
                <c:pt idx="1746">
                  <c:v>-3.0002694668405576</c:v>
                </c:pt>
                <c:pt idx="1747">
                  <c:v>-23.837737738983229</c:v>
                </c:pt>
                <c:pt idx="1748">
                  <c:v>4925.4129077700927</c:v>
                </c:pt>
                <c:pt idx="1749">
                  <c:v>4539.0576469023808</c:v>
                </c:pt>
                <c:pt idx="1750">
                  <c:v>7593.9169350126112</c:v>
                </c:pt>
                <c:pt idx="1751">
                  <c:v>8379.2486338100207</c:v>
                </c:pt>
                <c:pt idx="1752">
                  <c:v>8263.0397610654036</c:v>
                </c:pt>
                <c:pt idx="1753">
                  <c:v>8145.1961943920669</c:v>
                </c:pt>
                <c:pt idx="1754">
                  <c:v>8025.6997560238833</c:v>
                </c:pt>
                <c:pt idx="1755">
                  <c:v>7904.5321338589374</c:v>
                </c:pt>
                <c:pt idx="1756">
                  <c:v>7781.6748833296169</c:v>
                </c:pt>
                <c:pt idx="1757">
                  <c:v>7657.1094294366949</c:v>
                </c:pt>
                <c:pt idx="1758">
                  <c:v>6343.9931284309141</c:v>
                </c:pt>
                <c:pt idx="1759">
                  <c:v>7376.9601996504725</c:v>
                </c:pt>
                <c:pt idx="1760">
                  <c:v>5979.7922634045581</c:v>
                </c:pt>
                <c:pt idx="1761">
                  <c:v>5775.6734558132121</c:v>
                </c:pt>
                <c:pt idx="1762">
                  <c:v>5567.6033564094341</c:v>
                </c:pt>
                <c:pt idx="1763">
                  <c:v>5355.5059516703222</c:v>
                </c:pt>
                <c:pt idx="1764">
                  <c:v>5139.3034631905903</c:v>
                </c:pt>
                <c:pt idx="1765">
                  <c:v>2634.8115264192884</c:v>
                </c:pt>
                <c:pt idx="1766">
                  <c:v>-331.07807091778881</c:v>
                </c:pt>
                <c:pt idx="1767">
                  <c:v>-2626.0507084870778</c:v>
                </c:pt>
                <c:pt idx="1768">
                  <c:v>-5852.2465504250804</c:v>
                </c:pt>
                <c:pt idx="1769">
                  <c:v>-9807.8963039717473</c:v>
                </c:pt>
                <c:pt idx="1770">
                  <c:v>-13070.714992879808</c:v>
                </c:pt>
                <c:pt idx="1771">
                  <c:v>-15521.517270232534</c:v>
                </c:pt>
                <c:pt idx="1772">
                  <c:v>-15072.949826825792</c:v>
                </c:pt>
                <c:pt idx="1773">
                  <c:v>-14519.467432333919</c:v>
                </c:pt>
                <c:pt idx="1774">
                  <c:v>-12771.556258698512</c:v>
                </c:pt>
                <c:pt idx="1775">
                  <c:v>-10629.541732250407</c:v>
                </c:pt>
                <c:pt idx="1776">
                  <c:v>-8715.261462351993</c:v>
                </c:pt>
                <c:pt idx="1777">
                  <c:v>-8435.1173325201999</c:v>
                </c:pt>
                <c:pt idx="1778">
                  <c:v>-8618.9949730201588</c:v>
                </c:pt>
                <c:pt idx="1779">
                  <c:v>-10081.717989569102</c:v>
                </c:pt>
                <c:pt idx="1780">
                  <c:v>-11338.117945609823</c:v>
                </c:pt>
                <c:pt idx="1781">
                  <c:v>-11878.101092403371</c:v>
                </c:pt>
                <c:pt idx="1782">
                  <c:v>-10502.673264066785</c:v>
                </c:pt>
                <c:pt idx="1783">
                  <c:v>-8534.3675229958917</c:v>
                </c:pt>
                <c:pt idx="1784">
                  <c:v>-6278.0300408291423</c:v>
                </c:pt>
                <c:pt idx="1785">
                  <c:v>-4466.9888218006054</c:v>
                </c:pt>
                <c:pt idx="1786">
                  <c:v>-3651.6645002902615</c:v>
                </c:pt>
                <c:pt idx="1787">
                  <c:v>-3079.6254751860001</c:v>
                </c:pt>
                <c:pt idx="1788">
                  <c:v>-2756.3661575687233</c:v>
                </c:pt>
                <c:pt idx="1789">
                  <c:v>-2596.7419390810828</c:v>
                </c:pt>
                <c:pt idx="1790">
                  <c:v>-2652.2785431316111</c:v>
                </c:pt>
                <c:pt idx="1791">
                  <c:v>-2643.4982547032641</c:v>
                </c:pt>
                <c:pt idx="1792">
                  <c:v>-2321.1418122609034</c:v>
                </c:pt>
                <c:pt idx="1793">
                  <c:v>-1416.6117949497955</c:v>
                </c:pt>
                <c:pt idx="1794">
                  <c:v>-561.4838464635917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FE-4FEF-9720-45E1B2212E36}"/>
            </c:ext>
          </c:extLst>
        </c:ser>
        <c:ser>
          <c:idx val="0"/>
          <c:order val="1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[1]WLTC_BFH!$E$5:$E$1805</c:f>
              <c:numCache>
                <c:formatCode>General</c:formatCode>
                <c:ptCount val="18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</c:numCache>
            </c:numRef>
          </c:xVal>
          <c:yVal>
            <c:numRef>
              <c:f>[1]WLTC_BFH!$U$5:$U$1805</c:f>
              <c:numCache>
                <c:formatCode>General</c:formatCode>
                <c:ptCount val="1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-45.571428571428541</c:v>
                </c:pt>
                <c:pt idx="23">
                  <c:v>21.380530973452863</c:v>
                </c:pt>
                <c:pt idx="24">
                  <c:v>1270.1428571428546</c:v>
                </c:pt>
                <c:pt idx="25">
                  <c:v>4623.7142857142908</c:v>
                </c:pt>
                <c:pt idx="26">
                  <c:v>8065.5445544554468</c:v>
                </c:pt>
                <c:pt idx="27">
                  <c:v>12675.749999999996</c:v>
                </c:pt>
                <c:pt idx="28">
                  <c:v>18181.486725663715</c:v>
                </c:pt>
                <c:pt idx="29">
                  <c:v>19817.571428571428</c:v>
                </c:pt>
                <c:pt idx="30">
                  <c:v>16024.571428571426</c:v>
                </c:pt>
                <c:pt idx="31">
                  <c:v>12958.500000000002</c:v>
                </c:pt>
                <c:pt idx="32">
                  <c:v>12618.000000000002</c:v>
                </c:pt>
                <c:pt idx="33">
                  <c:v>8482.8000000000029</c:v>
                </c:pt>
                <c:pt idx="34">
                  <c:v>8275.1999999999953</c:v>
                </c:pt>
                <c:pt idx="35">
                  <c:v>7484.8000000000193</c:v>
                </c:pt>
                <c:pt idx="36">
                  <c:v>4667.7281553397861</c:v>
                </c:pt>
                <c:pt idx="37">
                  <c:v>7312.7706422018564</c:v>
                </c:pt>
                <c:pt idx="38">
                  <c:v>1128.9411764705899</c:v>
                </c:pt>
                <c:pt idx="39">
                  <c:v>-641.5855855855832</c:v>
                </c:pt>
                <c:pt idx="40">
                  <c:v>-1440.5871559632953</c:v>
                </c:pt>
                <c:pt idx="41">
                  <c:v>-3932.3302752293425</c:v>
                </c:pt>
                <c:pt idx="42">
                  <c:v>-9660.4444444444161</c:v>
                </c:pt>
                <c:pt idx="43">
                  <c:v>-7478.9803921568664</c:v>
                </c:pt>
                <c:pt idx="44">
                  <c:v>-8697</c:v>
                </c:pt>
                <c:pt idx="45">
                  <c:v>-8657.9459459459486</c:v>
                </c:pt>
                <c:pt idx="46">
                  <c:v>-6718.7747747747899</c:v>
                </c:pt>
                <c:pt idx="47">
                  <c:v>-2949.6074766355409</c:v>
                </c:pt>
                <c:pt idx="48">
                  <c:v>-384.46601941747798</c:v>
                </c:pt>
                <c:pt idx="49">
                  <c:v>-242.20183486238457</c:v>
                </c:pt>
                <c:pt idx="50">
                  <c:v>-492.27722772277252</c:v>
                </c:pt>
                <c:pt idx="51">
                  <c:v>-474.85148514851483</c:v>
                </c:pt>
                <c:pt idx="52">
                  <c:v>-494.01980198019817</c:v>
                </c:pt>
                <c:pt idx="53">
                  <c:v>-541.33333333333269</c:v>
                </c:pt>
                <c:pt idx="54">
                  <c:v>-739.02040816326519</c:v>
                </c:pt>
                <c:pt idx="55">
                  <c:v>-968.99009900989984</c:v>
                </c:pt>
                <c:pt idx="56">
                  <c:v>-1055.3267326732675</c:v>
                </c:pt>
                <c:pt idx="57">
                  <c:v>-517.4399999999996</c:v>
                </c:pt>
                <c:pt idx="58">
                  <c:v>-121.32038834951457</c:v>
                </c:pt>
                <c:pt idx="59">
                  <c:v>264.6399999999993</c:v>
                </c:pt>
                <c:pt idx="60">
                  <c:v>796.00000000000045</c:v>
                </c:pt>
                <c:pt idx="61">
                  <c:v>1111.3398058252405</c:v>
                </c:pt>
                <c:pt idx="62">
                  <c:v>2558.6422018348621</c:v>
                </c:pt>
                <c:pt idx="63">
                  <c:v>2311.294117647064</c:v>
                </c:pt>
                <c:pt idx="64">
                  <c:v>1343.5229357798162</c:v>
                </c:pt>
                <c:pt idx="65">
                  <c:v>1628.7843137254856</c:v>
                </c:pt>
                <c:pt idx="66">
                  <c:v>2698.3999999999992</c:v>
                </c:pt>
                <c:pt idx="67">
                  <c:v>3374.3571428571695</c:v>
                </c:pt>
                <c:pt idx="68">
                  <c:v>410.07142857142981</c:v>
                </c:pt>
                <c:pt idx="69">
                  <c:v>1847.2075471698085</c:v>
                </c:pt>
                <c:pt idx="70">
                  <c:v>5799.4799999999923</c:v>
                </c:pt>
                <c:pt idx="71">
                  <c:v>8139.3461538461406</c:v>
                </c:pt>
                <c:pt idx="72">
                  <c:v>8206.3137254901976</c:v>
                </c:pt>
                <c:pt idx="73">
                  <c:v>11113.081081081067</c:v>
                </c:pt>
                <c:pt idx="74">
                  <c:v>12960.733944954125</c:v>
                </c:pt>
                <c:pt idx="75">
                  <c:v>10853.621621621649</c:v>
                </c:pt>
                <c:pt idx="76">
                  <c:v>7507.9633027523105</c:v>
                </c:pt>
                <c:pt idx="77">
                  <c:v>6305.854545454541</c:v>
                </c:pt>
                <c:pt idx="78">
                  <c:v>6480.571428571433</c:v>
                </c:pt>
                <c:pt idx="79">
                  <c:v>6238.6666666666415</c:v>
                </c:pt>
                <c:pt idx="80">
                  <c:v>8022.7474747474898</c:v>
                </c:pt>
                <c:pt idx="81">
                  <c:v>2503.7142857142817</c:v>
                </c:pt>
                <c:pt idx="82">
                  <c:v>-145.72000000000457</c:v>
                </c:pt>
                <c:pt idx="83">
                  <c:v>1533.3999999999994</c:v>
                </c:pt>
                <c:pt idx="84">
                  <c:v>1285.8285714285757</c:v>
                </c:pt>
                <c:pt idx="85">
                  <c:v>-543.27999999999906</c:v>
                </c:pt>
                <c:pt idx="86">
                  <c:v>837.35999999999945</c:v>
                </c:pt>
                <c:pt idx="87">
                  <c:v>267.68000000000075</c:v>
                </c:pt>
                <c:pt idx="88">
                  <c:v>1287.3267326732675</c:v>
                </c:pt>
                <c:pt idx="89">
                  <c:v>455.52293577982249</c:v>
                </c:pt>
                <c:pt idx="90">
                  <c:v>-696.94545454545516</c:v>
                </c:pt>
                <c:pt idx="91">
                  <c:v>-620.58181818181833</c:v>
                </c:pt>
                <c:pt idx="92">
                  <c:v>-6645.9259259259206</c:v>
                </c:pt>
                <c:pt idx="93">
                  <c:v>-9709.3571428571322</c:v>
                </c:pt>
                <c:pt idx="94">
                  <c:v>-10252</c:v>
                </c:pt>
                <c:pt idx="95">
                  <c:v>-7756.0747663551429</c:v>
                </c:pt>
                <c:pt idx="96">
                  <c:v>-3596.1454545454635</c:v>
                </c:pt>
                <c:pt idx="97">
                  <c:v>-1044.0000000000016</c:v>
                </c:pt>
                <c:pt idx="98">
                  <c:v>-788</c:v>
                </c:pt>
                <c:pt idx="99">
                  <c:v>-725.40740740740955</c:v>
                </c:pt>
                <c:pt idx="100">
                  <c:v>-467.65714285714517</c:v>
                </c:pt>
                <c:pt idx="101">
                  <c:v>-186.30630630630594</c:v>
                </c:pt>
                <c:pt idx="102">
                  <c:v>-262.41441441441475</c:v>
                </c:pt>
                <c:pt idx="103">
                  <c:v>-183.13513513513541</c:v>
                </c:pt>
                <c:pt idx="104">
                  <c:v>-98.252427184466399</c:v>
                </c:pt>
                <c:pt idx="105">
                  <c:v>-163.92156862745088</c:v>
                </c:pt>
                <c:pt idx="106">
                  <c:v>-176</c:v>
                </c:pt>
                <c:pt idx="107">
                  <c:v>-100.19801980198035</c:v>
                </c:pt>
                <c:pt idx="108">
                  <c:v>-163.67999999999995</c:v>
                </c:pt>
                <c:pt idx="109">
                  <c:v>-176</c:v>
                </c:pt>
                <c:pt idx="110">
                  <c:v>-103.77358490566037</c:v>
                </c:pt>
                <c:pt idx="111">
                  <c:v>-152.79999999999967</c:v>
                </c:pt>
                <c:pt idx="112">
                  <c:v>-176</c:v>
                </c:pt>
                <c:pt idx="113">
                  <c:v>-118.17142857142861</c:v>
                </c:pt>
                <c:pt idx="114">
                  <c:v>-88</c:v>
                </c:pt>
                <c:pt idx="115">
                  <c:v>-135.77142857142815</c:v>
                </c:pt>
                <c:pt idx="116">
                  <c:v>-176</c:v>
                </c:pt>
                <c:pt idx="117">
                  <c:v>-176</c:v>
                </c:pt>
                <c:pt idx="118">
                  <c:v>-176</c:v>
                </c:pt>
                <c:pt idx="119">
                  <c:v>-158.71428571428586</c:v>
                </c:pt>
                <c:pt idx="120">
                  <c:v>-96.301886792452336</c:v>
                </c:pt>
                <c:pt idx="121">
                  <c:v>-176</c:v>
                </c:pt>
                <c:pt idx="122">
                  <c:v>-176</c:v>
                </c:pt>
                <c:pt idx="123">
                  <c:v>-90.6400000000001</c:v>
                </c:pt>
                <c:pt idx="124">
                  <c:v>-88</c:v>
                </c:pt>
                <c:pt idx="125">
                  <c:v>-161.46788990825638</c:v>
                </c:pt>
                <c:pt idx="126">
                  <c:v>-110.4000000000002</c:v>
                </c:pt>
                <c:pt idx="127">
                  <c:v>-88</c:v>
                </c:pt>
                <c:pt idx="128">
                  <c:v>-135.5044247787618</c:v>
                </c:pt>
                <c:pt idx="129">
                  <c:v>-176</c:v>
                </c:pt>
                <c:pt idx="130">
                  <c:v>-176</c:v>
                </c:pt>
                <c:pt idx="131">
                  <c:v>-152.79999999999885</c:v>
                </c:pt>
                <c:pt idx="132">
                  <c:v>-102.92857142857157</c:v>
                </c:pt>
                <c:pt idx="133">
                  <c:v>-176</c:v>
                </c:pt>
                <c:pt idx="134">
                  <c:v>-176</c:v>
                </c:pt>
                <c:pt idx="135">
                  <c:v>-176</c:v>
                </c:pt>
                <c:pt idx="136">
                  <c:v>-176</c:v>
                </c:pt>
                <c:pt idx="137">
                  <c:v>-176</c:v>
                </c:pt>
                <c:pt idx="138">
                  <c:v>-176</c:v>
                </c:pt>
                <c:pt idx="139">
                  <c:v>-176</c:v>
                </c:pt>
                <c:pt idx="140">
                  <c:v>-176</c:v>
                </c:pt>
                <c:pt idx="141">
                  <c:v>-107.09433962264062</c:v>
                </c:pt>
                <c:pt idx="142">
                  <c:v>2194.5000000000214</c:v>
                </c:pt>
                <c:pt idx="143">
                  <c:v>3959.5229357798207</c:v>
                </c:pt>
                <c:pt idx="144">
                  <c:v>5694.1818181818298</c:v>
                </c:pt>
                <c:pt idx="145">
                  <c:v>6494.1621621621498</c:v>
                </c:pt>
                <c:pt idx="146">
                  <c:v>5386.9999999999673</c:v>
                </c:pt>
                <c:pt idx="147">
                  <c:v>4331.7500000000109</c:v>
                </c:pt>
                <c:pt idx="148">
                  <c:v>5374.5882352941735</c:v>
                </c:pt>
                <c:pt idx="149">
                  <c:v>9400</c:v>
                </c:pt>
                <c:pt idx="150">
                  <c:v>9400</c:v>
                </c:pt>
                <c:pt idx="151">
                  <c:v>8295.5752212389234</c:v>
                </c:pt>
                <c:pt idx="152">
                  <c:v>4619.9285714285334</c:v>
                </c:pt>
                <c:pt idx="153">
                  <c:v>911.3928571428396</c:v>
                </c:pt>
                <c:pt idx="154">
                  <c:v>-853.29729729730343</c:v>
                </c:pt>
                <c:pt idx="155">
                  <c:v>-4563.4285714286871</c:v>
                </c:pt>
                <c:pt idx="156">
                  <c:v>-8950.3551401869081</c:v>
                </c:pt>
                <c:pt idx="157">
                  <c:v>-7774.4144144143665</c:v>
                </c:pt>
                <c:pt idx="158">
                  <c:v>-4585.2477064219884</c:v>
                </c:pt>
                <c:pt idx="159">
                  <c:v>67.41176470590085</c:v>
                </c:pt>
                <c:pt idx="160">
                  <c:v>3603.1515151515482</c:v>
                </c:pt>
                <c:pt idx="161">
                  <c:v>5216.9541284403904</c:v>
                </c:pt>
                <c:pt idx="162">
                  <c:v>7128.8807339449722</c:v>
                </c:pt>
                <c:pt idx="163">
                  <c:v>7318.2800000000016</c:v>
                </c:pt>
                <c:pt idx="164">
                  <c:v>9609.2571428571391</c:v>
                </c:pt>
                <c:pt idx="165">
                  <c:v>6218.3423423423037</c:v>
                </c:pt>
                <c:pt idx="166">
                  <c:v>6095.7857142857201</c:v>
                </c:pt>
                <c:pt idx="167">
                  <c:v>7887.1028037383458</c:v>
                </c:pt>
                <c:pt idx="168">
                  <c:v>4854.4299065419418</c:v>
                </c:pt>
                <c:pt idx="169">
                  <c:v>6591.7090909091648</c:v>
                </c:pt>
                <c:pt idx="170">
                  <c:v>11315.192307692312</c:v>
                </c:pt>
                <c:pt idx="171">
                  <c:v>9930.4363636363159</c:v>
                </c:pt>
                <c:pt idx="172">
                  <c:v>4750.3928571427996</c:v>
                </c:pt>
                <c:pt idx="173">
                  <c:v>429.49090909089762</c:v>
                </c:pt>
                <c:pt idx="174">
                  <c:v>-700</c:v>
                </c:pt>
                <c:pt idx="175">
                  <c:v>-1421.5412844036948</c:v>
                </c:pt>
                <c:pt idx="176">
                  <c:v>-13447.229357798153</c:v>
                </c:pt>
                <c:pt idx="177">
                  <c:v>-9186.3362831858285</c:v>
                </c:pt>
                <c:pt idx="178">
                  <c:v>3603.6106194691238</c:v>
                </c:pt>
                <c:pt idx="179">
                  <c:v>4089.1327433627757</c:v>
                </c:pt>
                <c:pt idx="180">
                  <c:v>2914.285714285732</c:v>
                </c:pt>
                <c:pt idx="181">
                  <c:v>5126.3571428571595</c:v>
                </c:pt>
                <c:pt idx="182">
                  <c:v>4771.7623762375815</c:v>
                </c:pt>
                <c:pt idx="183">
                  <c:v>102.1923076922925</c:v>
                </c:pt>
                <c:pt idx="184">
                  <c:v>206.45045045049835</c:v>
                </c:pt>
                <c:pt idx="185">
                  <c:v>2163.5675675675488</c:v>
                </c:pt>
                <c:pt idx="186">
                  <c:v>198.90909090907331</c:v>
                </c:pt>
                <c:pt idx="187">
                  <c:v>-673.81818181818142</c:v>
                </c:pt>
                <c:pt idx="188">
                  <c:v>-8473.6140350878031</c:v>
                </c:pt>
                <c:pt idx="189">
                  <c:v>-5860.8928571428132</c:v>
                </c:pt>
                <c:pt idx="190">
                  <c:v>-1896.884615384567</c:v>
                </c:pt>
                <c:pt idx="191">
                  <c:v>-593.29629629629494</c:v>
                </c:pt>
                <c:pt idx="192">
                  <c:v>-718.11111111111495</c:v>
                </c:pt>
                <c:pt idx="193">
                  <c:v>-834.82568807339305</c:v>
                </c:pt>
                <c:pt idx="194">
                  <c:v>-688.72727272726843</c:v>
                </c:pt>
                <c:pt idx="195">
                  <c:v>-553.36936936937082</c:v>
                </c:pt>
                <c:pt idx="196">
                  <c:v>-599.19999999999925</c:v>
                </c:pt>
                <c:pt idx="197">
                  <c:v>-528</c:v>
                </c:pt>
                <c:pt idx="198">
                  <c:v>-520.73394495412822</c:v>
                </c:pt>
                <c:pt idx="199">
                  <c:v>-278.53211009174362</c:v>
                </c:pt>
                <c:pt idx="200">
                  <c:v>921.58558558559844</c:v>
                </c:pt>
                <c:pt idx="201">
                  <c:v>2114.0540540540569</c:v>
                </c:pt>
                <c:pt idx="202">
                  <c:v>2203.0769230769215</c:v>
                </c:pt>
                <c:pt idx="203">
                  <c:v>1710.6666666666572</c:v>
                </c:pt>
                <c:pt idx="204">
                  <c:v>2225.2389380531099</c:v>
                </c:pt>
                <c:pt idx="205">
                  <c:v>3153.9428571428607</c:v>
                </c:pt>
                <c:pt idx="206">
                  <c:v>4472.0000000000255</c:v>
                </c:pt>
                <c:pt idx="207">
                  <c:v>6538.4950495049607</c:v>
                </c:pt>
                <c:pt idx="208">
                  <c:v>7948.2400000000143</c:v>
                </c:pt>
                <c:pt idx="209">
                  <c:v>9189.5714285714457</c:v>
                </c:pt>
                <c:pt idx="210">
                  <c:v>10156.999999999993</c:v>
                </c:pt>
                <c:pt idx="211">
                  <c:v>9784.5000000000164</c:v>
                </c:pt>
                <c:pt idx="212">
                  <c:v>15034.499999999995</c:v>
                </c:pt>
                <c:pt idx="213">
                  <c:v>9794.6428571427496</c:v>
                </c:pt>
                <c:pt idx="214">
                  <c:v>8334.5283018867776</c:v>
                </c:pt>
                <c:pt idx="215">
                  <c:v>11137.873873873914</c:v>
                </c:pt>
                <c:pt idx="216">
                  <c:v>8443.1559633027246</c:v>
                </c:pt>
                <c:pt idx="217">
                  <c:v>7604.7142857142881</c:v>
                </c:pt>
                <c:pt idx="218">
                  <c:v>10756.814159292038</c:v>
                </c:pt>
                <c:pt idx="219">
                  <c:v>13724.428571428574</c:v>
                </c:pt>
                <c:pt idx="220">
                  <c:v>13582.86725663717</c:v>
                </c:pt>
                <c:pt idx="221">
                  <c:v>9122.168224299081</c:v>
                </c:pt>
                <c:pt idx="222">
                  <c:v>12769.584905660337</c:v>
                </c:pt>
                <c:pt idx="223">
                  <c:v>8848.8301886792142</c:v>
                </c:pt>
                <c:pt idx="224">
                  <c:v>7516.2123893805165</c:v>
                </c:pt>
                <c:pt idx="225">
                  <c:v>7568.2162162162167</c:v>
                </c:pt>
                <c:pt idx="226">
                  <c:v>8099.4690265486734</c:v>
                </c:pt>
                <c:pt idx="227">
                  <c:v>6785.2222222221899</c:v>
                </c:pt>
                <c:pt idx="228">
                  <c:v>8065.3069306931175</c:v>
                </c:pt>
                <c:pt idx="229">
                  <c:v>8656.9523809523489</c:v>
                </c:pt>
                <c:pt idx="230">
                  <c:v>7837.6538461539058</c:v>
                </c:pt>
                <c:pt idx="231">
                  <c:v>9233.6734693877406</c:v>
                </c:pt>
                <c:pt idx="232">
                  <c:v>6566.2962962962283</c:v>
                </c:pt>
                <c:pt idx="233">
                  <c:v>2885.3999999999783</c:v>
                </c:pt>
                <c:pt idx="234">
                  <c:v>1971.8846153846021</c:v>
                </c:pt>
                <c:pt idx="235">
                  <c:v>1658.2654867256667</c:v>
                </c:pt>
                <c:pt idx="236">
                  <c:v>1810.4070796459951</c:v>
                </c:pt>
                <c:pt idx="237">
                  <c:v>-1216.2142857143233</c:v>
                </c:pt>
                <c:pt idx="238">
                  <c:v>-4580.5000000000236</c:v>
                </c:pt>
                <c:pt idx="239">
                  <c:v>5657.4909090910387</c:v>
                </c:pt>
                <c:pt idx="240">
                  <c:v>1255.0270270270094</c:v>
                </c:pt>
                <c:pt idx="241">
                  <c:v>-4057.7142857143322</c:v>
                </c:pt>
                <c:pt idx="242">
                  <c:v>-6602.8888888889023</c:v>
                </c:pt>
                <c:pt idx="243">
                  <c:v>-8931.4563106796195</c:v>
                </c:pt>
                <c:pt idx="244">
                  <c:v>-5962</c:v>
                </c:pt>
                <c:pt idx="245">
                  <c:v>-4096.9411764706183</c:v>
                </c:pt>
                <c:pt idx="246">
                  <c:v>-6923.1351351351286</c:v>
                </c:pt>
                <c:pt idx="247">
                  <c:v>-5997.5855855855752</c:v>
                </c:pt>
                <c:pt idx="248">
                  <c:v>-5261.0566037736289</c:v>
                </c:pt>
                <c:pt idx="249">
                  <c:v>-7726.4000000000215</c:v>
                </c:pt>
                <c:pt idx="250">
                  <c:v>-8776.8727272726028</c:v>
                </c:pt>
                <c:pt idx="251">
                  <c:v>-2398.6909090909157</c:v>
                </c:pt>
                <c:pt idx="252">
                  <c:v>-284.42105263156236</c:v>
                </c:pt>
                <c:pt idx="253">
                  <c:v>-420.50450450450546</c:v>
                </c:pt>
                <c:pt idx="254">
                  <c:v>-562.26548672566366</c:v>
                </c:pt>
                <c:pt idx="255">
                  <c:v>-572</c:v>
                </c:pt>
                <c:pt idx="256">
                  <c:v>-581.73451327433634</c:v>
                </c:pt>
                <c:pt idx="257">
                  <c:v>-552.35714285714289</c:v>
                </c:pt>
                <c:pt idx="258">
                  <c:v>-513.33333333333337</c:v>
                </c:pt>
                <c:pt idx="259">
                  <c:v>90.450450450469901</c:v>
                </c:pt>
                <c:pt idx="260">
                  <c:v>1899.4594594594566</c:v>
                </c:pt>
                <c:pt idx="261">
                  <c:v>4015.698113207538</c:v>
                </c:pt>
                <c:pt idx="262">
                  <c:v>6288.0000000000518</c:v>
                </c:pt>
                <c:pt idx="263">
                  <c:v>6672.2142857142817</c:v>
                </c:pt>
                <c:pt idx="264">
                  <c:v>8232.8000000000284</c:v>
                </c:pt>
                <c:pt idx="265">
                  <c:v>10268.576576576568</c:v>
                </c:pt>
                <c:pt idx="266">
                  <c:v>13546.7572815534</c:v>
                </c:pt>
                <c:pt idx="267">
                  <c:v>16300.63999999999</c:v>
                </c:pt>
                <c:pt idx="268">
                  <c:v>14138.639999999932</c:v>
                </c:pt>
                <c:pt idx="269">
                  <c:v>10288.56637168136</c:v>
                </c:pt>
                <c:pt idx="270">
                  <c:v>9533.5575221240069</c:v>
                </c:pt>
                <c:pt idx="271">
                  <c:v>13403.207920791987</c:v>
                </c:pt>
                <c:pt idx="272">
                  <c:v>9628.2718446600356</c:v>
                </c:pt>
                <c:pt idx="273">
                  <c:v>4861.7358490566003</c:v>
                </c:pt>
                <c:pt idx="274">
                  <c:v>3833.2277227722652</c:v>
                </c:pt>
                <c:pt idx="275">
                  <c:v>-138.85148514848527</c:v>
                </c:pt>
                <c:pt idx="276">
                  <c:v>2138.399999999936</c:v>
                </c:pt>
                <c:pt idx="277">
                  <c:v>-1209.1200000001704</c:v>
                </c:pt>
                <c:pt idx="278">
                  <c:v>-9182.8799999999901</c:v>
                </c:pt>
                <c:pt idx="279">
                  <c:v>-8658.5599999999904</c:v>
                </c:pt>
                <c:pt idx="280">
                  <c:v>-8423.3600000000934</c:v>
                </c:pt>
                <c:pt idx="281">
                  <c:v>-12774.891089108885</c:v>
                </c:pt>
                <c:pt idx="282">
                  <c:v>-11278.060606060308</c:v>
                </c:pt>
                <c:pt idx="283">
                  <c:v>-1286.63063063053</c:v>
                </c:pt>
                <c:pt idx="284">
                  <c:v>3747.6036036036421</c:v>
                </c:pt>
                <c:pt idx="285">
                  <c:v>8171.5229357799399</c:v>
                </c:pt>
                <c:pt idx="286">
                  <c:v>11365.64705882353</c:v>
                </c:pt>
                <c:pt idx="287">
                  <c:v>13639.018867924509</c:v>
                </c:pt>
                <c:pt idx="288">
                  <c:v>17752.57142857154</c:v>
                </c:pt>
                <c:pt idx="289">
                  <c:v>19952.42718446604</c:v>
                </c:pt>
                <c:pt idx="290">
                  <c:v>17571.999999999924</c:v>
                </c:pt>
                <c:pt idx="291">
                  <c:v>14887.681415929148</c:v>
                </c:pt>
                <c:pt idx="292">
                  <c:v>13583.393939393922</c:v>
                </c:pt>
                <c:pt idx="293">
                  <c:v>11831.405940593992</c:v>
                </c:pt>
                <c:pt idx="294">
                  <c:v>5298.5999999997048</c:v>
                </c:pt>
                <c:pt idx="295">
                  <c:v>650.0180180180198</c:v>
                </c:pt>
                <c:pt idx="296">
                  <c:v>269.99999999998556</c:v>
                </c:pt>
                <c:pt idx="297">
                  <c:v>377.50000000002763</c:v>
                </c:pt>
                <c:pt idx="298">
                  <c:v>2960.0000000000182</c:v>
                </c:pt>
                <c:pt idx="299">
                  <c:v>4446.9090909090382</c:v>
                </c:pt>
                <c:pt idx="300">
                  <c:v>1916</c:v>
                </c:pt>
                <c:pt idx="301">
                  <c:v>5666.4587155964164</c:v>
                </c:pt>
                <c:pt idx="302">
                  <c:v>3865.9099099098776</c:v>
                </c:pt>
                <c:pt idx="303">
                  <c:v>2713.1428571428501</c:v>
                </c:pt>
                <c:pt idx="304">
                  <c:v>1274.2857142857074</c:v>
                </c:pt>
                <c:pt idx="305">
                  <c:v>1765.1764705882626</c:v>
                </c:pt>
                <c:pt idx="306">
                  <c:v>999.51999999993222</c:v>
                </c:pt>
                <c:pt idx="307">
                  <c:v>-714.0800000000072</c:v>
                </c:pt>
                <c:pt idx="308">
                  <c:v>-923.5200000000018</c:v>
                </c:pt>
                <c:pt idx="309">
                  <c:v>-836.71428571428146</c:v>
                </c:pt>
                <c:pt idx="310">
                  <c:v>-665.45794392523214</c:v>
                </c:pt>
                <c:pt idx="311">
                  <c:v>1072.0000000000912</c:v>
                </c:pt>
                <c:pt idx="312">
                  <c:v>2957.3076923076651</c:v>
                </c:pt>
                <c:pt idx="313">
                  <c:v>-492.0000000000025</c:v>
                </c:pt>
                <c:pt idx="314">
                  <c:v>27.575221238923945</c:v>
                </c:pt>
                <c:pt idx="315">
                  <c:v>-791.1428571428587</c:v>
                </c:pt>
                <c:pt idx="316">
                  <c:v>-869.71428571428703</c:v>
                </c:pt>
                <c:pt idx="317">
                  <c:v>-2155.8584070796733</c:v>
                </c:pt>
                <c:pt idx="318">
                  <c:v>-1277.1071428571172</c:v>
                </c:pt>
                <c:pt idx="319">
                  <c:v>-682.71428571428362</c:v>
                </c:pt>
                <c:pt idx="320">
                  <c:v>-2499.2549019608568</c:v>
                </c:pt>
                <c:pt idx="321">
                  <c:v>-5253.0588235294326</c:v>
                </c:pt>
                <c:pt idx="322">
                  <c:v>-4117.0400000000391</c:v>
                </c:pt>
                <c:pt idx="323">
                  <c:v>868</c:v>
                </c:pt>
                <c:pt idx="324">
                  <c:v>2004.9320388348729</c:v>
                </c:pt>
                <c:pt idx="325">
                  <c:v>-253.04672897197349</c:v>
                </c:pt>
                <c:pt idx="326">
                  <c:v>-640.10714285714221</c:v>
                </c:pt>
                <c:pt idx="327">
                  <c:v>-528</c:v>
                </c:pt>
                <c:pt idx="328">
                  <c:v>-540.23300970874027</c:v>
                </c:pt>
                <c:pt idx="329">
                  <c:v>-536.07272727272209</c:v>
                </c:pt>
                <c:pt idx="330">
                  <c:v>70.217821782152228</c:v>
                </c:pt>
                <c:pt idx="331">
                  <c:v>-622.51999999999043</c:v>
                </c:pt>
                <c:pt idx="332">
                  <c:v>-1682.3599999999833</c:v>
                </c:pt>
                <c:pt idx="333">
                  <c:v>-3465.0000000000318</c:v>
                </c:pt>
                <c:pt idx="334">
                  <c:v>6.9999999999936051</c:v>
                </c:pt>
                <c:pt idx="335">
                  <c:v>706.99999999999079</c:v>
                </c:pt>
                <c:pt idx="336">
                  <c:v>-180.03539823007759</c:v>
                </c:pt>
                <c:pt idx="337">
                  <c:v>-626.41509433962005</c:v>
                </c:pt>
                <c:pt idx="338">
                  <c:v>-643.48623853210972</c:v>
                </c:pt>
                <c:pt idx="339">
                  <c:v>-324.03603603603312</c:v>
                </c:pt>
                <c:pt idx="340">
                  <c:v>495.92857142856906</c:v>
                </c:pt>
                <c:pt idx="341">
                  <c:v>2313.8571428571254</c:v>
                </c:pt>
                <c:pt idx="342">
                  <c:v>5008.5714285714066</c:v>
                </c:pt>
                <c:pt idx="343">
                  <c:v>6951.3274336283112</c:v>
                </c:pt>
                <c:pt idx="344">
                  <c:v>7447.8584070796787</c:v>
                </c:pt>
                <c:pt idx="345">
                  <c:v>3833.6991150442659</c:v>
                </c:pt>
                <c:pt idx="346">
                  <c:v>2145.5999999999676</c:v>
                </c:pt>
                <c:pt idx="347">
                  <c:v>2279.3962264151105</c:v>
                </c:pt>
                <c:pt idx="348">
                  <c:v>3187.7431192660615</c:v>
                </c:pt>
                <c:pt idx="349">
                  <c:v>2593.2500000000109</c:v>
                </c:pt>
                <c:pt idx="350">
                  <c:v>2431.1351351351477</c:v>
                </c:pt>
                <c:pt idx="351">
                  <c:v>3402.6666666666865</c:v>
                </c:pt>
                <c:pt idx="352">
                  <c:v>3637.6666666666511</c:v>
                </c:pt>
                <c:pt idx="353">
                  <c:v>2832.2352941176059</c:v>
                </c:pt>
                <c:pt idx="354">
                  <c:v>1844.0000000000014</c:v>
                </c:pt>
                <c:pt idx="355">
                  <c:v>2150.793103448274</c:v>
                </c:pt>
                <c:pt idx="356">
                  <c:v>2012.5714285714207</c:v>
                </c:pt>
                <c:pt idx="357">
                  <c:v>2869.7142857142744</c:v>
                </c:pt>
                <c:pt idx="358">
                  <c:v>2003.1150442477983</c:v>
                </c:pt>
                <c:pt idx="359">
                  <c:v>1744</c:v>
                </c:pt>
                <c:pt idx="360">
                  <c:v>961.64485981309576</c:v>
                </c:pt>
                <c:pt idx="361">
                  <c:v>-85.142857142873481</c:v>
                </c:pt>
                <c:pt idx="362">
                  <c:v>-1458.1428571429228</c:v>
                </c:pt>
                <c:pt idx="363">
                  <c:v>-2103.2380952380631</c:v>
                </c:pt>
                <c:pt idx="364">
                  <c:v>-1287.2222222222133</c:v>
                </c:pt>
                <c:pt idx="365">
                  <c:v>-924.71428571426804</c:v>
                </c:pt>
                <c:pt idx="366">
                  <c:v>-536.57142857143128</c:v>
                </c:pt>
                <c:pt idx="367">
                  <c:v>-604.07207207207034</c:v>
                </c:pt>
                <c:pt idx="368">
                  <c:v>-524.79279279279206</c:v>
                </c:pt>
                <c:pt idx="369">
                  <c:v>2218.3925233645286</c:v>
                </c:pt>
                <c:pt idx="370">
                  <c:v>3955.0990990991068</c:v>
                </c:pt>
                <c:pt idx="371">
                  <c:v>3570.3783783783852</c:v>
                </c:pt>
                <c:pt idx="372">
                  <c:v>2870.5585585585486</c:v>
                </c:pt>
                <c:pt idx="373">
                  <c:v>2103.8558558558348</c:v>
                </c:pt>
                <c:pt idx="374">
                  <c:v>976.21621621619886</c:v>
                </c:pt>
                <c:pt idx="375">
                  <c:v>-1456.6095238095261</c:v>
                </c:pt>
                <c:pt idx="376">
                  <c:v>-3868.1600000000089</c:v>
                </c:pt>
                <c:pt idx="377">
                  <c:v>-3676.1599999999853</c:v>
                </c:pt>
                <c:pt idx="378">
                  <c:v>-4731.9999999999945</c:v>
                </c:pt>
                <c:pt idx="379">
                  <c:v>-3057.9259259258783</c:v>
                </c:pt>
                <c:pt idx="380">
                  <c:v>-886.71698113208527</c:v>
                </c:pt>
                <c:pt idx="381">
                  <c:v>-176</c:v>
                </c:pt>
                <c:pt idx="382">
                  <c:v>-176.80733944954056</c:v>
                </c:pt>
                <c:pt idx="383">
                  <c:v>-257.54128440367083</c:v>
                </c:pt>
                <c:pt idx="384">
                  <c:v>-557.72477064219834</c:v>
                </c:pt>
                <c:pt idx="385">
                  <c:v>249.98165137615001</c:v>
                </c:pt>
                <c:pt idx="386">
                  <c:v>-43.262135922351945</c:v>
                </c:pt>
                <c:pt idx="387">
                  <c:v>-264</c:v>
                </c:pt>
                <c:pt idx="388">
                  <c:v>-435.65048543689943</c:v>
                </c:pt>
                <c:pt idx="389">
                  <c:v>-300.03960396039486</c:v>
                </c:pt>
                <c:pt idx="390">
                  <c:v>-176</c:v>
                </c:pt>
                <c:pt idx="391">
                  <c:v>-176</c:v>
                </c:pt>
                <c:pt idx="392">
                  <c:v>-176</c:v>
                </c:pt>
                <c:pt idx="393">
                  <c:v>-176</c:v>
                </c:pt>
                <c:pt idx="394">
                  <c:v>-176</c:v>
                </c:pt>
                <c:pt idx="395">
                  <c:v>-171.80769230769599</c:v>
                </c:pt>
                <c:pt idx="396">
                  <c:v>247.42307692308793</c:v>
                </c:pt>
                <c:pt idx="397">
                  <c:v>3565.05454545457</c:v>
                </c:pt>
                <c:pt idx="398">
                  <c:v>4080.2264150943397</c:v>
                </c:pt>
                <c:pt idx="399">
                  <c:v>5074.0000000000173</c:v>
                </c:pt>
                <c:pt idx="400">
                  <c:v>8739.4181818181969</c:v>
                </c:pt>
                <c:pt idx="401">
                  <c:v>11909.747572815562</c:v>
                </c:pt>
                <c:pt idx="402">
                  <c:v>8536.6486486485373</c:v>
                </c:pt>
                <c:pt idx="403">
                  <c:v>2511.2499999999659</c:v>
                </c:pt>
                <c:pt idx="404">
                  <c:v>-553.60000000000127</c:v>
                </c:pt>
                <c:pt idx="405">
                  <c:v>-588.47524752475022</c:v>
                </c:pt>
                <c:pt idx="406">
                  <c:v>-524</c:v>
                </c:pt>
                <c:pt idx="407">
                  <c:v>-1126.5882352941073</c:v>
                </c:pt>
                <c:pt idx="408">
                  <c:v>-2534.5840707964453</c:v>
                </c:pt>
                <c:pt idx="409">
                  <c:v>-1215.3571428571418</c:v>
                </c:pt>
                <c:pt idx="410">
                  <c:v>-1136.7857142857135</c:v>
                </c:pt>
                <c:pt idx="411">
                  <c:v>-664.40000000000543</c:v>
                </c:pt>
                <c:pt idx="412">
                  <c:v>-612</c:v>
                </c:pt>
                <c:pt idx="413">
                  <c:v>118.61946902656325</c:v>
                </c:pt>
                <c:pt idx="414">
                  <c:v>689.53571428572138</c:v>
                </c:pt>
                <c:pt idx="415">
                  <c:v>1188.4752475247624</c:v>
                </c:pt>
                <c:pt idx="416">
                  <c:v>1537.8181818181843</c:v>
                </c:pt>
                <c:pt idx="417">
                  <c:v>2087.6831683168357</c:v>
                </c:pt>
                <c:pt idx="418">
                  <c:v>2484.8799999999992</c:v>
                </c:pt>
                <c:pt idx="419">
                  <c:v>2610.5200000000032</c:v>
                </c:pt>
                <c:pt idx="420">
                  <c:v>1895.3090909090929</c:v>
                </c:pt>
                <c:pt idx="421">
                  <c:v>283.88235294118505</c:v>
                </c:pt>
                <c:pt idx="422">
                  <c:v>-524</c:v>
                </c:pt>
                <c:pt idx="423">
                  <c:v>-524</c:v>
                </c:pt>
                <c:pt idx="424">
                  <c:v>-524</c:v>
                </c:pt>
                <c:pt idx="425">
                  <c:v>-246.54545454544228</c:v>
                </c:pt>
                <c:pt idx="426">
                  <c:v>1023</c:v>
                </c:pt>
                <c:pt idx="427">
                  <c:v>3583.0877192982521</c:v>
                </c:pt>
                <c:pt idx="428">
                  <c:v>5987.2149532710928</c:v>
                </c:pt>
                <c:pt idx="429">
                  <c:v>10560.838095238203</c:v>
                </c:pt>
                <c:pt idx="430">
                  <c:v>15981.790476190527</c:v>
                </c:pt>
                <c:pt idx="431">
                  <c:v>15440.077669902892</c:v>
                </c:pt>
                <c:pt idx="432">
                  <c:v>2872</c:v>
                </c:pt>
                <c:pt idx="433">
                  <c:v>-171.81651376149421</c:v>
                </c:pt>
                <c:pt idx="434">
                  <c:v>132.0761904762004</c:v>
                </c:pt>
                <c:pt idx="435">
                  <c:v>222.76923076923168</c:v>
                </c:pt>
                <c:pt idx="436">
                  <c:v>-322.41441441442561</c:v>
                </c:pt>
                <c:pt idx="437">
                  <c:v>-565.64285714285484</c:v>
                </c:pt>
                <c:pt idx="438">
                  <c:v>-524</c:v>
                </c:pt>
                <c:pt idx="439">
                  <c:v>-1917.0810810811945</c:v>
                </c:pt>
                <c:pt idx="440">
                  <c:v>-5091.2761904761919</c:v>
                </c:pt>
                <c:pt idx="441">
                  <c:v>-5570.0000000000218</c:v>
                </c:pt>
                <c:pt idx="442">
                  <c:v>-7453.5999999999622</c:v>
                </c:pt>
                <c:pt idx="443">
                  <c:v>-5543.9999999999063</c:v>
                </c:pt>
                <c:pt idx="444">
                  <c:v>-1707.3725490195834</c:v>
                </c:pt>
                <c:pt idx="445">
                  <c:v>-489.46534653466006</c:v>
                </c:pt>
                <c:pt idx="446">
                  <c:v>-93.980582524271426</c:v>
                </c:pt>
                <c:pt idx="447">
                  <c:v>-172.4799999999982</c:v>
                </c:pt>
                <c:pt idx="448">
                  <c:v>-91.259259259260972</c:v>
                </c:pt>
                <c:pt idx="449">
                  <c:v>-172.74074074074366</c:v>
                </c:pt>
                <c:pt idx="450">
                  <c:v>-176</c:v>
                </c:pt>
                <c:pt idx="451">
                  <c:v>-176</c:v>
                </c:pt>
                <c:pt idx="452">
                  <c:v>-176</c:v>
                </c:pt>
                <c:pt idx="453">
                  <c:v>-176</c:v>
                </c:pt>
                <c:pt idx="454">
                  <c:v>-176</c:v>
                </c:pt>
                <c:pt idx="455">
                  <c:v>-128.4799999999982</c:v>
                </c:pt>
                <c:pt idx="456">
                  <c:v>-135.04950495049727</c:v>
                </c:pt>
                <c:pt idx="457">
                  <c:v>-176</c:v>
                </c:pt>
                <c:pt idx="458">
                  <c:v>-176</c:v>
                </c:pt>
                <c:pt idx="459">
                  <c:v>-176</c:v>
                </c:pt>
                <c:pt idx="460">
                  <c:v>-176</c:v>
                </c:pt>
                <c:pt idx="461">
                  <c:v>-176</c:v>
                </c:pt>
                <c:pt idx="462">
                  <c:v>-176</c:v>
                </c:pt>
                <c:pt idx="463">
                  <c:v>-176</c:v>
                </c:pt>
                <c:pt idx="464">
                  <c:v>-176</c:v>
                </c:pt>
                <c:pt idx="465">
                  <c:v>-88.8799999999992</c:v>
                </c:pt>
                <c:pt idx="466">
                  <c:v>-174.25742574257583</c:v>
                </c:pt>
                <c:pt idx="467">
                  <c:v>-90.613861386136264</c:v>
                </c:pt>
                <c:pt idx="468">
                  <c:v>-165.60000000000059</c:v>
                </c:pt>
                <c:pt idx="469">
                  <c:v>-176</c:v>
                </c:pt>
                <c:pt idx="470">
                  <c:v>-176</c:v>
                </c:pt>
                <c:pt idx="471">
                  <c:v>-176</c:v>
                </c:pt>
                <c:pt idx="472">
                  <c:v>-176</c:v>
                </c:pt>
                <c:pt idx="473">
                  <c:v>-176</c:v>
                </c:pt>
                <c:pt idx="474">
                  <c:v>-176</c:v>
                </c:pt>
                <c:pt idx="475">
                  <c:v>-176</c:v>
                </c:pt>
                <c:pt idx="476">
                  <c:v>-176</c:v>
                </c:pt>
                <c:pt idx="477">
                  <c:v>-176</c:v>
                </c:pt>
                <c:pt idx="478">
                  <c:v>-176</c:v>
                </c:pt>
                <c:pt idx="479">
                  <c:v>-176</c:v>
                </c:pt>
                <c:pt idx="480">
                  <c:v>-176</c:v>
                </c:pt>
                <c:pt idx="481">
                  <c:v>-176</c:v>
                </c:pt>
                <c:pt idx="482">
                  <c:v>-176</c:v>
                </c:pt>
                <c:pt idx="483">
                  <c:v>-176</c:v>
                </c:pt>
                <c:pt idx="484">
                  <c:v>-176</c:v>
                </c:pt>
                <c:pt idx="485">
                  <c:v>-176</c:v>
                </c:pt>
                <c:pt idx="486">
                  <c:v>-176</c:v>
                </c:pt>
                <c:pt idx="487">
                  <c:v>-176</c:v>
                </c:pt>
                <c:pt idx="488">
                  <c:v>-144.15238095238169</c:v>
                </c:pt>
                <c:pt idx="489">
                  <c:v>-114.88888888888799</c:v>
                </c:pt>
                <c:pt idx="490">
                  <c:v>-176</c:v>
                </c:pt>
                <c:pt idx="491">
                  <c:v>-176</c:v>
                </c:pt>
                <c:pt idx="492">
                  <c:v>-176</c:v>
                </c:pt>
                <c:pt idx="493">
                  <c:v>-176</c:v>
                </c:pt>
                <c:pt idx="494">
                  <c:v>-176</c:v>
                </c:pt>
                <c:pt idx="495">
                  <c:v>-176</c:v>
                </c:pt>
                <c:pt idx="496">
                  <c:v>-176</c:v>
                </c:pt>
                <c:pt idx="497">
                  <c:v>-176</c:v>
                </c:pt>
                <c:pt idx="498">
                  <c:v>-176</c:v>
                </c:pt>
                <c:pt idx="499">
                  <c:v>-176</c:v>
                </c:pt>
                <c:pt idx="500">
                  <c:v>-176</c:v>
                </c:pt>
                <c:pt idx="501">
                  <c:v>-176</c:v>
                </c:pt>
                <c:pt idx="502">
                  <c:v>-176</c:v>
                </c:pt>
                <c:pt idx="503">
                  <c:v>-176</c:v>
                </c:pt>
                <c:pt idx="504">
                  <c:v>-152.58715596330177</c:v>
                </c:pt>
                <c:pt idx="505">
                  <c:v>-88</c:v>
                </c:pt>
                <c:pt idx="506">
                  <c:v>-94.285714285713325</c:v>
                </c:pt>
                <c:pt idx="507">
                  <c:v>-172.85714285714556</c:v>
                </c:pt>
                <c:pt idx="508">
                  <c:v>-97.046728971963319</c:v>
                </c:pt>
                <c:pt idx="509">
                  <c:v>-88</c:v>
                </c:pt>
                <c:pt idx="510">
                  <c:v>-153.18518518518707</c:v>
                </c:pt>
                <c:pt idx="511">
                  <c:v>-176</c:v>
                </c:pt>
                <c:pt idx="512">
                  <c:v>-176</c:v>
                </c:pt>
                <c:pt idx="513">
                  <c:v>-176</c:v>
                </c:pt>
                <c:pt idx="514">
                  <c:v>-593.43119266052372</c:v>
                </c:pt>
                <c:pt idx="515">
                  <c:v>-214.09009009016268</c:v>
                </c:pt>
                <c:pt idx="516">
                  <c:v>1199.0088495574096</c:v>
                </c:pt>
                <c:pt idx="517">
                  <c:v>2754.4504504503657</c:v>
                </c:pt>
                <c:pt idx="518">
                  <c:v>4524.2222222219889</c:v>
                </c:pt>
                <c:pt idx="519">
                  <c:v>8166.6019417475218</c:v>
                </c:pt>
                <c:pt idx="520">
                  <c:v>10199.600000000837</c:v>
                </c:pt>
                <c:pt idx="521">
                  <c:v>1984.2352941175861</c:v>
                </c:pt>
                <c:pt idx="522">
                  <c:v>2370.7692307694415</c:v>
                </c:pt>
                <c:pt idx="523">
                  <c:v>-524</c:v>
                </c:pt>
                <c:pt idx="524">
                  <c:v>-524</c:v>
                </c:pt>
                <c:pt idx="525">
                  <c:v>-524</c:v>
                </c:pt>
                <c:pt idx="526">
                  <c:v>-524</c:v>
                </c:pt>
                <c:pt idx="527">
                  <c:v>-4674.6019417474217</c:v>
                </c:pt>
                <c:pt idx="528">
                  <c:v>-3119.9607843137592</c:v>
                </c:pt>
                <c:pt idx="529">
                  <c:v>-1731.4059405940668</c:v>
                </c:pt>
                <c:pt idx="530">
                  <c:v>-641.71962616827284</c:v>
                </c:pt>
                <c:pt idx="531">
                  <c:v>-249.0714285714422</c:v>
                </c:pt>
                <c:pt idx="532">
                  <c:v>-121.29729729730266</c:v>
                </c:pt>
                <c:pt idx="533">
                  <c:v>-133.57142857142267</c:v>
                </c:pt>
                <c:pt idx="534">
                  <c:v>-176</c:v>
                </c:pt>
                <c:pt idx="535">
                  <c:v>-135.5200000000068</c:v>
                </c:pt>
                <c:pt idx="536">
                  <c:v>-125.13761467889563</c:v>
                </c:pt>
                <c:pt idx="537">
                  <c:v>-78.828282828282525</c:v>
                </c:pt>
                <c:pt idx="538">
                  <c:v>515.67999999999483</c:v>
                </c:pt>
                <c:pt idx="539">
                  <c:v>1541.7087378640467</c:v>
                </c:pt>
                <c:pt idx="540">
                  <c:v>2801.5145631066307</c:v>
                </c:pt>
                <c:pt idx="541">
                  <c:v>5819.6190476187921</c:v>
                </c:pt>
                <c:pt idx="542">
                  <c:v>10788.999999999871</c:v>
                </c:pt>
                <c:pt idx="543">
                  <c:v>12389.392857143515</c:v>
                </c:pt>
                <c:pt idx="544">
                  <c:v>1999.9230769232308</c:v>
                </c:pt>
                <c:pt idx="545">
                  <c:v>-425.57798165138968</c:v>
                </c:pt>
                <c:pt idx="546">
                  <c:v>55.155963302724729</c:v>
                </c:pt>
                <c:pt idx="547">
                  <c:v>-426.28571428568011</c:v>
                </c:pt>
                <c:pt idx="548">
                  <c:v>-524</c:v>
                </c:pt>
                <c:pt idx="549">
                  <c:v>-837.70370370368437</c:v>
                </c:pt>
                <c:pt idx="550">
                  <c:v>-1289.7297297296977</c:v>
                </c:pt>
                <c:pt idx="551">
                  <c:v>-1008.6792452830543</c:v>
                </c:pt>
                <c:pt idx="552">
                  <c:v>-612</c:v>
                </c:pt>
                <c:pt idx="553">
                  <c:v>-612</c:v>
                </c:pt>
                <c:pt idx="554">
                  <c:v>-612</c:v>
                </c:pt>
                <c:pt idx="555">
                  <c:v>-589.60000000000264</c:v>
                </c:pt>
                <c:pt idx="556">
                  <c:v>-524</c:v>
                </c:pt>
                <c:pt idx="557">
                  <c:v>-536.33644859812841</c:v>
                </c:pt>
                <c:pt idx="558">
                  <c:v>-552.83018867929604</c:v>
                </c:pt>
                <c:pt idx="559">
                  <c:v>209.11111111107596</c:v>
                </c:pt>
                <c:pt idx="560">
                  <c:v>2064.6666666665615</c:v>
                </c:pt>
                <c:pt idx="561">
                  <c:v>2619.7477477477146</c:v>
                </c:pt>
                <c:pt idx="562">
                  <c:v>5059.1153846152602</c:v>
                </c:pt>
                <c:pt idx="563">
                  <c:v>1593.9636363639074</c:v>
                </c:pt>
                <c:pt idx="564">
                  <c:v>595.722772277182</c:v>
                </c:pt>
                <c:pt idx="565">
                  <c:v>455.84000000003061</c:v>
                </c:pt>
                <c:pt idx="566">
                  <c:v>32.461538461547235</c:v>
                </c:pt>
                <c:pt idx="567">
                  <c:v>-2710.2702702701822</c:v>
                </c:pt>
                <c:pt idx="568">
                  <c:v>-2807.7431192662025</c:v>
                </c:pt>
                <c:pt idx="569">
                  <c:v>-461.88235294122472</c:v>
                </c:pt>
                <c:pt idx="570">
                  <c:v>119.88349514562853</c:v>
                </c:pt>
                <c:pt idx="571">
                  <c:v>47.48623853211808</c:v>
                </c:pt>
                <c:pt idx="572">
                  <c:v>-176</c:v>
                </c:pt>
                <c:pt idx="573">
                  <c:v>-176</c:v>
                </c:pt>
                <c:pt idx="574">
                  <c:v>-176</c:v>
                </c:pt>
                <c:pt idx="575">
                  <c:v>-176</c:v>
                </c:pt>
                <c:pt idx="576">
                  <c:v>-176</c:v>
                </c:pt>
                <c:pt idx="577">
                  <c:v>-157.08411214953944</c:v>
                </c:pt>
                <c:pt idx="578">
                  <c:v>-88</c:v>
                </c:pt>
                <c:pt idx="579">
                  <c:v>-90.336283185838596</c:v>
                </c:pt>
                <c:pt idx="580">
                  <c:v>-168.21238938052917</c:v>
                </c:pt>
                <c:pt idx="581">
                  <c:v>-176</c:v>
                </c:pt>
                <c:pt idx="582">
                  <c:v>-113.36936936937303</c:v>
                </c:pt>
                <c:pt idx="583">
                  <c:v>-142.8990825688017</c:v>
                </c:pt>
                <c:pt idx="584">
                  <c:v>-176</c:v>
                </c:pt>
                <c:pt idx="585">
                  <c:v>-137.24770642202316</c:v>
                </c:pt>
                <c:pt idx="586">
                  <c:v>-118.91891891891746</c:v>
                </c:pt>
                <c:pt idx="587">
                  <c:v>-176</c:v>
                </c:pt>
                <c:pt idx="588">
                  <c:v>-176</c:v>
                </c:pt>
                <c:pt idx="589">
                  <c:v>-176</c:v>
                </c:pt>
                <c:pt idx="590">
                  <c:v>-176</c:v>
                </c:pt>
                <c:pt idx="591">
                  <c:v>-162.800000000002</c:v>
                </c:pt>
                <c:pt idx="592">
                  <c:v>-101.199999999998</c:v>
                </c:pt>
                <c:pt idx="593">
                  <c:v>-176</c:v>
                </c:pt>
                <c:pt idx="594">
                  <c:v>-162.800000000002</c:v>
                </c:pt>
                <c:pt idx="595">
                  <c:v>-88</c:v>
                </c:pt>
                <c:pt idx="596">
                  <c:v>-100.57142857142586</c:v>
                </c:pt>
                <c:pt idx="597">
                  <c:v>-168.00000000000662</c:v>
                </c:pt>
                <c:pt idx="598">
                  <c:v>-88</c:v>
                </c:pt>
                <c:pt idx="599">
                  <c:v>-167.27927927927828</c:v>
                </c:pt>
                <c:pt idx="600">
                  <c:v>-176</c:v>
                </c:pt>
                <c:pt idx="601">
                  <c:v>-114.16216216216509</c:v>
                </c:pt>
                <c:pt idx="602">
                  <c:v>-144.6923076923062</c:v>
                </c:pt>
                <c:pt idx="603">
                  <c:v>-176</c:v>
                </c:pt>
                <c:pt idx="604">
                  <c:v>-33.500000000010942</c:v>
                </c:pt>
                <c:pt idx="605">
                  <c:v>1291.063063062986</c:v>
                </c:pt>
                <c:pt idx="606">
                  <c:v>2897.4368932038633</c:v>
                </c:pt>
                <c:pt idx="607">
                  <c:v>5020.8440366971381</c:v>
                </c:pt>
                <c:pt idx="608">
                  <c:v>10268.19801980167</c:v>
                </c:pt>
                <c:pt idx="609">
                  <c:v>16024.239999999925</c:v>
                </c:pt>
                <c:pt idx="610">
                  <c:v>18450.291262135826</c:v>
                </c:pt>
                <c:pt idx="611">
                  <c:v>20916</c:v>
                </c:pt>
                <c:pt idx="612">
                  <c:v>20569.281553398119</c:v>
                </c:pt>
                <c:pt idx="613">
                  <c:v>19080.440366972452</c:v>
                </c:pt>
                <c:pt idx="614">
                  <c:v>21685.019607843424</c:v>
                </c:pt>
                <c:pt idx="615">
                  <c:v>13534.800000000216</c:v>
                </c:pt>
                <c:pt idx="616">
                  <c:v>1892.8800000000174</c:v>
                </c:pt>
                <c:pt idx="617">
                  <c:v>1037.7599999999256</c:v>
                </c:pt>
                <c:pt idx="618">
                  <c:v>5031.8400000000111</c:v>
                </c:pt>
                <c:pt idx="619">
                  <c:v>4332.9320388350425</c:v>
                </c:pt>
                <c:pt idx="620">
                  <c:v>-820.46601941752124</c:v>
                </c:pt>
                <c:pt idx="621">
                  <c:v>-951.9266055045855</c:v>
                </c:pt>
                <c:pt idx="622">
                  <c:v>3305.3571428570176</c:v>
                </c:pt>
                <c:pt idx="623">
                  <c:v>1719.8918918920162</c:v>
                </c:pt>
                <c:pt idx="624">
                  <c:v>282.9259259259581</c:v>
                </c:pt>
                <c:pt idx="625">
                  <c:v>1878.4905660375794</c:v>
                </c:pt>
                <c:pt idx="626">
                  <c:v>5502.4864864863466</c:v>
                </c:pt>
                <c:pt idx="627">
                  <c:v>6498.4554455446787</c:v>
                </c:pt>
                <c:pt idx="628">
                  <c:v>4491.2000000000035</c:v>
                </c:pt>
                <c:pt idx="629">
                  <c:v>4706.7522935779261</c:v>
                </c:pt>
                <c:pt idx="630">
                  <c:v>5284.800000000032</c:v>
                </c:pt>
                <c:pt idx="631">
                  <c:v>4383.1926605504541</c:v>
                </c:pt>
                <c:pt idx="632">
                  <c:v>646.5132743360889</c:v>
                </c:pt>
                <c:pt idx="633">
                  <c:v>7796.9557522122241</c:v>
                </c:pt>
                <c:pt idx="634">
                  <c:v>10359.999999999833</c:v>
                </c:pt>
                <c:pt idx="635">
                  <c:v>10140.653061224495</c:v>
                </c:pt>
                <c:pt idx="636">
                  <c:v>10132.914285714282</c:v>
                </c:pt>
                <c:pt idx="637">
                  <c:v>9741.904761904776</c:v>
                </c:pt>
                <c:pt idx="638">
                  <c:v>9150.2857142857338</c:v>
                </c:pt>
                <c:pt idx="639">
                  <c:v>4368.4800000002142</c:v>
                </c:pt>
                <c:pt idx="640">
                  <c:v>5072.686868686762</c:v>
                </c:pt>
                <c:pt idx="641">
                  <c:v>8052.5436893203132</c:v>
                </c:pt>
                <c:pt idx="642">
                  <c:v>5685.0384615387629</c:v>
                </c:pt>
                <c:pt idx="643">
                  <c:v>4433.0090090090162</c:v>
                </c:pt>
                <c:pt idx="644">
                  <c:v>6188.6476190475132</c:v>
                </c:pt>
                <c:pt idx="645">
                  <c:v>9545.1009174309002</c:v>
                </c:pt>
                <c:pt idx="646">
                  <c:v>9254.2857142861576</c:v>
                </c:pt>
                <c:pt idx="647">
                  <c:v>6311.4594594594646</c:v>
                </c:pt>
                <c:pt idx="648">
                  <c:v>7032.1801801801703</c:v>
                </c:pt>
                <c:pt idx="649">
                  <c:v>9501.8518518518813</c:v>
                </c:pt>
                <c:pt idx="650">
                  <c:v>7961.5135135136079</c:v>
                </c:pt>
                <c:pt idx="651">
                  <c:v>6253.4054054055214</c:v>
                </c:pt>
                <c:pt idx="652">
                  <c:v>4334.8518518518595</c:v>
                </c:pt>
                <c:pt idx="653">
                  <c:v>976.85714285713902</c:v>
                </c:pt>
                <c:pt idx="654">
                  <c:v>-556.17857142856883</c:v>
                </c:pt>
                <c:pt idx="655">
                  <c:v>-822.54205607476899</c:v>
                </c:pt>
                <c:pt idx="656">
                  <c:v>-6771.3846153842414</c:v>
                </c:pt>
                <c:pt idx="657">
                  <c:v>-11526.370370370398</c:v>
                </c:pt>
                <c:pt idx="658">
                  <c:v>-11727.889908256782</c:v>
                </c:pt>
                <c:pt idx="659">
                  <c:v>-13449.230769230582</c:v>
                </c:pt>
                <c:pt idx="660">
                  <c:v>-12437.886792453159</c:v>
                </c:pt>
                <c:pt idx="661">
                  <c:v>-7073.4999999999955</c:v>
                </c:pt>
                <c:pt idx="662">
                  <c:v>-10492.523364485996</c:v>
                </c:pt>
                <c:pt idx="663">
                  <c:v>-9117.6880733944872</c:v>
                </c:pt>
                <c:pt idx="664">
                  <c:v>-9279.1559633027391</c:v>
                </c:pt>
                <c:pt idx="665">
                  <c:v>-8666.7272727272775</c:v>
                </c:pt>
                <c:pt idx="666">
                  <c:v>-5043.8909090909638</c:v>
                </c:pt>
                <c:pt idx="667">
                  <c:v>-868.40000000014334</c:v>
                </c:pt>
                <c:pt idx="668">
                  <c:v>3012.3999999997964</c:v>
                </c:pt>
                <c:pt idx="669">
                  <c:v>3667.4285714286361</c:v>
                </c:pt>
                <c:pt idx="670">
                  <c:v>4087.9999999998672</c:v>
                </c:pt>
                <c:pt idx="671">
                  <c:v>7759.7714285710463</c:v>
                </c:pt>
                <c:pt idx="672">
                  <c:v>14119.439999999599</c:v>
                </c:pt>
                <c:pt idx="673">
                  <c:v>17470.355140187115</c:v>
                </c:pt>
                <c:pt idx="674">
                  <c:v>13709.920000000544</c:v>
                </c:pt>
                <c:pt idx="675">
                  <c:v>9938.4000000000706</c:v>
                </c:pt>
                <c:pt idx="676">
                  <c:v>9683.0270270269684</c:v>
                </c:pt>
                <c:pt idx="677">
                  <c:v>9918.2222222224245</c:v>
                </c:pt>
                <c:pt idx="678">
                  <c:v>6105.5200000005634</c:v>
                </c:pt>
                <c:pt idx="679">
                  <c:v>96.823529411852689</c:v>
                </c:pt>
                <c:pt idx="680">
                  <c:v>-1786.7889908253767</c:v>
                </c:pt>
                <c:pt idx="681">
                  <c:v>-6162.3300970873415</c:v>
                </c:pt>
                <c:pt idx="682">
                  <c:v>-6740.2909090907378</c:v>
                </c:pt>
                <c:pt idx="683">
                  <c:v>-9373.0181818179553</c:v>
                </c:pt>
                <c:pt idx="684">
                  <c:v>-10141.392857142793</c:v>
                </c:pt>
                <c:pt idx="685">
                  <c:v>-4675.9611650489924</c:v>
                </c:pt>
                <c:pt idx="686">
                  <c:v>-4470.4466019416977</c:v>
                </c:pt>
                <c:pt idx="687">
                  <c:v>-1234.9714285714381</c:v>
                </c:pt>
                <c:pt idx="688">
                  <c:v>6223.0458715595259</c:v>
                </c:pt>
                <c:pt idx="689">
                  <c:v>8430.3853211009664</c:v>
                </c:pt>
                <c:pt idx="690">
                  <c:v>6389.4311926607425</c:v>
                </c:pt>
                <c:pt idx="691">
                  <c:v>6481.821428571142</c:v>
                </c:pt>
                <c:pt idx="692">
                  <c:v>8110.5046728972929</c:v>
                </c:pt>
                <c:pt idx="693">
                  <c:v>5491.77358490591</c:v>
                </c:pt>
                <c:pt idx="694">
                  <c:v>1354.1782178216295</c:v>
                </c:pt>
                <c:pt idx="695">
                  <c:v>3786.1199999996311</c:v>
                </c:pt>
                <c:pt idx="696">
                  <c:v>7009.1600000002018</c:v>
                </c:pt>
                <c:pt idx="697">
                  <c:v>4344.0000000001974</c:v>
                </c:pt>
                <c:pt idx="698">
                  <c:v>1517.7358490567042</c:v>
                </c:pt>
                <c:pt idx="699">
                  <c:v>-1233.1999999995151</c:v>
                </c:pt>
                <c:pt idx="700">
                  <c:v>-6123.8095238094447</c:v>
                </c:pt>
                <c:pt idx="701">
                  <c:v>-6881.0505050506108</c:v>
                </c:pt>
                <c:pt idx="702">
                  <c:v>-4486.7878787880927</c:v>
                </c:pt>
                <c:pt idx="703">
                  <c:v>-798.92000000006647</c:v>
                </c:pt>
                <c:pt idx="704">
                  <c:v>165.8400000000056</c:v>
                </c:pt>
                <c:pt idx="705">
                  <c:v>84</c:v>
                </c:pt>
                <c:pt idx="706">
                  <c:v>62.285714285734123</c:v>
                </c:pt>
                <c:pt idx="707">
                  <c:v>-480.5714285714065</c:v>
                </c:pt>
                <c:pt idx="708">
                  <c:v>-595.64601769911212</c:v>
                </c:pt>
                <c:pt idx="709">
                  <c:v>-1164.9999999999723</c:v>
                </c:pt>
                <c:pt idx="710">
                  <c:v>-1975.4594594594168</c:v>
                </c:pt>
                <c:pt idx="711">
                  <c:v>-1484.0000000000887</c:v>
                </c:pt>
                <c:pt idx="712">
                  <c:v>1440.28571428543</c:v>
                </c:pt>
                <c:pt idx="713">
                  <c:v>6290.0917431188827</c:v>
                </c:pt>
                <c:pt idx="714">
                  <c:v>9395.3394495416014</c:v>
                </c:pt>
                <c:pt idx="715">
                  <c:v>5217.3333333334094</c:v>
                </c:pt>
                <c:pt idx="716">
                  <c:v>373.18918918924339</c:v>
                </c:pt>
                <c:pt idx="717">
                  <c:v>-1587.171171171093</c:v>
                </c:pt>
                <c:pt idx="718">
                  <c:v>-5330.3272727270396</c:v>
                </c:pt>
                <c:pt idx="719">
                  <c:v>-4385.9816513763226</c:v>
                </c:pt>
                <c:pt idx="720">
                  <c:v>-1144.972972973083</c:v>
                </c:pt>
                <c:pt idx="721">
                  <c:v>1802.3238095237207</c:v>
                </c:pt>
                <c:pt idx="722">
                  <c:v>3622.787878787788</c:v>
                </c:pt>
                <c:pt idx="723">
                  <c:v>4560.4571428571116</c:v>
                </c:pt>
                <c:pt idx="724">
                  <c:v>5756.9541284402958</c:v>
                </c:pt>
                <c:pt idx="725">
                  <c:v>7304.8571428570576</c:v>
                </c:pt>
                <c:pt idx="726">
                  <c:v>7945.5045871560333</c:v>
                </c:pt>
                <c:pt idx="727">
                  <c:v>7633.1650485435239</c:v>
                </c:pt>
                <c:pt idx="728">
                  <c:v>10149.16814159257</c:v>
                </c:pt>
                <c:pt idx="729">
                  <c:v>15236.330275229109</c:v>
                </c:pt>
                <c:pt idx="730">
                  <c:v>19012.477064219824</c:v>
                </c:pt>
                <c:pt idx="731">
                  <c:v>13543.495495495536</c:v>
                </c:pt>
                <c:pt idx="732">
                  <c:v>6239.891891891938</c:v>
                </c:pt>
                <c:pt idx="733">
                  <c:v>3675.2380952381532</c:v>
                </c:pt>
                <c:pt idx="734">
                  <c:v>5480.7766990289538</c:v>
                </c:pt>
                <c:pt idx="735">
                  <c:v>4671.9279279280781</c:v>
                </c:pt>
                <c:pt idx="736">
                  <c:v>3789.9082568807021</c:v>
                </c:pt>
                <c:pt idx="737">
                  <c:v>4197.2307692307359</c:v>
                </c:pt>
                <c:pt idx="738">
                  <c:v>4469.5922330097046</c:v>
                </c:pt>
                <c:pt idx="739">
                  <c:v>4652.1111111110959</c:v>
                </c:pt>
                <c:pt idx="740">
                  <c:v>4755.4117647059047</c:v>
                </c:pt>
                <c:pt idx="741">
                  <c:v>4599.0196078431245</c:v>
                </c:pt>
                <c:pt idx="742">
                  <c:v>5594.0900900899778</c:v>
                </c:pt>
                <c:pt idx="743">
                  <c:v>8721.0810810808416</c:v>
                </c:pt>
                <c:pt idx="744">
                  <c:v>12390.296296296796</c:v>
                </c:pt>
                <c:pt idx="745">
                  <c:v>3908.8148148147429</c:v>
                </c:pt>
                <c:pt idx="746">
                  <c:v>3191.8532110091869</c:v>
                </c:pt>
                <c:pt idx="747">
                  <c:v>4848.733944954035</c:v>
                </c:pt>
                <c:pt idx="748">
                  <c:v>4645.00000000004</c:v>
                </c:pt>
                <c:pt idx="749">
                  <c:v>4110.1071428571713</c:v>
                </c:pt>
                <c:pt idx="750">
                  <c:v>5688.1199999998016</c:v>
                </c:pt>
                <c:pt idx="751">
                  <c:v>8136.7058823528369</c:v>
                </c:pt>
                <c:pt idx="752">
                  <c:v>7443.4000000001297</c:v>
                </c:pt>
                <c:pt idx="753">
                  <c:v>5350.4000000000669</c:v>
                </c:pt>
                <c:pt idx="754">
                  <c:v>4735.9207920792041</c:v>
                </c:pt>
                <c:pt idx="755">
                  <c:v>3355.6363636364722</c:v>
                </c:pt>
                <c:pt idx="756">
                  <c:v>592.4000000001306</c:v>
                </c:pt>
                <c:pt idx="757">
                  <c:v>-508.60000000001583</c:v>
                </c:pt>
                <c:pt idx="758">
                  <c:v>-543.39999999998417</c:v>
                </c:pt>
                <c:pt idx="759">
                  <c:v>-1285.9183673468794</c:v>
                </c:pt>
                <c:pt idx="760">
                  <c:v>-8468.8712871280222</c:v>
                </c:pt>
                <c:pt idx="761">
                  <c:v>-15763.221238937856</c:v>
                </c:pt>
                <c:pt idx="762">
                  <c:v>-16026.742857142994</c:v>
                </c:pt>
                <c:pt idx="763">
                  <c:v>-12573.28155339813</c:v>
                </c:pt>
                <c:pt idx="764">
                  <c:v>-9967.3461538464526</c:v>
                </c:pt>
                <c:pt idx="765">
                  <c:v>-6362.0784313727054</c:v>
                </c:pt>
                <c:pt idx="766">
                  <c:v>-3064.1428571429915</c:v>
                </c:pt>
                <c:pt idx="767">
                  <c:v>1082.8118811878476</c:v>
                </c:pt>
                <c:pt idx="768">
                  <c:v>6804.5818181818322</c:v>
                </c:pt>
                <c:pt idx="769">
                  <c:v>6627.0891089107154</c:v>
                </c:pt>
                <c:pt idx="770">
                  <c:v>9668.6000000000422</c:v>
                </c:pt>
                <c:pt idx="771">
                  <c:v>8966.1999999998188</c:v>
                </c:pt>
                <c:pt idx="772">
                  <c:v>13036.799999999723</c:v>
                </c:pt>
                <c:pt idx="773">
                  <c:v>19190.39999999967</c:v>
                </c:pt>
                <c:pt idx="774">
                  <c:v>26167.249999999916</c:v>
                </c:pt>
                <c:pt idx="775">
                  <c:v>27992.249999999909</c:v>
                </c:pt>
                <c:pt idx="776">
                  <c:v>20177.473684210861</c:v>
                </c:pt>
                <c:pt idx="777">
                  <c:v>16868.892857142931</c:v>
                </c:pt>
                <c:pt idx="778">
                  <c:v>19898.666666666399</c:v>
                </c:pt>
                <c:pt idx="779">
                  <c:v>20443.555555555806</c:v>
                </c:pt>
                <c:pt idx="780">
                  <c:v>16772.452830188966</c:v>
                </c:pt>
                <c:pt idx="781">
                  <c:v>14527.38461538461</c:v>
                </c:pt>
                <c:pt idx="782">
                  <c:v>14711.252336448597</c:v>
                </c:pt>
                <c:pt idx="783">
                  <c:v>14795.009900990095</c:v>
                </c:pt>
                <c:pt idx="784">
                  <c:v>14184.000000000102</c:v>
                </c:pt>
                <c:pt idx="785">
                  <c:v>11375.200000000188</c:v>
                </c:pt>
                <c:pt idx="786">
                  <c:v>9223.7623762375169</c:v>
                </c:pt>
                <c:pt idx="787">
                  <c:v>11099.999999999982</c:v>
                </c:pt>
                <c:pt idx="788">
                  <c:v>10564.240000000314</c:v>
                </c:pt>
                <c:pt idx="789">
                  <c:v>7494.0917431192265</c:v>
                </c:pt>
                <c:pt idx="790">
                  <c:v>8084.1081081081093</c:v>
                </c:pt>
                <c:pt idx="791">
                  <c:v>8312.0363636363672</c:v>
                </c:pt>
                <c:pt idx="792">
                  <c:v>7915.6727272727394</c:v>
                </c:pt>
                <c:pt idx="793">
                  <c:v>6940.8800000000329</c:v>
                </c:pt>
                <c:pt idx="794">
                  <c:v>11352.950495049388</c:v>
                </c:pt>
                <c:pt idx="795">
                  <c:v>6822.1176470588607</c:v>
                </c:pt>
                <c:pt idx="796">
                  <c:v>134.15384615432413</c:v>
                </c:pt>
                <c:pt idx="797">
                  <c:v>-13888.149532709791</c:v>
                </c:pt>
                <c:pt idx="798">
                  <c:v>-17496.749999999996</c:v>
                </c:pt>
                <c:pt idx="799">
                  <c:v>-20504.071428571311</c:v>
                </c:pt>
                <c:pt idx="800">
                  <c:v>-22021.92727272732</c:v>
                </c:pt>
                <c:pt idx="801">
                  <c:v>-15679.779816514585</c:v>
                </c:pt>
                <c:pt idx="802">
                  <c:v>-2539.5315315326579</c:v>
                </c:pt>
                <c:pt idx="803">
                  <c:v>7812.5405405404535</c:v>
                </c:pt>
                <c:pt idx="804">
                  <c:v>8994.2222222222226</c:v>
                </c:pt>
                <c:pt idx="805">
                  <c:v>10449.30693069287</c:v>
                </c:pt>
                <c:pt idx="806">
                  <c:v>15970.811881187979</c:v>
                </c:pt>
                <c:pt idx="807">
                  <c:v>20806.4800000002</c:v>
                </c:pt>
                <c:pt idx="808">
                  <c:v>9915.760000000033</c:v>
                </c:pt>
                <c:pt idx="809">
                  <c:v>8070.8800000000629</c:v>
                </c:pt>
                <c:pt idx="810">
                  <c:v>4629.7857142857638</c:v>
                </c:pt>
                <c:pt idx="811">
                  <c:v>1919.0714285714889</c:v>
                </c:pt>
                <c:pt idx="812">
                  <c:v>-359.07964601765639</c:v>
                </c:pt>
                <c:pt idx="813">
                  <c:v>-9351.2399999997997</c:v>
                </c:pt>
                <c:pt idx="814">
                  <c:v>-9792.6800000000494</c:v>
                </c:pt>
                <c:pt idx="815">
                  <c:v>-15215.168316831594</c:v>
                </c:pt>
                <c:pt idx="816">
                  <c:v>-13356.62745098037</c:v>
                </c:pt>
                <c:pt idx="817">
                  <c:v>-11427.759999999991</c:v>
                </c:pt>
                <c:pt idx="818">
                  <c:v>-10353.43999999999</c:v>
                </c:pt>
                <c:pt idx="819">
                  <c:v>-8951.9199999999873</c:v>
                </c:pt>
                <c:pt idx="820">
                  <c:v>-7650.867924528342</c:v>
                </c:pt>
                <c:pt idx="821">
                  <c:v>-3452.9009009012275</c:v>
                </c:pt>
                <c:pt idx="822">
                  <c:v>3064.6037735846585</c:v>
                </c:pt>
                <c:pt idx="823">
                  <c:v>7339.247524752469</c:v>
                </c:pt>
                <c:pt idx="824">
                  <c:v>9816.4752475247678</c:v>
                </c:pt>
                <c:pt idx="825">
                  <c:v>12384.194174757231</c:v>
                </c:pt>
                <c:pt idx="826">
                  <c:v>12334.128440367058</c:v>
                </c:pt>
                <c:pt idx="827">
                  <c:v>11311.964601769916</c:v>
                </c:pt>
                <c:pt idx="828">
                  <c:v>11263.924528301895</c:v>
                </c:pt>
                <c:pt idx="829">
                  <c:v>9094.0540540541806</c:v>
                </c:pt>
                <c:pt idx="830">
                  <c:v>6962.972477064116</c:v>
                </c:pt>
                <c:pt idx="831">
                  <c:v>8548.2935779815016</c:v>
                </c:pt>
                <c:pt idx="832">
                  <c:v>15583.499999999291</c:v>
                </c:pt>
                <c:pt idx="833">
                  <c:v>17234.534653465278</c:v>
                </c:pt>
                <c:pt idx="834">
                  <c:v>10405.200000000743</c:v>
                </c:pt>
                <c:pt idx="835">
                  <c:v>6826.4077669904809</c:v>
                </c:pt>
                <c:pt idx="836">
                  <c:v>8411.7647058822276</c:v>
                </c:pt>
                <c:pt idx="837">
                  <c:v>6846.4000000001179</c:v>
                </c:pt>
                <c:pt idx="838">
                  <c:v>5942.2056074766751</c:v>
                </c:pt>
                <c:pt idx="839">
                  <c:v>6873.0297029701678</c:v>
                </c:pt>
                <c:pt idx="840">
                  <c:v>6905.6000000000449</c:v>
                </c:pt>
                <c:pt idx="841">
                  <c:v>7629.7599999998956</c:v>
                </c:pt>
                <c:pt idx="842">
                  <c:v>8398.5742574256947</c:v>
                </c:pt>
                <c:pt idx="843">
                  <c:v>8572</c:v>
                </c:pt>
                <c:pt idx="844">
                  <c:v>11457.153153152718</c:v>
                </c:pt>
                <c:pt idx="845">
                  <c:v>12910.83636363649</c:v>
                </c:pt>
                <c:pt idx="846">
                  <c:v>9832.0000000001764</c:v>
                </c:pt>
                <c:pt idx="847">
                  <c:v>7563.7647058822104</c:v>
                </c:pt>
                <c:pt idx="848">
                  <c:v>8805.6565656565072</c:v>
                </c:pt>
                <c:pt idx="849">
                  <c:v>8620.5769230770675</c:v>
                </c:pt>
                <c:pt idx="850">
                  <c:v>7144.396396396437</c:v>
                </c:pt>
                <c:pt idx="851">
                  <c:v>7842.5794392519829</c:v>
                </c:pt>
                <c:pt idx="852">
                  <c:v>13606.901960784275</c:v>
                </c:pt>
                <c:pt idx="853">
                  <c:v>14919.450980392859</c:v>
                </c:pt>
                <c:pt idx="854">
                  <c:v>8288.3564356436618</c:v>
                </c:pt>
                <c:pt idx="855">
                  <c:v>7570.2545454541896</c:v>
                </c:pt>
                <c:pt idx="856">
                  <c:v>12348.436363635908</c:v>
                </c:pt>
                <c:pt idx="857">
                  <c:v>9601.0841121496414</c:v>
                </c:pt>
                <c:pt idx="858">
                  <c:v>2314.4466019418069</c:v>
                </c:pt>
                <c:pt idx="859">
                  <c:v>14325.7254901948</c:v>
                </c:pt>
                <c:pt idx="860">
                  <c:v>16313.864077669909</c:v>
                </c:pt>
                <c:pt idx="861">
                  <c:v>13134.262626262933</c:v>
                </c:pt>
                <c:pt idx="862">
                  <c:v>7784.3185840712395</c:v>
                </c:pt>
                <c:pt idx="863">
                  <c:v>9402.486486486092</c:v>
                </c:pt>
                <c:pt idx="864">
                  <c:v>14508.727272727047</c:v>
                </c:pt>
                <c:pt idx="865">
                  <c:v>19388.380952380812</c:v>
                </c:pt>
                <c:pt idx="866">
                  <c:v>19128.692307692614</c:v>
                </c:pt>
                <c:pt idx="867">
                  <c:v>15295.320000000031</c:v>
                </c:pt>
                <c:pt idx="868">
                  <c:v>15793.570093457813</c:v>
                </c:pt>
                <c:pt idx="869">
                  <c:v>19006.702702702321</c:v>
                </c:pt>
                <c:pt idx="870">
                  <c:v>21129.321428571973</c:v>
                </c:pt>
                <c:pt idx="871">
                  <c:v>15412.964285714846</c:v>
                </c:pt>
                <c:pt idx="872">
                  <c:v>9130.8214285713766</c:v>
                </c:pt>
                <c:pt idx="873">
                  <c:v>7857.3714285714959</c:v>
                </c:pt>
                <c:pt idx="874">
                  <c:v>7857.111111111104</c:v>
                </c:pt>
                <c:pt idx="875">
                  <c:v>8528.3571428571304</c:v>
                </c:pt>
                <c:pt idx="876">
                  <c:v>4918.0183486239175</c:v>
                </c:pt>
                <c:pt idx="877">
                  <c:v>2808.2935779816712</c:v>
                </c:pt>
                <c:pt idx="878">
                  <c:v>2913.1851851851429</c:v>
                </c:pt>
                <c:pt idx="879">
                  <c:v>1378.3157894740257</c:v>
                </c:pt>
                <c:pt idx="880">
                  <c:v>-348.49557522142436</c:v>
                </c:pt>
                <c:pt idx="881">
                  <c:v>3089.9459459453305</c:v>
                </c:pt>
                <c:pt idx="882">
                  <c:v>9026.8828828836995</c:v>
                </c:pt>
                <c:pt idx="883">
                  <c:v>-944.28828828836959</c:v>
                </c:pt>
                <c:pt idx="884">
                  <c:v>-1203.853211009171</c:v>
                </c:pt>
                <c:pt idx="885">
                  <c:v>7215.2293577977071</c:v>
                </c:pt>
                <c:pt idx="886">
                  <c:v>9057.297297297293</c:v>
                </c:pt>
                <c:pt idx="887">
                  <c:v>7471.926605504791</c:v>
                </c:pt>
                <c:pt idx="888">
                  <c:v>6378.0377358490787</c:v>
                </c:pt>
                <c:pt idx="889">
                  <c:v>6564.1999999999725</c:v>
                </c:pt>
                <c:pt idx="890">
                  <c:v>8065.7999999998983</c:v>
                </c:pt>
                <c:pt idx="891">
                  <c:v>7413.2000000001372</c:v>
                </c:pt>
                <c:pt idx="892">
                  <c:v>5708.8440366972864</c:v>
                </c:pt>
                <c:pt idx="893">
                  <c:v>4316.0754716982356</c:v>
                </c:pt>
                <c:pt idx="894">
                  <c:v>2515.8095238095761</c:v>
                </c:pt>
                <c:pt idx="895">
                  <c:v>1578.4070796460794</c:v>
                </c:pt>
                <c:pt idx="896">
                  <c:v>629.60747663565076</c:v>
                </c:pt>
                <c:pt idx="897">
                  <c:v>-980.4444444444398</c:v>
                </c:pt>
                <c:pt idx="898">
                  <c:v>-970.69026548687179</c:v>
                </c:pt>
                <c:pt idx="899">
                  <c:v>1333.7345132741993</c:v>
                </c:pt>
                <c:pt idx="900">
                  <c:v>7064.9999999996253</c:v>
                </c:pt>
                <c:pt idx="901">
                  <c:v>5667.2142857144872</c:v>
                </c:pt>
                <c:pt idx="902">
                  <c:v>4169.00000000006</c:v>
                </c:pt>
                <c:pt idx="903">
                  <c:v>3208.3703703704055</c:v>
                </c:pt>
                <c:pt idx="904">
                  <c:v>1034.6666666667741</c:v>
                </c:pt>
                <c:pt idx="905">
                  <c:v>-10510.428571427057</c:v>
                </c:pt>
                <c:pt idx="906">
                  <c:v>-24106.054054054261</c:v>
                </c:pt>
                <c:pt idx="907">
                  <c:v>-20483.846153846702</c:v>
                </c:pt>
                <c:pt idx="908">
                  <c:v>-12658.486486487105</c:v>
                </c:pt>
                <c:pt idx="909">
                  <c:v>-918.41441441509426</c:v>
                </c:pt>
                <c:pt idx="910">
                  <c:v>9618.5225225217127</c:v>
                </c:pt>
                <c:pt idx="911">
                  <c:v>5048.0000000002701</c:v>
                </c:pt>
                <c:pt idx="912">
                  <c:v>6944.8932038834337</c:v>
                </c:pt>
                <c:pt idx="913">
                  <c:v>15065.837837837542</c:v>
                </c:pt>
                <c:pt idx="914">
                  <c:v>21859.32743362811</c:v>
                </c:pt>
                <c:pt idx="915">
                  <c:v>15506.285714286158</c:v>
                </c:pt>
                <c:pt idx="916">
                  <c:v>9468.2909090909197</c:v>
                </c:pt>
                <c:pt idx="917">
                  <c:v>15371.844660193525</c:v>
                </c:pt>
                <c:pt idx="918">
                  <c:v>19575.711711712062</c:v>
                </c:pt>
                <c:pt idx="919">
                  <c:v>11428.036697247981</c:v>
                </c:pt>
                <c:pt idx="920">
                  <c:v>7621.1111111110558</c:v>
                </c:pt>
                <c:pt idx="921">
                  <c:v>8459.5596330275184</c:v>
                </c:pt>
                <c:pt idx="922">
                  <c:v>9006.4070796460019</c:v>
                </c:pt>
                <c:pt idx="923">
                  <c:v>9466.5840707964453</c:v>
                </c:pt>
                <c:pt idx="924">
                  <c:v>10131.999999999976</c:v>
                </c:pt>
                <c:pt idx="925">
                  <c:v>15280.756756756466</c:v>
                </c:pt>
                <c:pt idx="926">
                  <c:v>15559.040000000128</c:v>
                </c:pt>
                <c:pt idx="927">
                  <c:v>4291.2000000003154</c:v>
                </c:pt>
                <c:pt idx="928">
                  <c:v>-953.52000000000317</c:v>
                </c:pt>
                <c:pt idx="929">
                  <c:v>-799.62616822429345</c:v>
                </c:pt>
                <c:pt idx="930">
                  <c:v>-655.92920353984323</c:v>
                </c:pt>
                <c:pt idx="931">
                  <c:v>993.04672897172964</c:v>
                </c:pt>
                <c:pt idx="932">
                  <c:v>1871.1272727275166</c:v>
                </c:pt>
                <c:pt idx="933">
                  <c:v>2510.0363636361853</c:v>
                </c:pt>
                <c:pt idx="934">
                  <c:v>11540.457142857493</c:v>
                </c:pt>
                <c:pt idx="935">
                  <c:v>3816.6336633666424</c:v>
                </c:pt>
                <c:pt idx="936">
                  <c:v>876.2264150944801</c:v>
                </c:pt>
                <c:pt idx="937">
                  <c:v>-640.63716814164309</c:v>
                </c:pt>
                <c:pt idx="938">
                  <c:v>743.4336283185396</c:v>
                </c:pt>
                <c:pt idx="939">
                  <c:v>2486.4999999999368</c:v>
                </c:pt>
                <c:pt idx="940">
                  <c:v>2538.0377358490896</c:v>
                </c:pt>
                <c:pt idx="941">
                  <c:v>2825.2252252252092</c:v>
                </c:pt>
                <c:pt idx="942">
                  <c:v>1837.9259259259625</c:v>
                </c:pt>
                <c:pt idx="943">
                  <c:v>1491.0442477875765</c:v>
                </c:pt>
                <c:pt idx="944">
                  <c:v>2618.8571428570986</c:v>
                </c:pt>
                <c:pt idx="945">
                  <c:v>3263.5398230088845</c:v>
                </c:pt>
                <c:pt idx="946">
                  <c:v>2909.714285714188</c:v>
                </c:pt>
                <c:pt idx="947">
                  <c:v>5729.6283185841348</c:v>
                </c:pt>
                <c:pt idx="948">
                  <c:v>3970.3362831858976</c:v>
                </c:pt>
                <c:pt idx="949">
                  <c:v>7390.2499999998599</c:v>
                </c:pt>
                <c:pt idx="950">
                  <c:v>12600.849557521939</c:v>
                </c:pt>
                <c:pt idx="951">
                  <c:v>9724.2142857145354</c:v>
                </c:pt>
                <c:pt idx="952">
                  <c:v>3494.113207547528</c:v>
                </c:pt>
                <c:pt idx="953">
                  <c:v>-54.264150943286154</c:v>
                </c:pt>
                <c:pt idx="954">
                  <c:v>-5444.8971962610349</c:v>
                </c:pt>
                <c:pt idx="955">
                  <c:v>-13855.762376237257</c:v>
                </c:pt>
                <c:pt idx="956">
                  <c:v>-16730.392523364466</c:v>
                </c:pt>
                <c:pt idx="957">
                  <c:v>-17734.945454545388</c:v>
                </c:pt>
                <c:pt idx="958">
                  <c:v>-19219.504424778963</c:v>
                </c:pt>
                <c:pt idx="959">
                  <c:v>-14276.216216216357</c:v>
                </c:pt>
                <c:pt idx="960">
                  <c:v>-10481.621621621809</c:v>
                </c:pt>
                <c:pt idx="961">
                  <c:v>1986.3366336628187</c:v>
                </c:pt>
                <c:pt idx="962">
                  <c:v>14774.518518517552</c:v>
                </c:pt>
                <c:pt idx="963">
                  <c:v>15683.555555555589</c:v>
                </c:pt>
                <c:pt idx="964">
                  <c:v>23937.729729729523</c:v>
                </c:pt>
                <c:pt idx="965">
                  <c:v>28377.549549549527</c:v>
                </c:pt>
                <c:pt idx="966">
                  <c:v>21797.320388349799</c:v>
                </c:pt>
                <c:pt idx="967">
                  <c:v>14849.000000000015</c:v>
                </c:pt>
                <c:pt idx="968">
                  <c:v>11809.321428571517</c:v>
                </c:pt>
                <c:pt idx="969">
                  <c:v>5715.9636363638028</c:v>
                </c:pt>
                <c:pt idx="970">
                  <c:v>487.08571428560072</c:v>
                </c:pt>
                <c:pt idx="971">
                  <c:v>3464</c:v>
                </c:pt>
                <c:pt idx="972">
                  <c:v>3335.2079207921952</c:v>
                </c:pt>
                <c:pt idx="973">
                  <c:v>-960.71999999991931</c:v>
                </c:pt>
                <c:pt idx="974">
                  <c:v>-5404.1599999999125</c:v>
                </c:pt>
                <c:pt idx="975">
                  <c:v>-10305.999999999827</c:v>
                </c:pt>
                <c:pt idx="976">
                  <c:v>-19566.720000000045</c:v>
                </c:pt>
                <c:pt idx="977">
                  <c:v>-17094.980392156915</c:v>
                </c:pt>
                <c:pt idx="978">
                  <c:v>-14244</c:v>
                </c:pt>
                <c:pt idx="979">
                  <c:v>-12232.990825688132</c:v>
                </c:pt>
                <c:pt idx="980">
                  <c:v>-7673.0800000001527</c:v>
                </c:pt>
                <c:pt idx="981">
                  <c:v>-3982.200000000114</c:v>
                </c:pt>
                <c:pt idx="982">
                  <c:v>-1582.0194174757457</c:v>
                </c:pt>
                <c:pt idx="983">
                  <c:v>-846.88000000000238</c:v>
                </c:pt>
                <c:pt idx="984">
                  <c:v>-477.76000000000158</c:v>
                </c:pt>
                <c:pt idx="985">
                  <c:v>-982.85714285713777</c:v>
                </c:pt>
                <c:pt idx="986">
                  <c:v>-678.98039215686003</c:v>
                </c:pt>
                <c:pt idx="987">
                  <c:v>-266.47999999999683</c:v>
                </c:pt>
                <c:pt idx="988">
                  <c:v>-359.23809523808558</c:v>
                </c:pt>
                <c:pt idx="989">
                  <c:v>-266.7547169811379</c:v>
                </c:pt>
                <c:pt idx="990">
                  <c:v>-176</c:v>
                </c:pt>
                <c:pt idx="991">
                  <c:v>-176</c:v>
                </c:pt>
                <c:pt idx="992">
                  <c:v>-137.94594594595009</c:v>
                </c:pt>
                <c:pt idx="993">
                  <c:v>-118.42990654205502</c:v>
                </c:pt>
                <c:pt idx="994">
                  <c:v>-176</c:v>
                </c:pt>
                <c:pt idx="995">
                  <c:v>-176</c:v>
                </c:pt>
                <c:pt idx="996">
                  <c:v>-176</c:v>
                </c:pt>
                <c:pt idx="997">
                  <c:v>-176</c:v>
                </c:pt>
                <c:pt idx="998">
                  <c:v>-176</c:v>
                </c:pt>
                <c:pt idx="999">
                  <c:v>-176</c:v>
                </c:pt>
                <c:pt idx="1000">
                  <c:v>-176</c:v>
                </c:pt>
                <c:pt idx="1001">
                  <c:v>-167.92660550459388</c:v>
                </c:pt>
                <c:pt idx="1002">
                  <c:v>-88.807339449540521</c:v>
                </c:pt>
                <c:pt idx="1003">
                  <c:v>-169.54128440366662</c:v>
                </c:pt>
                <c:pt idx="1004">
                  <c:v>-176</c:v>
                </c:pt>
                <c:pt idx="1005">
                  <c:v>-105.92592592592936</c:v>
                </c:pt>
                <c:pt idx="1006">
                  <c:v>-154.64077669902855</c:v>
                </c:pt>
                <c:pt idx="1007">
                  <c:v>-176</c:v>
                </c:pt>
                <c:pt idx="1008">
                  <c:v>-124.92857142857342</c:v>
                </c:pt>
                <c:pt idx="1009">
                  <c:v>-133.28155339805713</c:v>
                </c:pt>
                <c:pt idx="1010">
                  <c:v>-176</c:v>
                </c:pt>
                <c:pt idx="1011">
                  <c:v>-141.82524271844764</c:v>
                </c:pt>
                <c:pt idx="1012">
                  <c:v>-88</c:v>
                </c:pt>
                <c:pt idx="1013">
                  <c:v>-109.99999999999777</c:v>
                </c:pt>
                <c:pt idx="1014">
                  <c:v>-162.71698113207884</c:v>
                </c:pt>
                <c:pt idx="1015">
                  <c:v>-88</c:v>
                </c:pt>
                <c:pt idx="1016">
                  <c:v>-88.778761061946199</c:v>
                </c:pt>
                <c:pt idx="1017">
                  <c:v>-166.65486725663678</c:v>
                </c:pt>
                <c:pt idx="1018">
                  <c:v>-106.8571428571435</c:v>
                </c:pt>
                <c:pt idx="1019">
                  <c:v>-147.71428571428476</c:v>
                </c:pt>
                <c:pt idx="1020">
                  <c:v>-125.71428571428699</c:v>
                </c:pt>
                <c:pt idx="1021">
                  <c:v>-128.49557522123769</c:v>
                </c:pt>
                <c:pt idx="1022">
                  <c:v>-142.01980198019891</c:v>
                </c:pt>
                <c:pt idx="1023">
                  <c:v>-88</c:v>
                </c:pt>
                <c:pt idx="1024">
                  <c:v>-112.905660377356</c:v>
                </c:pt>
                <c:pt idx="1025">
                  <c:v>-176</c:v>
                </c:pt>
                <c:pt idx="1026">
                  <c:v>-176</c:v>
                </c:pt>
                <c:pt idx="1027">
                  <c:v>-176</c:v>
                </c:pt>
                <c:pt idx="1028">
                  <c:v>-176</c:v>
                </c:pt>
                <c:pt idx="1029">
                  <c:v>-176</c:v>
                </c:pt>
                <c:pt idx="1030">
                  <c:v>298.26548672560671</c:v>
                </c:pt>
                <c:pt idx="1031">
                  <c:v>2239.5044247785991</c:v>
                </c:pt>
                <c:pt idx="1032">
                  <c:v>4362.1923076923213</c:v>
                </c:pt>
                <c:pt idx="1033">
                  <c:v>7415.9629629627743</c:v>
                </c:pt>
                <c:pt idx="1034">
                  <c:v>11952.778761061578</c:v>
                </c:pt>
                <c:pt idx="1035">
                  <c:v>15059.72277227723</c:v>
                </c:pt>
                <c:pt idx="1036">
                  <c:v>14835.571428571438</c:v>
                </c:pt>
                <c:pt idx="1037">
                  <c:v>14767.428571428354</c:v>
                </c:pt>
                <c:pt idx="1038">
                  <c:v>16779.464285714312</c:v>
                </c:pt>
                <c:pt idx="1039">
                  <c:v>14325.892857143141</c:v>
                </c:pt>
                <c:pt idx="1040">
                  <c:v>10567.200000000348</c:v>
                </c:pt>
                <c:pt idx="1041">
                  <c:v>10260.864864864863</c:v>
                </c:pt>
                <c:pt idx="1042">
                  <c:v>15270.126126125686</c:v>
                </c:pt>
                <c:pt idx="1043">
                  <c:v>17540.884955752234</c:v>
                </c:pt>
                <c:pt idx="1044">
                  <c:v>13100.070796460506</c:v>
                </c:pt>
                <c:pt idx="1045">
                  <c:v>6934.5945945947205</c:v>
                </c:pt>
                <c:pt idx="1046">
                  <c:v>5250.7142857143162</c:v>
                </c:pt>
                <c:pt idx="1047">
                  <c:v>4839.8532110086771</c:v>
                </c:pt>
                <c:pt idx="1048">
                  <c:v>8894.5185185188093</c:v>
                </c:pt>
                <c:pt idx="1049">
                  <c:v>257.48148148119071</c:v>
                </c:pt>
                <c:pt idx="1050">
                  <c:v>7756.0727272720515</c:v>
                </c:pt>
                <c:pt idx="1051">
                  <c:v>4059.4285714286625</c:v>
                </c:pt>
                <c:pt idx="1052">
                  <c:v>116.30188679229468</c:v>
                </c:pt>
                <c:pt idx="1053">
                  <c:v>-849.67272727273053</c:v>
                </c:pt>
                <c:pt idx="1054">
                  <c:v>-5262.0377358487258</c:v>
                </c:pt>
                <c:pt idx="1055">
                  <c:v>-6435.2941176471022</c:v>
                </c:pt>
                <c:pt idx="1056">
                  <c:v>-5752.9411764706192</c:v>
                </c:pt>
                <c:pt idx="1057">
                  <c:v>-8674.3783783782947</c:v>
                </c:pt>
                <c:pt idx="1058">
                  <c:v>-11913.142857142502</c:v>
                </c:pt>
                <c:pt idx="1059">
                  <c:v>-14988.142857142917</c:v>
                </c:pt>
                <c:pt idx="1060">
                  <c:v>-12835.009174312074</c:v>
                </c:pt>
                <c:pt idx="1061">
                  <c:v>-11386.461538461663</c:v>
                </c:pt>
                <c:pt idx="1062">
                  <c:v>-7848</c:v>
                </c:pt>
                <c:pt idx="1063">
                  <c:v>-3396</c:v>
                </c:pt>
                <c:pt idx="1064">
                  <c:v>-784</c:v>
                </c:pt>
                <c:pt idx="1065">
                  <c:v>-264</c:v>
                </c:pt>
                <c:pt idx="1066">
                  <c:v>1629.0693069307101</c:v>
                </c:pt>
                <c:pt idx="1067">
                  <c:v>3728</c:v>
                </c:pt>
                <c:pt idx="1068">
                  <c:v>7918.0990099010278</c:v>
                </c:pt>
                <c:pt idx="1069">
                  <c:v>10011.280000000019</c:v>
                </c:pt>
                <c:pt idx="1070">
                  <c:v>4680</c:v>
                </c:pt>
                <c:pt idx="1071">
                  <c:v>1761.188118811855</c:v>
                </c:pt>
                <c:pt idx="1072">
                  <c:v>4215.6842105261203</c:v>
                </c:pt>
                <c:pt idx="1073">
                  <c:v>8064.8571428571095</c:v>
                </c:pt>
                <c:pt idx="1074">
                  <c:v>11111.221238937913</c:v>
                </c:pt>
                <c:pt idx="1075">
                  <c:v>15268.389380530829</c:v>
                </c:pt>
                <c:pt idx="1076">
                  <c:v>18644.571428571398</c:v>
                </c:pt>
                <c:pt idx="1077">
                  <c:v>21764.749999999636</c:v>
                </c:pt>
                <c:pt idx="1078">
                  <c:v>25723.357142857167</c:v>
                </c:pt>
                <c:pt idx="1079">
                  <c:v>22438.26415094308</c:v>
                </c:pt>
                <c:pt idx="1080">
                  <c:v>25383.358490566254</c:v>
                </c:pt>
                <c:pt idx="1081">
                  <c:v>20330.528301886749</c:v>
                </c:pt>
                <c:pt idx="1082">
                  <c:v>16704.352941176374</c:v>
                </c:pt>
                <c:pt idx="1083">
                  <c:v>23451.960000000192</c:v>
                </c:pt>
                <c:pt idx="1084">
                  <c:v>14558.458715597289</c:v>
                </c:pt>
                <c:pt idx="1085">
                  <c:v>2600.9600000014543</c:v>
                </c:pt>
                <c:pt idx="1086">
                  <c:v>-1043.2156862742572</c:v>
                </c:pt>
                <c:pt idx="1087">
                  <c:v>-1092.1600000000344</c:v>
                </c:pt>
                <c:pt idx="1088">
                  <c:v>-892.64000000001761</c:v>
                </c:pt>
                <c:pt idx="1089">
                  <c:v>-720.08000000001721</c:v>
                </c:pt>
                <c:pt idx="1090">
                  <c:v>6120.880733944673</c:v>
                </c:pt>
                <c:pt idx="1091">
                  <c:v>6971.9633027522432</c:v>
                </c:pt>
                <c:pt idx="1092">
                  <c:v>4197.3577981652325</c:v>
                </c:pt>
                <c:pt idx="1093">
                  <c:v>2446.9549549549706</c:v>
                </c:pt>
                <c:pt idx="1094">
                  <c:v>5557.729729729469</c:v>
                </c:pt>
                <c:pt idx="1095">
                  <c:v>11498.548672566088</c:v>
                </c:pt>
                <c:pt idx="1096">
                  <c:v>15241.840707964562</c:v>
                </c:pt>
                <c:pt idx="1097">
                  <c:v>16516.960000001167</c:v>
                </c:pt>
                <c:pt idx="1098">
                  <c:v>6126.4158415841666</c:v>
                </c:pt>
                <c:pt idx="1099">
                  <c:v>6299.3274336281165</c:v>
                </c:pt>
                <c:pt idx="1100">
                  <c:v>8812.6017699115655</c:v>
                </c:pt>
                <c:pt idx="1101">
                  <c:v>1789.6785714291209</c:v>
                </c:pt>
                <c:pt idx="1102">
                  <c:v>-756.03571428570035</c:v>
                </c:pt>
                <c:pt idx="1103">
                  <c:v>-1216</c:v>
                </c:pt>
                <c:pt idx="1104">
                  <c:v>52.799999999791908</c:v>
                </c:pt>
                <c:pt idx="1105">
                  <c:v>5868.4399999991792</c:v>
                </c:pt>
                <c:pt idx="1106">
                  <c:v>11735.254901960394</c:v>
                </c:pt>
                <c:pt idx="1107">
                  <c:v>16783.9646017698</c:v>
                </c:pt>
                <c:pt idx="1108">
                  <c:v>15253.513513513673</c:v>
                </c:pt>
                <c:pt idx="1109">
                  <c:v>7806.2500000001746</c:v>
                </c:pt>
                <c:pt idx="1110">
                  <c:v>5426.4</c:v>
                </c:pt>
                <c:pt idx="1111">
                  <c:v>4890.5454545458397</c:v>
                </c:pt>
                <c:pt idx="1112">
                  <c:v>-927.63636363645946</c:v>
                </c:pt>
                <c:pt idx="1113">
                  <c:v>-1044</c:v>
                </c:pt>
                <c:pt idx="1114">
                  <c:v>8619.4444444438832</c:v>
                </c:pt>
                <c:pt idx="1115">
                  <c:v>12424.679245283027</c:v>
                </c:pt>
                <c:pt idx="1116">
                  <c:v>16354.47787610595</c:v>
                </c:pt>
                <c:pt idx="1117">
                  <c:v>25011.428571427838</c:v>
                </c:pt>
                <c:pt idx="1118">
                  <c:v>22566.873786408192</c:v>
                </c:pt>
                <c:pt idx="1119">
                  <c:v>11534.196078431449</c:v>
                </c:pt>
                <c:pt idx="1120">
                  <c:v>6168.0740740742276</c:v>
                </c:pt>
                <c:pt idx="1121">
                  <c:v>2368.3960396048769</c:v>
                </c:pt>
                <c:pt idx="1122">
                  <c:v>-293.50000000029513</c:v>
                </c:pt>
                <c:pt idx="1123">
                  <c:v>1988.3199999997451</c:v>
                </c:pt>
                <c:pt idx="1124">
                  <c:v>3125.4583333334449</c:v>
                </c:pt>
                <c:pt idx="1125">
                  <c:v>2333.2110091743843</c:v>
                </c:pt>
                <c:pt idx="1126">
                  <c:v>1013.8715596331377</c:v>
                </c:pt>
                <c:pt idx="1127">
                  <c:v>-3580.7857142856492</c:v>
                </c:pt>
                <c:pt idx="1128">
                  <c:v>-14614.563106794754</c:v>
                </c:pt>
                <c:pt idx="1129">
                  <c:v>-26388.960000001025</c:v>
                </c:pt>
                <c:pt idx="1130">
                  <c:v>-14064.893203882933</c:v>
                </c:pt>
                <c:pt idx="1131">
                  <c:v>-21428.784313725668</c:v>
                </c:pt>
                <c:pt idx="1132">
                  <c:v>-17225.054545454826</c:v>
                </c:pt>
                <c:pt idx="1133">
                  <c:v>-5926.8727272720716</c:v>
                </c:pt>
                <c:pt idx="1134">
                  <c:v>-7514.752293577827</c:v>
                </c:pt>
                <c:pt idx="1135">
                  <c:v>-8192.1834862385258</c:v>
                </c:pt>
                <c:pt idx="1136">
                  <c:v>-7737.4545454546114</c:v>
                </c:pt>
                <c:pt idx="1137">
                  <c:v>-6466.7387387388608</c:v>
                </c:pt>
                <c:pt idx="1138">
                  <c:v>-4516.1081081080802</c:v>
                </c:pt>
                <c:pt idx="1139">
                  <c:v>-1523.8888888888805</c:v>
                </c:pt>
                <c:pt idx="1140">
                  <c:v>1316.1818181817694</c:v>
                </c:pt>
                <c:pt idx="1141">
                  <c:v>1409</c:v>
                </c:pt>
                <c:pt idx="1142">
                  <c:v>-206.18181818180352</c:v>
                </c:pt>
                <c:pt idx="1143">
                  <c:v>-345.43119266076957</c:v>
                </c:pt>
                <c:pt idx="1144">
                  <c:v>1526.4727272725399</c:v>
                </c:pt>
                <c:pt idx="1145">
                  <c:v>5301.0181818183064</c:v>
                </c:pt>
                <c:pt idx="1146">
                  <c:v>7541.5135135133532</c:v>
                </c:pt>
                <c:pt idx="1147">
                  <c:v>8587.464285714279</c:v>
                </c:pt>
                <c:pt idx="1148">
                  <c:v>4146.8076923074123</c:v>
                </c:pt>
                <c:pt idx="1149">
                  <c:v>190.59999999984393</c:v>
                </c:pt>
                <c:pt idx="1150">
                  <c:v>-4659.3600000003134</c:v>
                </c:pt>
                <c:pt idx="1151">
                  <c:v>-5838.3199999999524</c:v>
                </c:pt>
                <c:pt idx="1152">
                  <c:v>-3770.1308411216282</c:v>
                </c:pt>
                <c:pt idx="1153">
                  <c:v>-1181.5049504953165</c:v>
                </c:pt>
                <c:pt idx="1154">
                  <c:v>1463.6799999997311</c:v>
                </c:pt>
                <c:pt idx="1155">
                  <c:v>3039.0399999999136</c:v>
                </c:pt>
                <c:pt idx="1156">
                  <c:v>5308.6732673264332</c:v>
                </c:pt>
                <c:pt idx="1157">
                  <c:v>9180.1121495324696</c:v>
                </c:pt>
                <c:pt idx="1158">
                  <c:v>13553.981308411234</c:v>
                </c:pt>
                <c:pt idx="1159">
                  <c:v>15570.690909090925</c:v>
                </c:pt>
                <c:pt idx="1160">
                  <c:v>16440.99009900953</c:v>
                </c:pt>
                <c:pt idx="1161">
                  <c:v>19382.135922329988</c:v>
                </c:pt>
                <c:pt idx="1162">
                  <c:v>18678.270270270445</c:v>
                </c:pt>
                <c:pt idx="1163">
                  <c:v>14593.837837837831</c:v>
                </c:pt>
                <c:pt idx="1164">
                  <c:v>14207.272727272586</c:v>
                </c:pt>
                <c:pt idx="1165">
                  <c:v>15920</c:v>
                </c:pt>
                <c:pt idx="1166">
                  <c:v>14284</c:v>
                </c:pt>
                <c:pt idx="1167">
                  <c:v>17266.524271844741</c:v>
                </c:pt>
                <c:pt idx="1168">
                  <c:v>19342.560000000056</c:v>
                </c:pt>
                <c:pt idx="1169">
                  <c:v>16282.982456140537</c:v>
                </c:pt>
                <c:pt idx="1170">
                  <c:v>14770.181818181823</c:v>
                </c:pt>
                <c:pt idx="1171">
                  <c:v>16025.158878504471</c:v>
                </c:pt>
                <c:pt idx="1172">
                  <c:v>16489.50943396231</c:v>
                </c:pt>
                <c:pt idx="1173">
                  <c:v>15509.600000000124</c:v>
                </c:pt>
                <c:pt idx="1174">
                  <c:v>16089.599999999829</c:v>
                </c:pt>
                <c:pt idx="1175">
                  <c:v>17249.696969696903</c:v>
                </c:pt>
                <c:pt idx="1176">
                  <c:v>16348.448598130963</c:v>
                </c:pt>
                <c:pt idx="1177">
                  <c:v>16545.981308411207</c:v>
                </c:pt>
                <c:pt idx="1178">
                  <c:v>17710.185185185175</c:v>
                </c:pt>
                <c:pt idx="1179">
                  <c:v>17878.6168224299</c:v>
                </c:pt>
                <c:pt idx="1180">
                  <c:v>17981.585585585581</c:v>
                </c:pt>
                <c:pt idx="1181">
                  <c:v>16630.999999999902</c:v>
                </c:pt>
                <c:pt idx="1182">
                  <c:v>10669.486725663377</c:v>
                </c:pt>
                <c:pt idx="1183">
                  <c:v>15352.672566371832</c:v>
                </c:pt>
                <c:pt idx="1184">
                  <c:v>15466.690909090916</c:v>
                </c:pt>
                <c:pt idx="1185">
                  <c:v>15258.518518518527</c:v>
                </c:pt>
                <c:pt idx="1186">
                  <c:v>15007</c:v>
                </c:pt>
                <c:pt idx="1187">
                  <c:v>13528.970873786353</c:v>
                </c:pt>
                <c:pt idx="1188">
                  <c:v>14370.867256637104</c:v>
                </c:pt>
                <c:pt idx="1189">
                  <c:v>15285.87387387387</c:v>
                </c:pt>
                <c:pt idx="1190">
                  <c:v>14884.839999999971</c:v>
                </c:pt>
                <c:pt idx="1191">
                  <c:v>14454.590476190462</c:v>
                </c:pt>
                <c:pt idx="1192">
                  <c:v>16013.188118811373</c:v>
                </c:pt>
                <c:pt idx="1193">
                  <c:v>17935.801980198044</c:v>
                </c:pt>
                <c:pt idx="1194">
                  <c:v>17774.018018018032</c:v>
                </c:pt>
                <c:pt idx="1195">
                  <c:v>17347.636363636379</c:v>
                </c:pt>
                <c:pt idx="1196">
                  <c:v>16184.181818181773</c:v>
                </c:pt>
                <c:pt idx="1197">
                  <c:v>14823.428571428589</c:v>
                </c:pt>
                <c:pt idx="1198">
                  <c:v>14594.857142857138</c:v>
                </c:pt>
                <c:pt idx="1199">
                  <c:v>15202.333333333263</c:v>
                </c:pt>
                <c:pt idx="1200">
                  <c:v>15699.199999999957</c:v>
                </c:pt>
                <c:pt idx="1201">
                  <c:v>15329.982300884953</c:v>
                </c:pt>
                <c:pt idx="1202">
                  <c:v>15563.964285714264</c:v>
                </c:pt>
                <c:pt idx="1203">
                  <c:v>16535.681415929179</c:v>
                </c:pt>
                <c:pt idx="1204">
                  <c:v>16485.642857142877</c:v>
                </c:pt>
                <c:pt idx="1205">
                  <c:v>16300.95575221227</c:v>
                </c:pt>
                <c:pt idx="1206">
                  <c:v>17642.05309734508</c:v>
                </c:pt>
                <c:pt idx="1207">
                  <c:v>14921.428571428369</c:v>
                </c:pt>
                <c:pt idx="1208">
                  <c:v>18039.285714285816</c:v>
                </c:pt>
                <c:pt idx="1209">
                  <c:v>20321.876106194562</c:v>
                </c:pt>
                <c:pt idx="1210">
                  <c:v>19699.107142857134</c:v>
                </c:pt>
                <c:pt idx="1211">
                  <c:v>19763.857142857119</c:v>
                </c:pt>
                <c:pt idx="1212">
                  <c:v>19001.000000000106</c:v>
                </c:pt>
                <c:pt idx="1213">
                  <c:v>17458.935779816518</c:v>
                </c:pt>
                <c:pt idx="1214">
                  <c:v>16590.857142857145</c:v>
                </c:pt>
                <c:pt idx="1215">
                  <c:v>16595.428571428551</c:v>
                </c:pt>
                <c:pt idx="1216">
                  <c:v>17039.999999999996</c:v>
                </c:pt>
                <c:pt idx="1217">
                  <c:v>17450.754716981071</c:v>
                </c:pt>
                <c:pt idx="1218">
                  <c:v>17950.036363636307</c:v>
                </c:pt>
                <c:pt idx="1219">
                  <c:v>18728.218181818189</c:v>
                </c:pt>
                <c:pt idx="1220">
                  <c:v>18191.045871559701</c:v>
                </c:pt>
                <c:pt idx="1221">
                  <c:v>15748.452830188919</c:v>
                </c:pt>
                <c:pt idx="1222">
                  <c:v>15892.871287128663</c:v>
                </c:pt>
                <c:pt idx="1223">
                  <c:v>15795.520000000019</c:v>
                </c:pt>
                <c:pt idx="1224">
                  <c:v>17139.285714285728</c:v>
                </c:pt>
                <c:pt idx="1225">
                  <c:v>17892.920353982288</c:v>
                </c:pt>
                <c:pt idx="1226">
                  <c:v>17830.357142857149</c:v>
                </c:pt>
                <c:pt idx="1227">
                  <c:v>17589.805309734515</c:v>
                </c:pt>
                <c:pt idx="1228">
                  <c:v>17561.214285714283</c:v>
                </c:pt>
                <c:pt idx="1229">
                  <c:v>17612</c:v>
                </c:pt>
                <c:pt idx="1230">
                  <c:v>17590.05714285716</c:v>
                </c:pt>
                <c:pt idx="1231">
                  <c:v>17375.320754716966</c:v>
                </c:pt>
                <c:pt idx="1232">
                  <c:v>17858.339622641517</c:v>
                </c:pt>
                <c:pt idx="1233">
                  <c:v>17246.716981132166</c:v>
                </c:pt>
                <c:pt idx="1234">
                  <c:v>16759.851851851894</c:v>
                </c:pt>
                <c:pt idx="1235">
                  <c:v>16490.27027027027</c:v>
                </c:pt>
                <c:pt idx="1236">
                  <c:v>16725.615384615401</c:v>
                </c:pt>
                <c:pt idx="1237">
                  <c:v>16688.444444444456</c:v>
                </c:pt>
                <c:pt idx="1238">
                  <c:v>16354.259259259283</c:v>
                </c:pt>
                <c:pt idx="1239">
                  <c:v>16029.551020408173</c:v>
                </c:pt>
                <c:pt idx="1240">
                  <c:v>16326.464285714292</c:v>
                </c:pt>
                <c:pt idx="1241">
                  <c:v>16593.132743362825</c:v>
                </c:pt>
                <c:pt idx="1242">
                  <c:v>16374.486486486483</c:v>
                </c:pt>
                <c:pt idx="1243">
                  <c:v>16602.702702702722</c:v>
                </c:pt>
                <c:pt idx="1244">
                  <c:v>17074.280373831796</c:v>
                </c:pt>
                <c:pt idx="1245">
                  <c:v>16751.387387387393</c:v>
                </c:pt>
                <c:pt idx="1246">
                  <c:v>16290.126126126184</c:v>
                </c:pt>
                <c:pt idx="1247">
                  <c:v>17231.52293577974</c:v>
                </c:pt>
                <c:pt idx="1248">
                  <c:v>17804.864864864874</c:v>
                </c:pt>
                <c:pt idx="1249">
                  <c:v>17405.000000000022</c:v>
                </c:pt>
                <c:pt idx="1250">
                  <c:v>17092.838095238094</c:v>
                </c:pt>
                <c:pt idx="1251">
                  <c:v>17009.703703703701</c:v>
                </c:pt>
                <c:pt idx="1252">
                  <c:v>15973.227722772173</c:v>
                </c:pt>
                <c:pt idx="1253">
                  <c:v>14731.819819819819</c:v>
                </c:pt>
                <c:pt idx="1254">
                  <c:v>14628</c:v>
                </c:pt>
                <c:pt idx="1255">
                  <c:v>14978.485436893214</c:v>
                </c:pt>
                <c:pt idx="1256">
                  <c:v>16107.200000000004</c:v>
                </c:pt>
                <c:pt idx="1257">
                  <c:v>16339.276190476185</c:v>
                </c:pt>
                <c:pt idx="1258">
                  <c:v>16744</c:v>
                </c:pt>
                <c:pt idx="1259">
                  <c:v>16638.500000000087</c:v>
                </c:pt>
                <c:pt idx="1260">
                  <c:v>15896.917431192664</c:v>
                </c:pt>
                <c:pt idx="1261">
                  <c:v>15742.788990825678</c:v>
                </c:pt>
                <c:pt idx="1262">
                  <c:v>15169.061946902671</c:v>
                </c:pt>
                <c:pt idx="1263">
                  <c:v>14736.727272727265</c:v>
                </c:pt>
                <c:pt idx="1264">
                  <c:v>11556.000000000331</c:v>
                </c:pt>
                <c:pt idx="1265">
                  <c:v>11372.598130840919</c:v>
                </c:pt>
                <c:pt idx="1266">
                  <c:v>12845.886792452786</c:v>
                </c:pt>
                <c:pt idx="1267">
                  <c:v>13188.468468468493</c:v>
                </c:pt>
                <c:pt idx="1268">
                  <c:v>12914.486486486512</c:v>
                </c:pt>
                <c:pt idx="1269">
                  <c:v>12910.545454545443</c:v>
                </c:pt>
                <c:pt idx="1270">
                  <c:v>13377.398058252429</c:v>
                </c:pt>
                <c:pt idx="1271">
                  <c:v>13370.642201834984</c:v>
                </c:pt>
                <c:pt idx="1272">
                  <c:v>12644.198019801926</c:v>
                </c:pt>
                <c:pt idx="1273">
                  <c:v>13663.846153845874</c:v>
                </c:pt>
                <c:pt idx="1274">
                  <c:v>18008.181818181893</c:v>
                </c:pt>
                <c:pt idx="1275">
                  <c:v>15080.909090908921</c:v>
                </c:pt>
                <c:pt idx="1276">
                  <c:v>12312.216216216335</c:v>
                </c:pt>
                <c:pt idx="1277">
                  <c:v>9314.9999999999509</c:v>
                </c:pt>
                <c:pt idx="1278">
                  <c:v>9002.00000000004</c:v>
                </c:pt>
                <c:pt idx="1279">
                  <c:v>9553.7254901961023</c:v>
                </c:pt>
                <c:pt idx="1280">
                  <c:v>7590.4144144144593</c:v>
                </c:pt>
                <c:pt idx="1281">
                  <c:v>4150.3783783784238</c:v>
                </c:pt>
                <c:pt idx="1282">
                  <c:v>4713.2815533983285</c:v>
                </c:pt>
                <c:pt idx="1283">
                  <c:v>8820.1801801802103</c:v>
                </c:pt>
                <c:pt idx="1284">
                  <c:v>10366.574257425727</c:v>
                </c:pt>
                <c:pt idx="1285">
                  <c:v>9796.9600000001301</c:v>
                </c:pt>
                <c:pt idx="1286">
                  <c:v>7045.1851851853053</c:v>
                </c:pt>
                <c:pt idx="1287">
                  <c:v>4403.8909090909046</c:v>
                </c:pt>
                <c:pt idx="1288">
                  <c:v>4719.4495412844808</c:v>
                </c:pt>
                <c:pt idx="1289">
                  <c:v>4117.9082568806652</c:v>
                </c:pt>
                <c:pt idx="1290">
                  <c:v>6165.6146788991682</c:v>
                </c:pt>
                <c:pt idx="1291">
                  <c:v>8048.5714285712056</c:v>
                </c:pt>
                <c:pt idx="1292">
                  <c:v>6052.2264150945584</c:v>
                </c:pt>
                <c:pt idx="1293">
                  <c:v>6125.2363636363571</c:v>
                </c:pt>
                <c:pt idx="1294">
                  <c:v>6204.1568627450961</c:v>
                </c:pt>
                <c:pt idx="1295">
                  <c:v>6481.9805825242911</c:v>
                </c:pt>
                <c:pt idx="1296">
                  <c:v>6453.2389380531004</c:v>
                </c:pt>
                <c:pt idx="1297">
                  <c:v>5971.3982300884927</c:v>
                </c:pt>
                <c:pt idx="1298">
                  <c:v>4886.7027027026797</c:v>
                </c:pt>
                <c:pt idx="1299">
                  <c:v>4836.571428571322</c:v>
                </c:pt>
                <c:pt idx="1300">
                  <c:v>7313.7657657657483</c:v>
                </c:pt>
                <c:pt idx="1301">
                  <c:v>6761.2427184464705</c:v>
                </c:pt>
                <c:pt idx="1302">
                  <c:v>8278.2702702703045</c:v>
                </c:pt>
                <c:pt idx="1303">
                  <c:v>7582.7747747747462</c:v>
                </c:pt>
                <c:pt idx="1304">
                  <c:v>6014.3063063064092</c:v>
                </c:pt>
                <c:pt idx="1305">
                  <c:v>6612.9541284403476</c:v>
                </c:pt>
                <c:pt idx="1306">
                  <c:v>7711.9252336449099</c:v>
                </c:pt>
                <c:pt idx="1307">
                  <c:v>6863.9279279279535</c:v>
                </c:pt>
                <c:pt idx="1308">
                  <c:v>8866.8108108107517</c:v>
                </c:pt>
                <c:pt idx="1309">
                  <c:v>10024.141592920379</c:v>
                </c:pt>
                <c:pt idx="1310">
                  <c:v>7763.6330275229548</c:v>
                </c:pt>
                <c:pt idx="1311">
                  <c:v>7293.2075471697954</c:v>
                </c:pt>
                <c:pt idx="1312">
                  <c:v>7236.9729729731025</c:v>
                </c:pt>
                <c:pt idx="1313">
                  <c:v>9850.2500000001473</c:v>
                </c:pt>
                <c:pt idx="1314">
                  <c:v>7253.8214285713229</c:v>
                </c:pt>
                <c:pt idx="1315">
                  <c:v>6693.5575221239151</c:v>
                </c:pt>
                <c:pt idx="1316">
                  <c:v>8414.5486725664196</c:v>
                </c:pt>
                <c:pt idx="1317">
                  <c:v>7551.8918918919471</c:v>
                </c:pt>
                <c:pt idx="1318">
                  <c:v>5750.9230769231544</c:v>
                </c:pt>
                <c:pt idx="1319">
                  <c:v>4099.0857142857376</c:v>
                </c:pt>
                <c:pt idx="1320">
                  <c:v>2271.0990990991868</c:v>
                </c:pt>
                <c:pt idx="1321">
                  <c:v>5214.3703703693709</c:v>
                </c:pt>
                <c:pt idx="1322">
                  <c:v>13126.142857142837</c:v>
                </c:pt>
                <c:pt idx="1323">
                  <c:v>13790.407079645935</c:v>
                </c:pt>
                <c:pt idx="1324">
                  <c:v>12275.652173912842</c:v>
                </c:pt>
                <c:pt idx="1325">
                  <c:v>16348.69565217339</c:v>
                </c:pt>
                <c:pt idx="1326">
                  <c:v>20657.621621621383</c:v>
                </c:pt>
                <c:pt idx="1327">
                  <c:v>23361.513513513593</c:v>
                </c:pt>
                <c:pt idx="1328">
                  <c:v>18233.873873873999</c:v>
                </c:pt>
                <c:pt idx="1329">
                  <c:v>13797.107142857154</c:v>
                </c:pt>
                <c:pt idx="1330">
                  <c:v>12676.108108108114</c:v>
                </c:pt>
                <c:pt idx="1331">
                  <c:v>11939.709090909111</c:v>
                </c:pt>
                <c:pt idx="1332">
                  <c:v>11377.333333333361</c:v>
                </c:pt>
                <c:pt idx="1333">
                  <c:v>10433.045045045053</c:v>
                </c:pt>
                <c:pt idx="1334">
                  <c:v>10356.288288288299</c:v>
                </c:pt>
                <c:pt idx="1335">
                  <c:v>10122.054054054042</c:v>
                </c:pt>
                <c:pt idx="1336">
                  <c:v>10457.380530973438</c:v>
                </c:pt>
                <c:pt idx="1337">
                  <c:v>9588.3999999999851</c:v>
                </c:pt>
                <c:pt idx="1338">
                  <c:v>8159.4954954955647</c:v>
                </c:pt>
                <c:pt idx="1339">
                  <c:v>8187.8461538460788</c:v>
                </c:pt>
                <c:pt idx="1340">
                  <c:v>9327.519999999935</c:v>
                </c:pt>
                <c:pt idx="1341">
                  <c:v>9612.3200000000234</c:v>
                </c:pt>
                <c:pt idx="1342">
                  <c:v>9564.5490196078317</c:v>
                </c:pt>
                <c:pt idx="1343">
                  <c:v>10779.816513761476</c:v>
                </c:pt>
                <c:pt idx="1344">
                  <c:v>11113.592233009782</c:v>
                </c:pt>
                <c:pt idx="1345">
                  <c:v>10661.027522935616</c:v>
                </c:pt>
                <c:pt idx="1346">
                  <c:v>12557.108910890878</c:v>
                </c:pt>
                <c:pt idx="1347">
                  <c:v>15370.257425742431</c:v>
                </c:pt>
                <c:pt idx="1348">
                  <c:v>15168.92000000032</c:v>
                </c:pt>
                <c:pt idx="1349">
                  <c:v>10806.93069306936</c:v>
                </c:pt>
                <c:pt idx="1350">
                  <c:v>10850.30303030291</c:v>
                </c:pt>
                <c:pt idx="1351">
                  <c:v>11742.444444444534</c:v>
                </c:pt>
                <c:pt idx="1352">
                  <c:v>8349.7090909091494</c:v>
                </c:pt>
                <c:pt idx="1353">
                  <c:v>3181.308411215095</c:v>
                </c:pt>
                <c:pt idx="1354">
                  <c:v>1808.6486486487859</c:v>
                </c:pt>
                <c:pt idx="1355">
                  <c:v>-980.540540540655</c:v>
                </c:pt>
                <c:pt idx="1356">
                  <c:v>-1267.2072072071974</c:v>
                </c:pt>
                <c:pt idx="1357">
                  <c:v>-936.03960396042748</c:v>
                </c:pt>
                <c:pt idx="1358">
                  <c:v>-1429.3861386138169</c:v>
                </c:pt>
                <c:pt idx="1359">
                  <c:v>-8227.764705881953</c:v>
                </c:pt>
                <c:pt idx="1360">
                  <c:v>-8520.2201834862135</c:v>
                </c:pt>
                <c:pt idx="1361">
                  <c:v>-9441.9405940594916</c:v>
                </c:pt>
                <c:pt idx="1362">
                  <c:v>-7032.3636363634687</c:v>
                </c:pt>
                <c:pt idx="1363">
                  <c:v>-2689.3069306928828</c:v>
                </c:pt>
                <c:pt idx="1364">
                  <c:v>-1198.9898989898888</c:v>
                </c:pt>
                <c:pt idx="1365">
                  <c:v>-1066.1481481481535</c:v>
                </c:pt>
                <c:pt idx="1366">
                  <c:v>499.77358490545112</c:v>
                </c:pt>
                <c:pt idx="1367">
                  <c:v>8051.1351351349949</c:v>
                </c:pt>
                <c:pt idx="1368">
                  <c:v>16086.274509804103</c:v>
                </c:pt>
                <c:pt idx="1369">
                  <c:v>12360</c:v>
                </c:pt>
                <c:pt idx="1370">
                  <c:v>1872.1980198023223</c:v>
                </c:pt>
                <c:pt idx="1371">
                  <c:v>-1064.7524752475188</c:v>
                </c:pt>
                <c:pt idx="1372">
                  <c:v>-1150.8799999999947</c:v>
                </c:pt>
                <c:pt idx="1373">
                  <c:v>-1181.1200000000053</c:v>
                </c:pt>
                <c:pt idx="1374">
                  <c:v>-517.28000000012071</c:v>
                </c:pt>
                <c:pt idx="1375">
                  <c:v>2531.9999999996498</c:v>
                </c:pt>
                <c:pt idx="1376">
                  <c:v>4071.6800000004378</c:v>
                </c:pt>
                <c:pt idx="1377">
                  <c:v>-684.77669902911225</c:v>
                </c:pt>
                <c:pt idx="1378">
                  <c:v>-4621.0485436889485</c:v>
                </c:pt>
                <c:pt idx="1379">
                  <c:v>-13821.714285714283</c:v>
                </c:pt>
                <c:pt idx="1380">
                  <c:v>-14591.307692307671</c:v>
                </c:pt>
                <c:pt idx="1381">
                  <c:v>-21776.767676768017</c:v>
                </c:pt>
                <c:pt idx="1382">
                  <c:v>-19014.455445544503</c:v>
                </c:pt>
                <c:pt idx="1383">
                  <c:v>-15510.761061948337</c:v>
                </c:pt>
                <c:pt idx="1384">
                  <c:v>-4956.2857142862176</c:v>
                </c:pt>
                <c:pt idx="1385">
                  <c:v>7436.5714285696176</c:v>
                </c:pt>
                <c:pt idx="1386">
                  <c:v>11541.081081080838</c:v>
                </c:pt>
                <c:pt idx="1387">
                  <c:v>11971.176470588245</c:v>
                </c:pt>
                <c:pt idx="1388">
                  <c:v>7122.2800000002208</c:v>
                </c:pt>
                <c:pt idx="1389">
                  <c:v>2928.1600000001345</c:v>
                </c:pt>
                <c:pt idx="1390">
                  <c:v>6895.1599999997816</c:v>
                </c:pt>
                <c:pt idx="1391">
                  <c:v>13990.714285713402</c:v>
                </c:pt>
                <c:pt idx="1392">
                  <c:v>22901.045045044135</c:v>
                </c:pt>
                <c:pt idx="1393">
                  <c:v>25699.326732673395</c:v>
                </c:pt>
                <c:pt idx="1394">
                  <c:v>17979.567567567519</c:v>
                </c:pt>
                <c:pt idx="1395">
                  <c:v>10223.230769230833</c:v>
                </c:pt>
                <c:pt idx="1396">
                  <c:v>8122.9090909092511</c:v>
                </c:pt>
                <c:pt idx="1397">
                  <c:v>6597.0810810811081</c:v>
                </c:pt>
                <c:pt idx="1398">
                  <c:v>5125.5925925925512</c:v>
                </c:pt>
                <c:pt idx="1399">
                  <c:v>3301.6603773589045</c:v>
                </c:pt>
                <c:pt idx="1400">
                  <c:v>-867.92857142856826</c:v>
                </c:pt>
                <c:pt idx="1401">
                  <c:v>-946.50000000000443</c:v>
                </c:pt>
                <c:pt idx="1402">
                  <c:v>-870.1599999999944</c:v>
                </c:pt>
                <c:pt idx="1403">
                  <c:v>-864</c:v>
                </c:pt>
                <c:pt idx="1404">
                  <c:v>-6570.4800000003906</c:v>
                </c:pt>
                <c:pt idx="1405">
                  <c:v>-8536.3600000001061</c:v>
                </c:pt>
                <c:pt idx="1406">
                  <c:v>-1331.0399999994988</c:v>
                </c:pt>
                <c:pt idx="1407">
                  <c:v>-11899.080000000762</c:v>
                </c:pt>
                <c:pt idx="1408">
                  <c:v>-21881.584905659511</c:v>
                </c:pt>
                <c:pt idx="1409">
                  <c:v>-14993.174311927018</c:v>
                </c:pt>
                <c:pt idx="1410">
                  <c:v>-3905.2972972986481</c:v>
                </c:pt>
                <c:pt idx="1411">
                  <c:v>3337.8490566031592</c:v>
                </c:pt>
                <c:pt idx="1412">
                  <c:v>2542.4864864866927</c:v>
                </c:pt>
                <c:pt idx="1413">
                  <c:v>-99.963302752246079</c:v>
                </c:pt>
                <c:pt idx="1414">
                  <c:v>-422.20183486241268</c:v>
                </c:pt>
                <c:pt idx="1415">
                  <c:v>870.23999999977514</c:v>
                </c:pt>
                <c:pt idx="1416">
                  <c:v>2353.4117647060489</c:v>
                </c:pt>
                <c:pt idx="1417">
                  <c:v>2538.4554455442417</c:v>
                </c:pt>
                <c:pt idx="1418">
                  <c:v>9293.3599999998041</c:v>
                </c:pt>
                <c:pt idx="1419">
                  <c:v>14033.454545454506</c:v>
                </c:pt>
                <c:pt idx="1420">
                  <c:v>15526.422018348459</c:v>
                </c:pt>
                <c:pt idx="1421">
                  <c:v>10451.926605504594</c:v>
                </c:pt>
                <c:pt idx="1422">
                  <c:v>10270.000000000093</c:v>
                </c:pt>
                <c:pt idx="1423">
                  <c:v>164.81481481482086</c:v>
                </c:pt>
                <c:pt idx="1424">
                  <c:v>-553.7037037037461</c:v>
                </c:pt>
                <c:pt idx="1425">
                  <c:v>-6715.9600000004184</c:v>
                </c:pt>
                <c:pt idx="1426">
                  <c:v>-5322.5840707965126</c:v>
                </c:pt>
                <c:pt idx="1427">
                  <c:v>-1131.0588235295595</c:v>
                </c:pt>
                <c:pt idx="1428">
                  <c:v>7334.7636363639904</c:v>
                </c:pt>
                <c:pt idx="1429">
                  <c:v>11503.259259259205</c:v>
                </c:pt>
                <c:pt idx="1430">
                  <c:v>11336.571428571518</c:v>
                </c:pt>
                <c:pt idx="1431">
                  <c:v>7926.088495575721</c:v>
                </c:pt>
                <c:pt idx="1432">
                  <c:v>2683.058823530218</c:v>
                </c:pt>
                <c:pt idx="1433">
                  <c:v>-1012.7272727271671</c:v>
                </c:pt>
                <c:pt idx="1434">
                  <c:v>-4210.4999999998654</c:v>
                </c:pt>
                <c:pt idx="1435">
                  <c:v>-11403.333333333419</c:v>
                </c:pt>
                <c:pt idx="1436">
                  <c:v>-13590.54545454533</c:v>
                </c:pt>
                <c:pt idx="1437">
                  <c:v>-15096</c:v>
                </c:pt>
                <c:pt idx="1438">
                  <c:v>-6808.1495327097873</c:v>
                </c:pt>
                <c:pt idx="1439">
                  <c:v>1431.028037382529</c:v>
                </c:pt>
                <c:pt idx="1440">
                  <c:v>6413.4339622639027</c:v>
                </c:pt>
                <c:pt idx="1441">
                  <c:v>3192.571428571262</c:v>
                </c:pt>
                <c:pt idx="1442">
                  <c:v>140.92307692320355</c:v>
                </c:pt>
                <c:pt idx="1443">
                  <c:v>-556.42477876106648</c:v>
                </c:pt>
                <c:pt idx="1444">
                  <c:v>-520</c:v>
                </c:pt>
                <c:pt idx="1445">
                  <c:v>-520</c:v>
                </c:pt>
                <c:pt idx="1446">
                  <c:v>-538.74999999999807</c:v>
                </c:pt>
                <c:pt idx="1447">
                  <c:v>-604</c:v>
                </c:pt>
                <c:pt idx="1448">
                  <c:v>-604</c:v>
                </c:pt>
                <c:pt idx="1449">
                  <c:v>-604</c:v>
                </c:pt>
                <c:pt idx="1450">
                  <c:v>-761.14285714284051</c:v>
                </c:pt>
                <c:pt idx="1451">
                  <c:v>-3291.1428571427646</c:v>
                </c:pt>
                <c:pt idx="1452">
                  <c:v>-1701.8461538461015</c:v>
                </c:pt>
                <c:pt idx="1453">
                  <c:v>-409.54128440371318</c:v>
                </c:pt>
                <c:pt idx="1454">
                  <c:v>36.854368932004519</c:v>
                </c:pt>
                <c:pt idx="1455">
                  <c:v>-151.57142857141105</c:v>
                </c:pt>
                <c:pt idx="1456">
                  <c:v>-284.57142857143856</c:v>
                </c:pt>
                <c:pt idx="1457">
                  <c:v>-116.54054054053518</c:v>
                </c:pt>
                <c:pt idx="1458">
                  <c:v>-176</c:v>
                </c:pt>
                <c:pt idx="1459">
                  <c:v>-176</c:v>
                </c:pt>
                <c:pt idx="1460">
                  <c:v>-176</c:v>
                </c:pt>
                <c:pt idx="1461">
                  <c:v>-176</c:v>
                </c:pt>
                <c:pt idx="1462">
                  <c:v>-88</c:v>
                </c:pt>
                <c:pt idx="1463">
                  <c:v>-172.61538461538757</c:v>
                </c:pt>
                <c:pt idx="1464">
                  <c:v>-176</c:v>
                </c:pt>
                <c:pt idx="1465">
                  <c:v>-176</c:v>
                </c:pt>
                <c:pt idx="1466">
                  <c:v>-176</c:v>
                </c:pt>
                <c:pt idx="1467">
                  <c:v>-176</c:v>
                </c:pt>
                <c:pt idx="1468">
                  <c:v>-112.905660377356</c:v>
                </c:pt>
                <c:pt idx="1469">
                  <c:v>-144.51376146788604</c:v>
                </c:pt>
                <c:pt idx="1470">
                  <c:v>-176</c:v>
                </c:pt>
                <c:pt idx="1471">
                  <c:v>-176</c:v>
                </c:pt>
                <c:pt idx="1472">
                  <c:v>-176</c:v>
                </c:pt>
                <c:pt idx="1473">
                  <c:v>-176</c:v>
                </c:pt>
                <c:pt idx="1474">
                  <c:v>-176</c:v>
                </c:pt>
                <c:pt idx="1475">
                  <c:v>-176</c:v>
                </c:pt>
                <c:pt idx="1476">
                  <c:v>-176</c:v>
                </c:pt>
                <c:pt idx="1477">
                  <c:v>-176</c:v>
                </c:pt>
                <c:pt idx="1478">
                  <c:v>-176</c:v>
                </c:pt>
                <c:pt idx="1479">
                  <c:v>-176</c:v>
                </c:pt>
                <c:pt idx="1480">
                  <c:v>-176</c:v>
                </c:pt>
                <c:pt idx="1481">
                  <c:v>61.026548672549438</c:v>
                </c:pt>
                <c:pt idx="1482">
                  <c:v>517.91150442475828</c:v>
                </c:pt>
                <c:pt idx="1483">
                  <c:v>832.75675675676189</c:v>
                </c:pt>
                <c:pt idx="1484">
                  <c:v>473.36842105265816</c:v>
                </c:pt>
                <c:pt idx="1485">
                  <c:v>-421.65384615400558</c:v>
                </c:pt>
                <c:pt idx="1486">
                  <c:v>1277.5327102802398</c:v>
                </c:pt>
                <c:pt idx="1487">
                  <c:v>3528</c:v>
                </c:pt>
                <c:pt idx="1488">
                  <c:v>3001.6842105263622</c:v>
                </c:pt>
                <c:pt idx="1489">
                  <c:v>2928</c:v>
                </c:pt>
                <c:pt idx="1490">
                  <c:v>5065.4867256635371</c:v>
                </c:pt>
                <c:pt idx="1491">
                  <c:v>7761.80530973442</c:v>
                </c:pt>
                <c:pt idx="1492">
                  <c:v>9583.4909090908677</c:v>
                </c:pt>
                <c:pt idx="1493">
                  <c:v>10962.571428571267</c:v>
                </c:pt>
                <c:pt idx="1494">
                  <c:v>12864.523364485993</c:v>
                </c:pt>
                <c:pt idx="1495">
                  <c:v>14475.927272727316</c:v>
                </c:pt>
                <c:pt idx="1496">
                  <c:v>15528.954128440542</c:v>
                </c:pt>
                <c:pt idx="1497">
                  <c:v>13184</c:v>
                </c:pt>
                <c:pt idx="1498">
                  <c:v>16069.714285713981</c:v>
                </c:pt>
                <c:pt idx="1499">
                  <c:v>13204.000000000118</c:v>
                </c:pt>
                <c:pt idx="1500">
                  <c:v>9895.9999999999436</c:v>
                </c:pt>
                <c:pt idx="1501">
                  <c:v>11458.472727272516</c:v>
                </c:pt>
                <c:pt idx="1502">
                  <c:v>11234.486486486618</c:v>
                </c:pt>
                <c:pt idx="1503">
                  <c:v>9629.6146788991427</c:v>
                </c:pt>
                <c:pt idx="1504">
                  <c:v>8185.4117647062276</c:v>
                </c:pt>
                <c:pt idx="1505">
                  <c:v>6776</c:v>
                </c:pt>
                <c:pt idx="1506">
                  <c:v>7581.148514851242</c:v>
                </c:pt>
                <c:pt idx="1507">
                  <c:v>8821.2800000000279</c:v>
                </c:pt>
                <c:pt idx="1508">
                  <c:v>8248.5600000001214</c:v>
                </c:pt>
                <c:pt idx="1509">
                  <c:v>7112.7058823530615</c:v>
                </c:pt>
                <c:pt idx="1510">
                  <c:v>7830.6666666663459</c:v>
                </c:pt>
                <c:pt idx="1511">
                  <c:v>10599.428571428592</c:v>
                </c:pt>
                <c:pt idx="1512">
                  <c:v>10657.504950495055</c:v>
                </c:pt>
                <c:pt idx="1513">
                  <c:v>12246.257425742571</c:v>
                </c:pt>
                <c:pt idx="1514">
                  <c:v>12352.910891089141</c:v>
                </c:pt>
                <c:pt idx="1515">
                  <c:v>14303.963302752287</c:v>
                </c:pt>
                <c:pt idx="1516">
                  <c:v>18111.53571428487</c:v>
                </c:pt>
                <c:pt idx="1517">
                  <c:v>25967.396226415145</c:v>
                </c:pt>
                <c:pt idx="1518">
                  <c:v>19907.018867924267</c:v>
                </c:pt>
                <c:pt idx="1519">
                  <c:v>18481.5925925927</c:v>
                </c:pt>
                <c:pt idx="1520">
                  <c:v>21295.1578947368</c:v>
                </c:pt>
                <c:pt idx="1521">
                  <c:v>18382.039999999906</c:v>
                </c:pt>
                <c:pt idx="1522">
                  <c:v>14354.752293578265</c:v>
                </c:pt>
                <c:pt idx="1523">
                  <c:v>13799.076923076804</c:v>
                </c:pt>
                <c:pt idx="1524">
                  <c:v>11728.432432432588</c:v>
                </c:pt>
                <c:pt idx="1525">
                  <c:v>9374.3921568627375</c:v>
                </c:pt>
                <c:pt idx="1526">
                  <c:v>4686.5688073397869</c:v>
                </c:pt>
                <c:pt idx="1527">
                  <c:v>-1234.399999999993</c:v>
                </c:pt>
                <c:pt idx="1528">
                  <c:v>-1292</c:v>
                </c:pt>
                <c:pt idx="1529">
                  <c:v>-1515.1636363636728</c:v>
                </c:pt>
                <c:pt idx="1530">
                  <c:v>-3194.054054053554</c:v>
                </c:pt>
                <c:pt idx="1531">
                  <c:v>-9972.4324324325444</c:v>
                </c:pt>
                <c:pt idx="1532">
                  <c:v>-6471.5000000003165</c:v>
                </c:pt>
                <c:pt idx="1533">
                  <c:v>-2098.5384615387752</c:v>
                </c:pt>
                <c:pt idx="1534">
                  <c:v>131.33944954128083</c:v>
                </c:pt>
                <c:pt idx="1535">
                  <c:v>433.14285714287064</c:v>
                </c:pt>
                <c:pt idx="1536">
                  <c:v>4692.8141592917773</c:v>
                </c:pt>
                <c:pt idx="1537">
                  <c:v>11407.418181817922</c:v>
                </c:pt>
                <c:pt idx="1538">
                  <c:v>15535.199999999935</c:v>
                </c:pt>
                <c:pt idx="1539">
                  <c:v>18140.183486238217</c:v>
                </c:pt>
                <c:pt idx="1540">
                  <c:v>24059.243243243174</c:v>
                </c:pt>
                <c:pt idx="1541">
                  <c:v>28216.626086955835</c:v>
                </c:pt>
                <c:pt idx="1542">
                  <c:v>34898.365217391409</c:v>
                </c:pt>
                <c:pt idx="1543">
                  <c:v>37241.454545454566</c:v>
                </c:pt>
                <c:pt idx="1544">
                  <c:v>36868.000000000036</c:v>
                </c:pt>
                <c:pt idx="1545">
                  <c:v>36489.500000000007</c:v>
                </c:pt>
                <c:pt idx="1546">
                  <c:v>33933.148514851433</c:v>
                </c:pt>
                <c:pt idx="1547">
                  <c:v>32162.630630630709</c:v>
                </c:pt>
                <c:pt idx="1548">
                  <c:v>31814.639999999981</c:v>
                </c:pt>
                <c:pt idx="1549">
                  <c:v>26004.880000001034</c:v>
                </c:pt>
                <c:pt idx="1550">
                  <c:v>20152.549019608199</c:v>
                </c:pt>
                <c:pt idx="1551">
                  <c:v>17949.108910891195</c:v>
                </c:pt>
                <c:pt idx="1552">
                  <c:v>18964.684684684609</c:v>
                </c:pt>
                <c:pt idx="1553">
                  <c:v>20306.857142857145</c:v>
                </c:pt>
                <c:pt idx="1554">
                  <c:v>20407.044247787591</c:v>
                </c:pt>
                <c:pt idx="1555">
                  <c:v>20894.749999999993</c:v>
                </c:pt>
                <c:pt idx="1556">
                  <c:v>21936.432432432401</c:v>
                </c:pt>
                <c:pt idx="1557">
                  <c:v>22304</c:v>
                </c:pt>
                <c:pt idx="1558">
                  <c:v>22933.62962962954</c:v>
                </c:pt>
                <c:pt idx="1559">
                  <c:v>24668.697247706266</c:v>
                </c:pt>
                <c:pt idx="1560">
                  <c:v>27074.618181818172</c:v>
                </c:pt>
                <c:pt idx="1561">
                  <c:v>28665.892857142782</c:v>
                </c:pt>
                <c:pt idx="1562">
                  <c:v>34024.961538460906</c:v>
                </c:pt>
                <c:pt idx="1563">
                  <c:v>36769.837837837855</c:v>
                </c:pt>
                <c:pt idx="1564">
                  <c:v>36291.636363636353</c:v>
                </c:pt>
                <c:pt idx="1565">
                  <c:v>37447.150442477716</c:v>
                </c:pt>
                <c:pt idx="1566">
                  <c:v>39734.428571428565</c:v>
                </c:pt>
                <c:pt idx="1567">
                  <c:v>41081.769911504394</c:v>
                </c:pt>
                <c:pt idx="1568">
                  <c:v>41425.132743362839</c:v>
                </c:pt>
                <c:pt idx="1569">
                  <c:v>46006.4999999996</c:v>
                </c:pt>
                <c:pt idx="1570">
                  <c:v>47080.106194690263</c:v>
                </c:pt>
                <c:pt idx="1571">
                  <c:v>47098.44444444446</c:v>
                </c:pt>
                <c:pt idx="1572">
                  <c:v>46526.476190476278</c:v>
                </c:pt>
                <c:pt idx="1573">
                  <c:v>41847.200000000659</c:v>
                </c:pt>
                <c:pt idx="1574">
                  <c:v>39374.399999999936</c:v>
                </c:pt>
                <c:pt idx="1575">
                  <c:v>41108.660194174576</c:v>
                </c:pt>
                <c:pt idx="1576">
                  <c:v>41337.709090909113</c:v>
                </c:pt>
                <c:pt idx="1577">
                  <c:v>39171.285714285783</c:v>
                </c:pt>
                <c:pt idx="1578">
                  <c:v>37079.567567567588</c:v>
                </c:pt>
                <c:pt idx="1579">
                  <c:v>35620.235294117585</c:v>
                </c:pt>
                <c:pt idx="1580">
                  <c:v>31375.142857142848</c:v>
                </c:pt>
                <c:pt idx="1581">
                  <c:v>29426.518518518653</c:v>
                </c:pt>
                <c:pt idx="1582">
                  <c:v>27798.763636363685</c:v>
                </c:pt>
                <c:pt idx="1583">
                  <c:v>25536.945454545781</c:v>
                </c:pt>
                <c:pt idx="1584">
                  <c:v>23777.383177570264</c:v>
                </c:pt>
                <c:pt idx="1585">
                  <c:v>21670.654205607563</c:v>
                </c:pt>
                <c:pt idx="1586">
                  <c:v>20685</c:v>
                </c:pt>
                <c:pt idx="1587">
                  <c:v>20455.058823529409</c:v>
                </c:pt>
                <c:pt idx="1588">
                  <c:v>19473.699115044303</c:v>
                </c:pt>
                <c:pt idx="1589">
                  <c:v>15295.285714285865</c:v>
                </c:pt>
                <c:pt idx="1590">
                  <c:v>11895.575221238943</c:v>
                </c:pt>
                <c:pt idx="1591">
                  <c:v>13493.857142856887</c:v>
                </c:pt>
                <c:pt idx="1592">
                  <c:v>17251.142857142851</c:v>
                </c:pt>
                <c:pt idx="1593">
                  <c:v>16109.714285714053</c:v>
                </c:pt>
                <c:pt idx="1594">
                  <c:v>18966.857142857189</c:v>
                </c:pt>
                <c:pt idx="1595">
                  <c:v>19093.861386138615</c:v>
                </c:pt>
                <c:pt idx="1596">
                  <c:v>19272.712871287134</c:v>
                </c:pt>
                <c:pt idx="1597">
                  <c:v>21140.349514563226</c:v>
                </c:pt>
                <c:pt idx="1598">
                  <c:v>20569.199999999953</c:v>
                </c:pt>
                <c:pt idx="1599">
                  <c:v>20308.943396226434</c:v>
                </c:pt>
                <c:pt idx="1600">
                  <c:v>20414.938775510185</c:v>
                </c:pt>
                <c:pt idx="1601">
                  <c:v>15629.423076923596</c:v>
                </c:pt>
                <c:pt idx="1602">
                  <c:v>13707.572815534069</c:v>
                </c:pt>
                <c:pt idx="1603">
                  <c:v>13600.218181818182</c:v>
                </c:pt>
                <c:pt idx="1604">
                  <c:v>12286.285714285807</c:v>
                </c:pt>
                <c:pt idx="1605">
                  <c:v>10966.766355140238</c:v>
                </c:pt>
                <c:pt idx="1606">
                  <c:v>10009.142857142861</c:v>
                </c:pt>
                <c:pt idx="1607">
                  <c:v>10782.117647058894</c:v>
                </c:pt>
                <c:pt idx="1608">
                  <c:v>13634.499999999962</c:v>
                </c:pt>
                <c:pt idx="1609">
                  <c:v>15944.424778761024</c:v>
                </c:pt>
                <c:pt idx="1610">
                  <c:v>17375.459459459504</c:v>
                </c:pt>
                <c:pt idx="1611">
                  <c:v>20747.456310679583</c:v>
                </c:pt>
                <c:pt idx="1612">
                  <c:v>21023.855855855869</c:v>
                </c:pt>
                <c:pt idx="1613">
                  <c:v>20793.225225225218</c:v>
                </c:pt>
                <c:pt idx="1614">
                  <c:v>24098.162162161909</c:v>
                </c:pt>
                <c:pt idx="1615">
                  <c:v>24473.200000000015</c:v>
                </c:pt>
                <c:pt idx="1616">
                  <c:v>26294.199999999801</c:v>
                </c:pt>
                <c:pt idx="1617">
                  <c:v>28339.999999999847</c:v>
                </c:pt>
                <c:pt idx="1618">
                  <c:v>31621.60714285717</c:v>
                </c:pt>
                <c:pt idx="1619">
                  <c:v>33127.249999999971</c:v>
                </c:pt>
                <c:pt idx="1620">
                  <c:v>32927.58878504677</c:v>
                </c:pt>
                <c:pt idx="1621">
                  <c:v>35848.190476190503</c:v>
                </c:pt>
                <c:pt idx="1622">
                  <c:v>41142.727272727148</c:v>
                </c:pt>
                <c:pt idx="1623">
                  <c:v>42930.666666666846</c:v>
                </c:pt>
                <c:pt idx="1624">
                  <c:v>38663.439252336633</c:v>
                </c:pt>
                <c:pt idx="1625">
                  <c:v>30847.657142857162</c:v>
                </c:pt>
                <c:pt idx="1626">
                  <c:v>28860.720720721074</c:v>
                </c:pt>
                <c:pt idx="1627">
                  <c:v>26385.189189189263</c:v>
                </c:pt>
                <c:pt idx="1628">
                  <c:v>24871.675675675615</c:v>
                </c:pt>
                <c:pt idx="1629">
                  <c:v>21702.728971962941</c:v>
                </c:pt>
                <c:pt idx="1630">
                  <c:v>16352.000000000256</c:v>
                </c:pt>
                <c:pt idx="1631">
                  <c:v>4904.7339449537194</c:v>
                </c:pt>
                <c:pt idx="1632">
                  <c:v>-780.67326732687616</c:v>
                </c:pt>
                <c:pt idx="1633">
                  <c:v>-1361.9199999999837</c:v>
                </c:pt>
                <c:pt idx="1634">
                  <c:v>4037.6000000004979</c:v>
                </c:pt>
                <c:pt idx="1635">
                  <c:v>10557.440000000377</c:v>
                </c:pt>
                <c:pt idx="1636">
                  <c:v>8542.0799999996343</c:v>
                </c:pt>
                <c:pt idx="1637">
                  <c:v>10148.509090908987</c:v>
                </c:pt>
                <c:pt idx="1638">
                  <c:v>17927.96190476144</c:v>
                </c:pt>
                <c:pt idx="1639">
                  <c:v>23815.333333333354</c:v>
                </c:pt>
                <c:pt idx="1640">
                  <c:v>20456.672897196506</c:v>
                </c:pt>
                <c:pt idx="1641">
                  <c:v>13393.196261682386</c:v>
                </c:pt>
                <c:pt idx="1642">
                  <c:v>13724.648648648532</c:v>
                </c:pt>
                <c:pt idx="1643">
                  <c:v>17458.456140350907</c:v>
                </c:pt>
                <c:pt idx="1644">
                  <c:v>18474.566037735873</c:v>
                </c:pt>
                <c:pt idx="1645">
                  <c:v>17984</c:v>
                </c:pt>
                <c:pt idx="1646">
                  <c:v>21378.594594594204</c:v>
                </c:pt>
                <c:pt idx="1647">
                  <c:v>24086.846846846722</c:v>
                </c:pt>
                <c:pt idx="1648">
                  <c:v>25715.243243243087</c:v>
                </c:pt>
                <c:pt idx="1649">
                  <c:v>28217.081081080793</c:v>
                </c:pt>
                <c:pt idx="1650">
                  <c:v>33057.153153153129</c:v>
                </c:pt>
                <c:pt idx="1651">
                  <c:v>36551.5</c:v>
                </c:pt>
                <c:pt idx="1652">
                  <c:v>37898.92857142842</c:v>
                </c:pt>
                <c:pt idx="1653">
                  <c:v>41597.599999999999</c:v>
                </c:pt>
                <c:pt idx="1654">
                  <c:v>42950.796116506179</c:v>
                </c:pt>
                <c:pt idx="1655">
                  <c:v>34622.095238095382</c:v>
                </c:pt>
                <c:pt idx="1656">
                  <c:v>33753.481481481227</c:v>
                </c:pt>
                <c:pt idx="1657">
                  <c:v>37572</c:v>
                </c:pt>
                <c:pt idx="1658">
                  <c:v>37789.475728155347</c:v>
                </c:pt>
                <c:pt idx="1659">
                  <c:v>39831.09803921578</c:v>
                </c:pt>
                <c:pt idx="1660">
                  <c:v>39161.660377358581</c:v>
                </c:pt>
                <c:pt idx="1661">
                  <c:v>35051.486238532387</c:v>
                </c:pt>
                <c:pt idx="1662">
                  <c:v>34252.727272727272</c:v>
                </c:pt>
                <c:pt idx="1663">
                  <c:v>35875.177570093321</c:v>
                </c:pt>
                <c:pt idx="1664">
                  <c:v>37456.333333333241</c:v>
                </c:pt>
                <c:pt idx="1665">
                  <c:v>38696</c:v>
                </c:pt>
                <c:pt idx="1666">
                  <c:v>40333.454545454522</c:v>
                </c:pt>
                <c:pt idx="1667">
                  <c:v>40725.400000000249</c:v>
                </c:pt>
                <c:pt idx="1668">
                  <c:v>38932.523364485984</c:v>
                </c:pt>
                <c:pt idx="1669">
                  <c:v>37872.072727272745</c:v>
                </c:pt>
                <c:pt idx="1670">
                  <c:v>35122.080000000067</c:v>
                </c:pt>
                <c:pt idx="1671">
                  <c:v>35946.280373831767</c:v>
                </c:pt>
                <c:pt idx="1672">
                  <c:v>35583.027027027158</c:v>
                </c:pt>
                <c:pt idx="1673">
                  <c:v>34156</c:v>
                </c:pt>
                <c:pt idx="1674">
                  <c:v>34310.128440366949</c:v>
                </c:pt>
                <c:pt idx="1675">
                  <c:v>35286.945454545377</c:v>
                </c:pt>
                <c:pt idx="1676">
                  <c:v>34460.457142857165</c:v>
                </c:pt>
                <c:pt idx="1677">
                  <c:v>34156</c:v>
                </c:pt>
                <c:pt idx="1678">
                  <c:v>33901.982300884963</c:v>
                </c:pt>
                <c:pt idx="1679">
                  <c:v>34077.009009009009</c:v>
                </c:pt>
                <c:pt idx="1680">
                  <c:v>32699.764705882149</c:v>
                </c:pt>
                <c:pt idx="1681">
                  <c:v>29794.836363636347</c:v>
                </c:pt>
                <c:pt idx="1682">
                  <c:v>28348.076923076977</c:v>
                </c:pt>
                <c:pt idx="1683">
                  <c:v>27547.596330275239</c:v>
                </c:pt>
                <c:pt idx="1684">
                  <c:v>27389.798165137643</c:v>
                </c:pt>
                <c:pt idx="1685">
                  <c:v>29072.36036036014</c:v>
                </c:pt>
                <c:pt idx="1686">
                  <c:v>31512</c:v>
                </c:pt>
                <c:pt idx="1687">
                  <c:v>29108.363636363934</c:v>
                </c:pt>
                <c:pt idx="1688">
                  <c:v>31856.990825687844</c:v>
                </c:pt>
                <c:pt idx="1689">
                  <c:v>37302.123893805488</c:v>
                </c:pt>
                <c:pt idx="1690">
                  <c:v>42247.459459459395</c:v>
                </c:pt>
                <c:pt idx="1691">
                  <c:v>42015.120000000243</c:v>
                </c:pt>
                <c:pt idx="1692">
                  <c:v>37779.850467289856</c:v>
                </c:pt>
                <c:pt idx="1693">
                  <c:v>34989.142857142833</c:v>
                </c:pt>
                <c:pt idx="1694">
                  <c:v>34869.069306930738</c:v>
                </c:pt>
                <c:pt idx="1695">
                  <c:v>34910.400000000001</c:v>
                </c:pt>
                <c:pt idx="1696">
                  <c:v>34144.000000000007</c:v>
                </c:pt>
                <c:pt idx="1697">
                  <c:v>33791.529411764765</c:v>
                </c:pt>
                <c:pt idx="1698">
                  <c:v>33460.432432432412</c:v>
                </c:pt>
                <c:pt idx="1699">
                  <c:v>34427.056603773584</c:v>
                </c:pt>
                <c:pt idx="1700">
                  <c:v>34437.964285714334</c:v>
                </c:pt>
                <c:pt idx="1701">
                  <c:v>33993.724770642206</c:v>
                </c:pt>
                <c:pt idx="1702">
                  <c:v>33766.201834862419</c:v>
                </c:pt>
                <c:pt idx="1703">
                  <c:v>33678.378378378387</c:v>
                </c:pt>
                <c:pt idx="1704">
                  <c:v>33426.017699115037</c:v>
                </c:pt>
                <c:pt idx="1705">
                  <c:v>32516.000000000018</c:v>
                </c:pt>
                <c:pt idx="1706">
                  <c:v>30652.52000000015</c:v>
                </c:pt>
                <c:pt idx="1707">
                  <c:v>28936.040000000077</c:v>
                </c:pt>
                <c:pt idx="1708">
                  <c:v>28306.905660377364</c:v>
                </c:pt>
                <c:pt idx="1709">
                  <c:v>29116.477064220049</c:v>
                </c:pt>
                <c:pt idx="1710">
                  <c:v>30841.2972972971</c:v>
                </c:pt>
                <c:pt idx="1711">
                  <c:v>31642.26548672569</c:v>
                </c:pt>
                <c:pt idx="1712">
                  <c:v>30749.357142857156</c:v>
                </c:pt>
                <c:pt idx="1713">
                  <c:v>30993.647058823561</c:v>
                </c:pt>
                <c:pt idx="1714">
                  <c:v>30512.65454545449</c:v>
                </c:pt>
                <c:pt idx="1715">
                  <c:v>32229.018181818268</c:v>
                </c:pt>
                <c:pt idx="1716">
                  <c:v>34034.071428571347</c:v>
                </c:pt>
                <c:pt idx="1717">
                  <c:v>36432.076923076835</c:v>
                </c:pt>
                <c:pt idx="1718">
                  <c:v>36150.222222222197</c:v>
                </c:pt>
                <c:pt idx="1719">
                  <c:v>37532.950495049634</c:v>
                </c:pt>
                <c:pt idx="1720">
                  <c:v>40116.183486238435</c:v>
                </c:pt>
                <c:pt idx="1721">
                  <c:v>41533.735849056568</c:v>
                </c:pt>
                <c:pt idx="1722">
                  <c:v>42497.236363636373</c:v>
                </c:pt>
                <c:pt idx="1723">
                  <c:v>43764.920353982314</c:v>
                </c:pt>
                <c:pt idx="1724">
                  <c:v>44230.107142857174</c:v>
                </c:pt>
                <c:pt idx="1725">
                  <c:v>42194.690265486541</c:v>
                </c:pt>
                <c:pt idx="1726">
                  <c:v>37076.970873786624</c:v>
                </c:pt>
                <c:pt idx="1727">
                  <c:v>33129.890909090922</c:v>
                </c:pt>
                <c:pt idx="1728">
                  <c:v>32526.254545454511</c:v>
                </c:pt>
                <c:pt idx="1729">
                  <c:v>29441.57142857154</c:v>
                </c:pt>
                <c:pt idx="1730">
                  <c:v>16358.705882353559</c:v>
                </c:pt>
                <c:pt idx="1731">
                  <c:v>10050.558558558423</c:v>
                </c:pt>
                <c:pt idx="1732">
                  <c:v>5726.234234234299</c:v>
                </c:pt>
                <c:pt idx="1733">
                  <c:v>134.2800000004072</c:v>
                </c:pt>
                <c:pt idx="1734">
                  <c:v>-1847.6400000000858</c:v>
                </c:pt>
                <c:pt idx="1735">
                  <c:v>-4448</c:v>
                </c:pt>
                <c:pt idx="1736">
                  <c:v>-5702.5555555555457</c:v>
                </c:pt>
                <c:pt idx="1737">
                  <c:v>-3389.2477064219079</c:v>
                </c:pt>
                <c:pt idx="1738">
                  <c:v>-4209.2844036697998</c:v>
                </c:pt>
                <c:pt idx="1739">
                  <c:v>-2601.1891891893488</c:v>
                </c:pt>
                <c:pt idx="1740">
                  <c:v>-1519.5000000000036</c:v>
                </c:pt>
                <c:pt idx="1741">
                  <c:v>-1444.4999999999964</c:v>
                </c:pt>
                <c:pt idx="1742">
                  <c:v>-1364.0769230769326</c:v>
                </c:pt>
                <c:pt idx="1743">
                  <c:v>-1356</c:v>
                </c:pt>
                <c:pt idx="1744">
                  <c:v>-1723.3928571428683</c:v>
                </c:pt>
                <c:pt idx="1745">
                  <c:v>971.96330275213904</c:v>
                </c:pt>
                <c:pt idx="1746">
                  <c:v>3523.9245283017958</c:v>
                </c:pt>
                <c:pt idx="1747">
                  <c:v>5694</c:v>
                </c:pt>
                <c:pt idx="1748">
                  <c:v>5640.2935779817344</c:v>
                </c:pt>
                <c:pt idx="1749">
                  <c:v>4459.735849056382</c:v>
                </c:pt>
                <c:pt idx="1750">
                  <c:v>6287.6470588235088</c:v>
                </c:pt>
                <c:pt idx="1751">
                  <c:v>7417.0196078430472</c:v>
                </c:pt>
                <c:pt idx="1752">
                  <c:v>8214.3783783786166</c:v>
                </c:pt>
                <c:pt idx="1753">
                  <c:v>4227.7037037036298</c:v>
                </c:pt>
                <c:pt idx="1754">
                  <c:v>5037.1851851849278</c:v>
                </c:pt>
                <c:pt idx="1755">
                  <c:v>8852</c:v>
                </c:pt>
                <c:pt idx="1756">
                  <c:v>10837.454545454299</c:v>
                </c:pt>
                <c:pt idx="1757">
                  <c:v>8053.6146788993101</c:v>
                </c:pt>
                <c:pt idx="1758">
                  <c:v>8160.9411764705519</c:v>
                </c:pt>
                <c:pt idx="1759">
                  <c:v>7304.8627450980684</c:v>
                </c:pt>
                <c:pt idx="1760">
                  <c:v>7495.7333333333427</c:v>
                </c:pt>
                <c:pt idx="1761">
                  <c:v>8228.4363636363159</c:v>
                </c:pt>
                <c:pt idx="1762">
                  <c:v>6365.3577981653552</c:v>
                </c:pt>
                <c:pt idx="1763">
                  <c:v>4414.9380530973922</c:v>
                </c:pt>
                <c:pt idx="1764">
                  <c:v>4543.207207207085</c:v>
                </c:pt>
                <c:pt idx="1765">
                  <c:v>5494.2300884955557</c:v>
                </c:pt>
                <c:pt idx="1766">
                  <c:v>5694.6788990826099</c:v>
                </c:pt>
                <c:pt idx="1767">
                  <c:v>5396.6415094339718</c:v>
                </c:pt>
                <c:pt idx="1768">
                  <c:v>5196.7676767677131</c:v>
                </c:pt>
                <c:pt idx="1769">
                  <c:v>1304.5600000000431</c:v>
                </c:pt>
                <c:pt idx="1770">
                  <c:v>-1239.1020408161232</c:v>
                </c:pt>
                <c:pt idx="1771">
                  <c:v>-11870.518518518422</c:v>
                </c:pt>
                <c:pt idx="1772">
                  <c:v>-14733.481481481578</c:v>
                </c:pt>
                <c:pt idx="1773">
                  <c:v>-8073.9417475723794</c:v>
                </c:pt>
                <c:pt idx="1774">
                  <c:v>-11872.588235293531</c:v>
                </c:pt>
                <c:pt idx="1775">
                  <c:v>-12288</c:v>
                </c:pt>
                <c:pt idx="1776">
                  <c:v>-14455.199999999671</c:v>
                </c:pt>
                <c:pt idx="1777">
                  <c:v>-10178.16216216244</c:v>
                </c:pt>
                <c:pt idx="1778">
                  <c:v>-10384.901960784278</c:v>
                </c:pt>
                <c:pt idx="1779">
                  <c:v>-9047.0000000002201</c:v>
                </c:pt>
                <c:pt idx="1780">
                  <c:v>-8819.8571428570813</c:v>
                </c:pt>
                <c:pt idx="1781">
                  <c:v>-9739.4336283185057</c:v>
                </c:pt>
                <c:pt idx="1782">
                  <c:v>-10576.285714285656</c:v>
                </c:pt>
                <c:pt idx="1783">
                  <c:v>-10952.566371681429</c:v>
                </c:pt>
                <c:pt idx="1784">
                  <c:v>-11165.142857142506</c:v>
                </c:pt>
                <c:pt idx="1785">
                  <c:v>-13106.476190476615</c:v>
                </c:pt>
                <c:pt idx="1786">
                  <c:v>-8289.7864077671366</c:v>
                </c:pt>
                <c:pt idx="1787">
                  <c:v>-4997.8666666666959</c:v>
                </c:pt>
                <c:pt idx="1788">
                  <c:v>-3291.1999999999557</c:v>
                </c:pt>
                <c:pt idx="1789">
                  <c:v>-5172.7476635511603</c:v>
                </c:pt>
                <c:pt idx="1790">
                  <c:v>-3764.0000000001742</c:v>
                </c:pt>
                <c:pt idx="1791">
                  <c:v>-3073.4757281553739</c:v>
                </c:pt>
                <c:pt idx="1792">
                  <c:v>-2984</c:v>
                </c:pt>
                <c:pt idx="1793">
                  <c:v>-2596.5405405405436</c:v>
                </c:pt>
                <c:pt idx="1794">
                  <c:v>-1798.5585585586191</c:v>
                </c:pt>
                <c:pt idx="1795">
                  <c:v>-1739.2293577981359</c:v>
                </c:pt>
                <c:pt idx="1796">
                  <c:v>-1520.9911504425429</c:v>
                </c:pt>
                <c:pt idx="1797">
                  <c:v>-719.7142857143599</c:v>
                </c:pt>
                <c:pt idx="1798">
                  <c:v>-172</c:v>
                </c:pt>
                <c:pt idx="1799">
                  <c:v>-221.23076923077139</c:v>
                </c:pt>
                <c:pt idx="1800">
                  <c:v>-390.07407407410602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FE-4FEF-9720-45E1B2212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199551"/>
        <c:axId val="1"/>
      </c:scatterChart>
      <c:valAx>
        <c:axId val="96719955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6719955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Vergleich</a:t>
            </a:r>
            <a:r>
              <a:rPr lang="de-DE" baseline="0"/>
              <a:t> v</a:t>
            </a:r>
            <a:endParaRPr lang="de-DE"/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Simulation!$B$4:$B$1804</c:f>
              <c:numCache>
                <c:formatCode>General</c:formatCode>
                <c:ptCount val="18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</c:numCache>
            </c:numRef>
          </c:xVal>
          <c:yVal>
            <c:numRef>
              <c:f>Simulation!$D$4:$D$1804</c:f>
              <c:numCache>
                <c:formatCode>0.0_ </c:formatCode>
                <c:ptCount val="1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</c:v>
                </c:pt>
                <c:pt idx="13">
                  <c:v>1.7</c:v>
                </c:pt>
                <c:pt idx="14">
                  <c:v>5.4</c:v>
                </c:pt>
                <c:pt idx="15">
                  <c:v>9.9</c:v>
                </c:pt>
                <c:pt idx="16">
                  <c:v>13.1</c:v>
                </c:pt>
                <c:pt idx="17">
                  <c:v>16.899999999999999</c:v>
                </c:pt>
                <c:pt idx="18">
                  <c:v>21.7</c:v>
                </c:pt>
                <c:pt idx="19">
                  <c:v>26</c:v>
                </c:pt>
                <c:pt idx="20">
                  <c:v>27.5</c:v>
                </c:pt>
                <c:pt idx="21">
                  <c:v>28.1</c:v>
                </c:pt>
                <c:pt idx="22">
                  <c:v>28.3</c:v>
                </c:pt>
                <c:pt idx="23">
                  <c:v>28.8</c:v>
                </c:pt>
                <c:pt idx="24">
                  <c:v>29.1</c:v>
                </c:pt>
                <c:pt idx="25">
                  <c:v>30.8</c:v>
                </c:pt>
                <c:pt idx="26">
                  <c:v>31.9</c:v>
                </c:pt>
                <c:pt idx="27">
                  <c:v>34.1</c:v>
                </c:pt>
                <c:pt idx="28">
                  <c:v>36.6</c:v>
                </c:pt>
                <c:pt idx="29">
                  <c:v>39.1</c:v>
                </c:pt>
                <c:pt idx="30">
                  <c:v>41.3</c:v>
                </c:pt>
                <c:pt idx="31">
                  <c:v>42.5</c:v>
                </c:pt>
                <c:pt idx="32">
                  <c:v>43.3</c:v>
                </c:pt>
                <c:pt idx="33">
                  <c:v>43.9</c:v>
                </c:pt>
                <c:pt idx="34">
                  <c:v>44.4</c:v>
                </c:pt>
                <c:pt idx="35">
                  <c:v>44.5</c:v>
                </c:pt>
                <c:pt idx="36">
                  <c:v>44.2</c:v>
                </c:pt>
                <c:pt idx="37">
                  <c:v>42.7</c:v>
                </c:pt>
                <c:pt idx="38">
                  <c:v>39.9</c:v>
                </c:pt>
                <c:pt idx="39">
                  <c:v>37</c:v>
                </c:pt>
                <c:pt idx="40">
                  <c:v>34.6</c:v>
                </c:pt>
                <c:pt idx="41">
                  <c:v>32.299999999999997</c:v>
                </c:pt>
                <c:pt idx="42">
                  <c:v>29</c:v>
                </c:pt>
                <c:pt idx="43">
                  <c:v>25.1</c:v>
                </c:pt>
                <c:pt idx="44">
                  <c:v>22.2</c:v>
                </c:pt>
                <c:pt idx="45">
                  <c:v>20.9</c:v>
                </c:pt>
                <c:pt idx="46">
                  <c:v>20.399999999999999</c:v>
                </c:pt>
                <c:pt idx="47">
                  <c:v>19.5</c:v>
                </c:pt>
                <c:pt idx="48">
                  <c:v>18.399999999999999</c:v>
                </c:pt>
                <c:pt idx="49">
                  <c:v>17.8</c:v>
                </c:pt>
                <c:pt idx="50">
                  <c:v>17.8</c:v>
                </c:pt>
                <c:pt idx="51">
                  <c:v>17.399999999999999</c:v>
                </c:pt>
                <c:pt idx="52">
                  <c:v>15.7</c:v>
                </c:pt>
                <c:pt idx="53">
                  <c:v>13.1</c:v>
                </c:pt>
                <c:pt idx="54">
                  <c:v>12.1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12.3</c:v>
                </c:pt>
                <c:pt idx="59">
                  <c:v>12.6</c:v>
                </c:pt>
                <c:pt idx="60">
                  <c:v>14.7</c:v>
                </c:pt>
                <c:pt idx="61">
                  <c:v>15.3</c:v>
                </c:pt>
                <c:pt idx="62">
                  <c:v>15.9</c:v>
                </c:pt>
                <c:pt idx="63">
                  <c:v>16.2</c:v>
                </c:pt>
                <c:pt idx="64">
                  <c:v>17.100000000000001</c:v>
                </c:pt>
                <c:pt idx="65">
                  <c:v>17.8</c:v>
                </c:pt>
                <c:pt idx="66">
                  <c:v>18.100000000000001</c:v>
                </c:pt>
                <c:pt idx="67">
                  <c:v>18.399999999999999</c:v>
                </c:pt>
                <c:pt idx="68">
                  <c:v>20.3</c:v>
                </c:pt>
                <c:pt idx="69">
                  <c:v>23.2</c:v>
                </c:pt>
                <c:pt idx="70">
                  <c:v>26.5</c:v>
                </c:pt>
                <c:pt idx="71">
                  <c:v>29.8</c:v>
                </c:pt>
                <c:pt idx="72">
                  <c:v>32.6</c:v>
                </c:pt>
                <c:pt idx="73">
                  <c:v>34.4</c:v>
                </c:pt>
                <c:pt idx="74">
                  <c:v>35.5</c:v>
                </c:pt>
                <c:pt idx="75">
                  <c:v>36.4</c:v>
                </c:pt>
                <c:pt idx="76">
                  <c:v>37.4</c:v>
                </c:pt>
                <c:pt idx="77">
                  <c:v>38.5</c:v>
                </c:pt>
                <c:pt idx="78">
                  <c:v>39.299999999999997</c:v>
                </c:pt>
                <c:pt idx="79">
                  <c:v>39.5</c:v>
                </c:pt>
                <c:pt idx="80">
                  <c:v>39</c:v>
                </c:pt>
                <c:pt idx="81">
                  <c:v>38.5</c:v>
                </c:pt>
                <c:pt idx="82">
                  <c:v>37.299999999999997</c:v>
                </c:pt>
                <c:pt idx="83">
                  <c:v>37</c:v>
                </c:pt>
                <c:pt idx="84">
                  <c:v>36.700000000000003</c:v>
                </c:pt>
                <c:pt idx="85">
                  <c:v>35.9</c:v>
                </c:pt>
                <c:pt idx="86">
                  <c:v>35.299999999999997</c:v>
                </c:pt>
                <c:pt idx="87">
                  <c:v>34.6</c:v>
                </c:pt>
                <c:pt idx="88">
                  <c:v>34.200000000000003</c:v>
                </c:pt>
                <c:pt idx="89">
                  <c:v>31.9</c:v>
                </c:pt>
                <c:pt idx="90">
                  <c:v>27.3</c:v>
                </c:pt>
                <c:pt idx="91">
                  <c:v>22</c:v>
                </c:pt>
                <c:pt idx="92">
                  <c:v>17</c:v>
                </c:pt>
                <c:pt idx="93">
                  <c:v>14.2</c:v>
                </c:pt>
                <c:pt idx="94">
                  <c:v>12</c:v>
                </c:pt>
                <c:pt idx="95">
                  <c:v>9.1</c:v>
                </c:pt>
                <c:pt idx="96">
                  <c:v>5.8</c:v>
                </c:pt>
                <c:pt idx="97">
                  <c:v>3.6</c:v>
                </c:pt>
                <c:pt idx="98">
                  <c:v>2.2000000000000002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0.2</c:v>
                </c:pt>
                <c:pt idx="139">
                  <c:v>1.9</c:v>
                </c:pt>
                <c:pt idx="140">
                  <c:v>6.1</c:v>
                </c:pt>
                <c:pt idx="141">
                  <c:v>11.7</c:v>
                </c:pt>
                <c:pt idx="142">
                  <c:v>16.399999999999999</c:v>
                </c:pt>
                <c:pt idx="143">
                  <c:v>18.899999999999999</c:v>
                </c:pt>
                <c:pt idx="144">
                  <c:v>19.899999999999999</c:v>
                </c:pt>
                <c:pt idx="145">
                  <c:v>20.8</c:v>
                </c:pt>
                <c:pt idx="146">
                  <c:v>22.8</c:v>
                </c:pt>
                <c:pt idx="147">
                  <c:v>25.4</c:v>
                </c:pt>
                <c:pt idx="148">
                  <c:v>27.7</c:v>
                </c:pt>
                <c:pt idx="149">
                  <c:v>29.2</c:v>
                </c:pt>
                <c:pt idx="150">
                  <c:v>29.8</c:v>
                </c:pt>
                <c:pt idx="151">
                  <c:v>29.4</c:v>
                </c:pt>
                <c:pt idx="152">
                  <c:v>27.2</c:v>
                </c:pt>
                <c:pt idx="153">
                  <c:v>22.6</c:v>
                </c:pt>
                <c:pt idx="154">
                  <c:v>17.3</c:v>
                </c:pt>
                <c:pt idx="155">
                  <c:v>13.3</c:v>
                </c:pt>
                <c:pt idx="156">
                  <c:v>12</c:v>
                </c:pt>
                <c:pt idx="157">
                  <c:v>12.6</c:v>
                </c:pt>
                <c:pt idx="158">
                  <c:v>14.1</c:v>
                </c:pt>
                <c:pt idx="159">
                  <c:v>17.2</c:v>
                </c:pt>
                <c:pt idx="160">
                  <c:v>20.100000000000001</c:v>
                </c:pt>
                <c:pt idx="161">
                  <c:v>23.4</c:v>
                </c:pt>
                <c:pt idx="162">
                  <c:v>25.5</c:v>
                </c:pt>
                <c:pt idx="163">
                  <c:v>27.6</c:v>
                </c:pt>
                <c:pt idx="164">
                  <c:v>29.5</c:v>
                </c:pt>
                <c:pt idx="165">
                  <c:v>31.1</c:v>
                </c:pt>
                <c:pt idx="166">
                  <c:v>32.1</c:v>
                </c:pt>
                <c:pt idx="167">
                  <c:v>33.200000000000003</c:v>
                </c:pt>
                <c:pt idx="168">
                  <c:v>35.200000000000003</c:v>
                </c:pt>
                <c:pt idx="169">
                  <c:v>37.200000000000003</c:v>
                </c:pt>
                <c:pt idx="170">
                  <c:v>38</c:v>
                </c:pt>
                <c:pt idx="171">
                  <c:v>37.4</c:v>
                </c:pt>
                <c:pt idx="172">
                  <c:v>35.1</c:v>
                </c:pt>
                <c:pt idx="173">
                  <c:v>31</c:v>
                </c:pt>
                <c:pt idx="174">
                  <c:v>27.1</c:v>
                </c:pt>
                <c:pt idx="175">
                  <c:v>25.3</c:v>
                </c:pt>
                <c:pt idx="176">
                  <c:v>25.1</c:v>
                </c:pt>
                <c:pt idx="177">
                  <c:v>25.9</c:v>
                </c:pt>
                <c:pt idx="178">
                  <c:v>27.8</c:v>
                </c:pt>
                <c:pt idx="179">
                  <c:v>29.2</c:v>
                </c:pt>
                <c:pt idx="180">
                  <c:v>29.6</c:v>
                </c:pt>
                <c:pt idx="181">
                  <c:v>29.5</c:v>
                </c:pt>
                <c:pt idx="182">
                  <c:v>29.2</c:v>
                </c:pt>
                <c:pt idx="183">
                  <c:v>28.3</c:v>
                </c:pt>
                <c:pt idx="184">
                  <c:v>26.1</c:v>
                </c:pt>
                <c:pt idx="185">
                  <c:v>23.6</c:v>
                </c:pt>
                <c:pt idx="186">
                  <c:v>21</c:v>
                </c:pt>
                <c:pt idx="187">
                  <c:v>18.899999999999999</c:v>
                </c:pt>
                <c:pt idx="188">
                  <c:v>17.100000000000001</c:v>
                </c:pt>
                <c:pt idx="189">
                  <c:v>15.7</c:v>
                </c:pt>
                <c:pt idx="190">
                  <c:v>14.5</c:v>
                </c:pt>
                <c:pt idx="191">
                  <c:v>13.7</c:v>
                </c:pt>
                <c:pt idx="192">
                  <c:v>12.9</c:v>
                </c:pt>
                <c:pt idx="193">
                  <c:v>12.5</c:v>
                </c:pt>
                <c:pt idx="194">
                  <c:v>12.2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12.5</c:v>
                </c:pt>
                <c:pt idx="200">
                  <c:v>13</c:v>
                </c:pt>
                <c:pt idx="201">
                  <c:v>14</c:v>
                </c:pt>
                <c:pt idx="202">
                  <c:v>15</c:v>
                </c:pt>
                <c:pt idx="203">
                  <c:v>16.5</c:v>
                </c:pt>
                <c:pt idx="204">
                  <c:v>19</c:v>
                </c:pt>
                <c:pt idx="205">
                  <c:v>21.2</c:v>
                </c:pt>
                <c:pt idx="206">
                  <c:v>23.8</c:v>
                </c:pt>
                <c:pt idx="207">
                  <c:v>26.9</c:v>
                </c:pt>
                <c:pt idx="208">
                  <c:v>29.6</c:v>
                </c:pt>
                <c:pt idx="209">
                  <c:v>32</c:v>
                </c:pt>
                <c:pt idx="210">
                  <c:v>35.200000000000003</c:v>
                </c:pt>
                <c:pt idx="211">
                  <c:v>37.5</c:v>
                </c:pt>
                <c:pt idx="212">
                  <c:v>39.200000000000003</c:v>
                </c:pt>
                <c:pt idx="213">
                  <c:v>40.5</c:v>
                </c:pt>
                <c:pt idx="214">
                  <c:v>41.6</c:v>
                </c:pt>
                <c:pt idx="215">
                  <c:v>43.1</c:v>
                </c:pt>
                <c:pt idx="216">
                  <c:v>45</c:v>
                </c:pt>
                <c:pt idx="217">
                  <c:v>47.1</c:v>
                </c:pt>
                <c:pt idx="218">
                  <c:v>49</c:v>
                </c:pt>
                <c:pt idx="219">
                  <c:v>50.6</c:v>
                </c:pt>
                <c:pt idx="220">
                  <c:v>51.8</c:v>
                </c:pt>
                <c:pt idx="221">
                  <c:v>52.7</c:v>
                </c:pt>
                <c:pt idx="222">
                  <c:v>53.1</c:v>
                </c:pt>
                <c:pt idx="223">
                  <c:v>53.5</c:v>
                </c:pt>
                <c:pt idx="224">
                  <c:v>53.8</c:v>
                </c:pt>
                <c:pt idx="225">
                  <c:v>54.2</c:v>
                </c:pt>
                <c:pt idx="226">
                  <c:v>54.8</c:v>
                </c:pt>
                <c:pt idx="227">
                  <c:v>55.3</c:v>
                </c:pt>
                <c:pt idx="228">
                  <c:v>55.8</c:v>
                </c:pt>
                <c:pt idx="229">
                  <c:v>56.2</c:v>
                </c:pt>
                <c:pt idx="230">
                  <c:v>56.5</c:v>
                </c:pt>
                <c:pt idx="231">
                  <c:v>56.5</c:v>
                </c:pt>
                <c:pt idx="232">
                  <c:v>56.2</c:v>
                </c:pt>
                <c:pt idx="233">
                  <c:v>54.9</c:v>
                </c:pt>
                <c:pt idx="234">
                  <c:v>52.9</c:v>
                </c:pt>
                <c:pt idx="235">
                  <c:v>51</c:v>
                </c:pt>
                <c:pt idx="236">
                  <c:v>49.8</c:v>
                </c:pt>
                <c:pt idx="237">
                  <c:v>49.2</c:v>
                </c:pt>
                <c:pt idx="238">
                  <c:v>48.4</c:v>
                </c:pt>
                <c:pt idx="239">
                  <c:v>46.9</c:v>
                </c:pt>
                <c:pt idx="240">
                  <c:v>44.3</c:v>
                </c:pt>
                <c:pt idx="241">
                  <c:v>41.5</c:v>
                </c:pt>
                <c:pt idx="242">
                  <c:v>39.5</c:v>
                </c:pt>
                <c:pt idx="243">
                  <c:v>37</c:v>
                </c:pt>
                <c:pt idx="244">
                  <c:v>34.6</c:v>
                </c:pt>
                <c:pt idx="245">
                  <c:v>32.299999999999997</c:v>
                </c:pt>
                <c:pt idx="246">
                  <c:v>29</c:v>
                </c:pt>
                <c:pt idx="247">
                  <c:v>25.1</c:v>
                </c:pt>
                <c:pt idx="248">
                  <c:v>22.2</c:v>
                </c:pt>
                <c:pt idx="249">
                  <c:v>20.9</c:v>
                </c:pt>
                <c:pt idx="250">
                  <c:v>20.399999999999999</c:v>
                </c:pt>
                <c:pt idx="251">
                  <c:v>19.5</c:v>
                </c:pt>
                <c:pt idx="252">
                  <c:v>18.399999999999999</c:v>
                </c:pt>
                <c:pt idx="253">
                  <c:v>17.8</c:v>
                </c:pt>
                <c:pt idx="254">
                  <c:v>17.8</c:v>
                </c:pt>
                <c:pt idx="255">
                  <c:v>17.399999999999999</c:v>
                </c:pt>
                <c:pt idx="256">
                  <c:v>15.7</c:v>
                </c:pt>
                <c:pt idx="257">
                  <c:v>14.5</c:v>
                </c:pt>
                <c:pt idx="258">
                  <c:v>15.4</c:v>
                </c:pt>
                <c:pt idx="259">
                  <c:v>17.899999999999999</c:v>
                </c:pt>
                <c:pt idx="260">
                  <c:v>20.6</c:v>
                </c:pt>
                <c:pt idx="261">
                  <c:v>23.2</c:v>
                </c:pt>
                <c:pt idx="262">
                  <c:v>25.7</c:v>
                </c:pt>
                <c:pt idx="263">
                  <c:v>28.7</c:v>
                </c:pt>
                <c:pt idx="264">
                  <c:v>32.5</c:v>
                </c:pt>
                <c:pt idx="265">
                  <c:v>36.1</c:v>
                </c:pt>
                <c:pt idx="266">
                  <c:v>39</c:v>
                </c:pt>
                <c:pt idx="267">
                  <c:v>40.799999999999997</c:v>
                </c:pt>
                <c:pt idx="268">
                  <c:v>42.9</c:v>
                </c:pt>
                <c:pt idx="269">
                  <c:v>44.4</c:v>
                </c:pt>
                <c:pt idx="270">
                  <c:v>45.9</c:v>
                </c:pt>
                <c:pt idx="271">
                  <c:v>46</c:v>
                </c:pt>
                <c:pt idx="272">
                  <c:v>45.6</c:v>
                </c:pt>
                <c:pt idx="273">
                  <c:v>45.3</c:v>
                </c:pt>
                <c:pt idx="274">
                  <c:v>43.7</c:v>
                </c:pt>
                <c:pt idx="275">
                  <c:v>40.799999999999997</c:v>
                </c:pt>
                <c:pt idx="276">
                  <c:v>38</c:v>
                </c:pt>
                <c:pt idx="277">
                  <c:v>34.4</c:v>
                </c:pt>
                <c:pt idx="278">
                  <c:v>30.9</c:v>
                </c:pt>
                <c:pt idx="279">
                  <c:v>25.5</c:v>
                </c:pt>
                <c:pt idx="280">
                  <c:v>21.4</c:v>
                </c:pt>
                <c:pt idx="281">
                  <c:v>20.2</c:v>
                </c:pt>
                <c:pt idx="282">
                  <c:v>22.9</c:v>
                </c:pt>
                <c:pt idx="283">
                  <c:v>26.6</c:v>
                </c:pt>
                <c:pt idx="284">
                  <c:v>30.2</c:v>
                </c:pt>
                <c:pt idx="285">
                  <c:v>34.1</c:v>
                </c:pt>
                <c:pt idx="286">
                  <c:v>37.4</c:v>
                </c:pt>
                <c:pt idx="287">
                  <c:v>40.700000000000003</c:v>
                </c:pt>
                <c:pt idx="288">
                  <c:v>44</c:v>
                </c:pt>
                <c:pt idx="289">
                  <c:v>47.3</c:v>
                </c:pt>
                <c:pt idx="290">
                  <c:v>49.2</c:v>
                </c:pt>
                <c:pt idx="291">
                  <c:v>49.8</c:v>
                </c:pt>
                <c:pt idx="292">
                  <c:v>49.2</c:v>
                </c:pt>
                <c:pt idx="293">
                  <c:v>48.1</c:v>
                </c:pt>
                <c:pt idx="294">
                  <c:v>47.3</c:v>
                </c:pt>
                <c:pt idx="295">
                  <c:v>46.8</c:v>
                </c:pt>
                <c:pt idx="296">
                  <c:v>46.7</c:v>
                </c:pt>
                <c:pt idx="297">
                  <c:v>46.8</c:v>
                </c:pt>
                <c:pt idx="298">
                  <c:v>47.1</c:v>
                </c:pt>
                <c:pt idx="299">
                  <c:v>47.3</c:v>
                </c:pt>
                <c:pt idx="300">
                  <c:v>47.3</c:v>
                </c:pt>
                <c:pt idx="301">
                  <c:v>47.1</c:v>
                </c:pt>
                <c:pt idx="302">
                  <c:v>46.6</c:v>
                </c:pt>
                <c:pt idx="303">
                  <c:v>45.8</c:v>
                </c:pt>
                <c:pt idx="304">
                  <c:v>44.8</c:v>
                </c:pt>
                <c:pt idx="305">
                  <c:v>43.3</c:v>
                </c:pt>
                <c:pt idx="306">
                  <c:v>41.8</c:v>
                </c:pt>
                <c:pt idx="307">
                  <c:v>40.799999999999997</c:v>
                </c:pt>
                <c:pt idx="308">
                  <c:v>40.299999999999997</c:v>
                </c:pt>
                <c:pt idx="309">
                  <c:v>40.1</c:v>
                </c:pt>
                <c:pt idx="310">
                  <c:v>39.700000000000003</c:v>
                </c:pt>
                <c:pt idx="311">
                  <c:v>39.200000000000003</c:v>
                </c:pt>
                <c:pt idx="312">
                  <c:v>38.5</c:v>
                </c:pt>
                <c:pt idx="313">
                  <c:v>37.4</c:v>
                </c:pt>
                <c:pt idx="314">
                  <c:v>36</c:v>
                </c:pt>
                <c:pt idx="315">
                  <c:v>34.4</c:v>
                </c:pt>
                <c:pt idx="316">
                  <c:v>33</c:v>
                </c:pt>
                <c:pt idx="317">
                  <c:v>31.7</c:v>
                </c:pt>
                <c:pt idx="318">
                  <c:v>30</c:v>
                </c:pt>
                <c:pt idx="319">
                  <c:v>28</c:v>
                </c:pt>
                <c:pt idx="320">
                  <c:v>26.1</c:v>
                </c:pt>
                <c:pt idx="321">
                  <c:v>25.6</c:v>
                </c:pt>
                <c:pt idx="322">
                  <c:v>24.9</c:v>
                </c:pt>
                <c:pt idx="323">
                  <c:v>24.9</c:v>
                </c:pt>
                <c:pt idx="324">
                  <c:v>24.3</c:v>
                </c:pt>
                <c:pt idx="325">
                  <c:v>23.9</c:v>
                </c:pt>
                <c:pt idx="326">
                  <c:v>23.9</c:v>
                </c:pt>
                <c:pt idx="327">
                  <c:v>23.6</c:v>
                </c:pt>
                <c:pt idx="328">
                  <c:v>23.3</c:v>
                </c:pt>
                <c:pt idx="329">
                  <c:v>20.5</c:v>
                </c:pt>
                <c:pt idx="330">
                  <c:v>17.5</c:v>
                </c:pt>
                <c:pt idx="331">
                  <c:v>16.899999999999999</c:v>
                </c:pt>
                <c:pt idx="332">
                  <c:v>16.7</c:v>
                </c:pt>
                <c:pt idx="333">
                  <c:v>15.9</c:v>
                </c:pt>
                <c:pt idx="334">
                  <c:v>15.6</c:v>
                </c:pt>
                <c:pt idx="335">
                  <c:v>15</c:v>
                </c:pt>
                <c:pt idx="336">
                  <c:v>14.5</c:v>
                </c:pt>
                <c:pt idx="337">
                  <c:v>14.3</c:v>
                </c:pt>
                <c:pt idx="338">
                  <c:v>14.5</c:v>
                </c:pt>
                <c:pt idx="339">
                  <c:v>15.4</c:v>
                </c:pt>
                <c:pt idx="340">
                  <c:v>17.8</c:v>
                </c:pt>
                <c:pt idx="341">
                  <c:v>21.1</c:v>
                </c:pt>
                <c:pt idx="342">
                  <c:v>24.1</c:v>
                </c:pt>
                <c:pt idx="343">
                  <c:v>25</c:v>
                </c:pt>
                <c:pt idx="344">
                  <c:v>25.3</c:v>
                </c:pt>
                <c:pt idx="345">
                  <c:v>25.5</c:v>
                </c:pt>
                <c:pt idx="346">
                  <c:v>26.4</c:v>
                </c:pt>
                <c:pt idx="347">
                  <c:v>26.6</c:v>
                </c:pt>
                <c:pt idx="348">
                  <c:v>27.1</c:v>
                </c:pt>
                <c:pt idx="349">
                  <c:v>27.7</c:v>
                </c:pt>
                <c:pt idx="350">
                  <c:v>28.1</c:v>
                </c:pt>
                <c:pt idx="351">
                  <c:v>28.2</c:v>
                </c:pt>
                <c:pt idx="352">
                  <c:v>28.1</c:v>
                </c:pt>
                <c:pt idx="353">
                  <c:v>28</c:v>
                </c:pt>
                <c:pt idx="354">
                  <c:v>27.9</c:v>
                </c:pt>
                <c:pt idx="355">
                  <c:v>27.9</c:v>
                </c:pt>
                <c:pt idx="356">
                  <c:v>28.1</c:v>
                </c:pt>
                <c:pt idx="357">
                  <c:v>28.2</c:v>
                </c:pt>
                <c:pt idx="358">
                  <c:v>28</c:v>
                </c:pt>
                <c:pt idx="359">
                  <c:v>26.9</c:v>
                </c:pt>
                <c:pt idx="360">
                  <c:v>25</c:v>
                </c:pt>
                <c:pt idx="361">
                  <c:v>23.2</c:v>
                </c:pt>
                <c:pt idx="362">
                  <c:v>21.9</c:v>
                </c:pt>
                <c:pt idx="363">
                  <c:v>21.1</c:v>
                </c:pt>
                <c:pt idx="364">
                  <c:v>20.7</c:v>
                </c:pt>
                <c:pt idx="365">
                  <c:v>20.7</c:v>
                </c:pt>
                <c:pt idx="366">
                  <c:v>20.8</c:v>
                </c:pt>
                <c:pt idx="367">
                  <c:v>21.2</c:v>
                </c:pt>
                <c:pt idx="368">
                  <c:v>22.1</c:v>
                </c:pt>
                <c:pt idx="369">
                  <c:v>23.5</c:v>
                </c:pt>
                <c:pt idx="370">
                  <c:v>24.3</c:v>
                </c:pt>
                <c:pt idx="371">
                  <c:v>24.5</c:v>
                </c:pt>
                <c:pt idx="372">
                  <c:v>23.8</c:v>
                </c:pt>
                <c:pt idx="373">
                  <c:v>21.3</c:v>
                </c:pt>
                <c:pt idx="374">
                  <c:v>17.7</c:v>
                </c:pt>
                <c:pt idx="375">
                  <c:v>14.4</c:v>
                </c:pt>
                <c:pt idx="376">
                  <c:v>11.9</c:v>
                </c:pt>
                <c:pt idx="377">
                  <c:v>10.199999999999999</c:v>
                </c:pt>
                <c:pt idx="378">
                  <c:v>8.9</c:v>
                </c:pt>
                <c:pt idx="379">
                  <c:v>8</c:v>
                </c:pt>
                <c:pt idx="380">
                  <c:v>7.2</c:v>
                </c:pt>
                <c:pt idx="381">
                  <c:v>6.1</c:v>
                </c:pt>
                <c:pt idx="382">
                  <c:v>4.9000000000000004</c:v>
                </c:pt>
                <c:pt idx="383">
                  <c:v>3.7</c:v>
                </c:pt>
                <c:pt idx="384">
                  <c:v>2.2999999999999998</c:v>
                </c:pt>
                <c:pt idx="385">
                  <c:v>0.9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0.5</c:v>
                </c:pt>
                <c:pt idx="393">
                  <c:v>2.1</c:v>
                </c:pt>
                <c:pt idx="394">
                  <c:v>4.8</c:v>
                </c:pt>
                <c:pt idx="395">
                  <c:v>8.3000000000000007</c:v>
                </c:pt>
                <c:pt idx="396">
                  <c:v>12.3</c:v>
                </c:pt>
                <c:pt idx="397">
                  <c:v>16.600000000000001</c:v>
                </c:pt>
                <c:pt idx="398">
                  <c:v>20.9</c:v>
                </c:pt>
                <c:pt idx="399">
                  <c:v>24.2</c:v>
                </c:pt>
                <c:pt idx="400">
                  <c:v>25.6</c:v>
                </c:pt>
                <c:pt idx="401">
                  <c:v>25.6</c:v>
                </c:pt>
                <c:pt idx="402">
                  <c:v>24.9</c:v>
                </c:pt>
                <c:pt idx="403">
                  <c:v>23.3</c:v>
                </c:pt>
                <c:pt idx="404">
                  <c:v>21.6</c:v>
                </c:pt>
                <c:pt idx="405">
                  <c:v>20.2</c:v>
                </c:pt>
                <c:pt idx="406">
                  <c:v>18.7</c:v>
                </c:pt>
                <c:pt idx="407">
                  <c:v>17</c:v>
                </c:pt>
                <c:pt idx="408">
                  <c:v>15.3</c:v>
                </c:pt>
                <c:pt idx="409">
                  <c:v>14.2</c:v>
                </c:pt>
                <c:pt idx="410">
                  <c:v>13.9</c:v>
                </c:pt>
                <c:pt idx="411">
                  <c:v>14</c:v>
                </c:pt>
                <c:pt idx="412">
                  <c:v>14.2</c:v>
                </c:pt>
                <c:pt idx="413">
                  <c:v>14.5</c:v>
                </c:pt>
                <c:pt idx="414">
                  <c:v>14.9</c:v>
                </c:pt>
                <c:pt idx="415">
                  <c:v>15.9</c:v>
                </c:pt>
                <c:pt idx="416">
                  <c:v>17.399999999999999</c:v>
                </c:pt>
                <c:pt idx="417">
                  <c:v>18.7</c:v>
                </c:pt>
                <c:pt idx="418">
                  <c:v>19.100000000000001</c:v>
                </c:pt>
                <c:pt idx="419">
                  <c:v>18.8</c:v>
                </c:pt>
                <c:pt idx="420">
                  <c:v>17.600000000000001</c:v>
                </c:pt>
                <c:pt idx="421">
                  <c:v>16.600000000000001</c:v>
                </c:pt>
                <c:pt idx="422">
                  <c:v>16.2</c:v>
                </c:pt>
                <c:pt idx="423">
                  <c:v>16.399999999999999</c:v>
                </c:pt>
                <c:pt idx="424">
                  <c:v>17.2</c:v>
                </c:pt>
                <c:pt idx="425">
                  <c:v>19.100000000000001</c:v>
                </c:pt>
                <c:pt idx="426">
                  <c:v>22.6</c:v>
                </c:pt>
                <c:pt idx="427">
                  <c:v>27.4</c:v>
                </c:pt>
                <c:pt idx="428">
                  <c:v>31.6</c:v>
                </c:pt>
                <c:pt idx="429">
                  <c:v>33.4</c:v>
                </c:pt>
                <c:pt idx="430">
                  <c:v>33.5</c:v>
                </c:pt>
                <c:pt idx="431">
                  <c:v>32.799999999999997</c:v>
                </c:pt>
                <c:pt idx="432">
                  <c:v>31.9</c:v>
                </c:pt>
                <c:pt idx="433">
                  <c:v>31.3</c:v>
                </c:pt>
                <c:pt idx="434">
                  <c:v>31.1</c:v>
                </c:pt>
                <c:pt idx="435">
                  <c:v>30.6</c:v>
                </c:pt>
                <c:pt idx="436">
                  <c:v>29.2</c:v>
                </c:pt>
                <c:pt idx="437">
                  <c:v>26.7</c:v>
                </c:pt>
                <c:pt idx="438">
                  <c:v>23</c:v>
                </c:pt>
                <c:pt idx="439">
                  <c:v>18.2</c:v>
                </c:pt>
                <c:pt idx="440">
                  <c:v>12.9</c:v>
                </c:pt>
                <c:pt idx="441">
                  <c:v>7.7</c:v>
                </c:pt>
                <c:pt idx="442">
                  <c:v>3.8</c:v>
                </c:pt>
                <c:pt idx="443">
                  <c:v>1.3</c:v>
                </c:pt>
                <c:pt idx="444">
                  <c:v>0.2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0.5</c:v>
                </c:pt>
                <c:pt idx="513">
                  <c:v>2.5</c:v>
                </c:pt>
                <c:pt idx="514">
                  <c:v>6.6</c:v>
                </c:pt>
                <c:pt idx="515">
                  <c:v>11.8</c:v>
                </c:pt>
                <c:pt idx="516">
                  <c:v>16.8</c:v>
                </c:pt>
                <c:pt idx="517">
                  <c:v>20.5</c:v>
                </c:pt>
                <c:pt idx="518">
                  <c:v>21.9</c:v>
                </c:pt>
                <c:pt idx="519">
                  <c:v>21.9</c:v>
                </c:pt>
                <c:pt idx="520">
                  <c:v>21.3</c:v>
                </c:pt>
                <c:pt idx="521">
                  <c:v>20.3</c:v>
                </c:pt>
                <c:pt idx="522">
                  <c:v>19.2</c:v>
                </c:pt>
                <c:pt idx="523">
                  <c:v>17.8</c:v>
                </c:pt>
                <c:pt idx="524">
                  <c:v>15.5</c:v>
                </c:pt>
                <c:pt idx="525">
                  <c:v>11.9</c:v>
                </c:pt>
                <c:pt idx="526">
                  <c:v>7.6</c:v>
                </c:pt>
                <c:pt idx="527">
                  <c:v>4</c:v>
                </c:pt>
                <c:pt idx="528">
                  <c:v>2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0.2</c:v>
                </c:pt>
                <c:pt idx="534">
                  <c:v>1.2</c:v>
                </c:pt>
                <c:pt idx="535">
                  <c:v>3.2</c:v>
                </c:pt>
                <c:pt idx="536">
                  <c:v>5.2</c:v>
                </c:pt>
                <c:pt idx="537">
                  <c:v>8.1999999999999993</c:v>
                </c:pt>
                <c:pt idx="538">
                  <c:v>13</c:v>
                </c:pt>
                <c:pt idx="539">
                  <c:v>18.8</c:v>
                </c:pt>
                <c:pt idx="540">
                  <c:v>23.1</c:v>
                </c:pt>
                <c:pt idx="541">
                  <c:v>24.5</c:v>
                </c:pt>
                <c:pt idx="542">
                  <c:v>24.5</c:v>
                </c:pt>
                <c:pt idx="543">
                  <c:v>24.3</c:v>
                </c:pt>
                <c:pt idx="544">
                  <c:v>23.6</c:v>
                </c:pt>
                <c:pt idx="545">
                  <c:v>22.3</c:v>
                </c:pt>
                <c:pt idx="546">
                  <c:v>20.100000000000001</c:v>
                </c:pt>
                <c:pt idx="547">
                  <c:v>18.5</c:v>
                </c:pt>
                <c:pt idx="548">
                  <c:v>17.2</c:v>
                </c:pt>
                <c:pt idx="549">
                  <c:v>16.3</c:v>
                </c:pt>
                <c:pt idx="550">
                  <c:v>15.4</c:v>
                </c:pt>
                <c:pt idx="551">
                  <c:v>14.7</c:v>
                </c:pt>
                <c:pt idx="552">
                  <c:v>14.3</c:v>
                </c:pt>
                <c:pt idx="553">
                  <c:v>13.7</c:v>
                </c:pt>
                <c:pt idx="554">
                  <c:v>13.3</c:v>
                </c:pt>
                <c:pt idx="555">
                  <c:v>13.1</c:v>
                </c:pt>
                <c:pt idx="556">
                  <c:v>13.1</c:v>
                </c:pt>
                <c:pt idx="557">
                  <c:v>13.3</c:v>
                </c:pt>
                <c:pt idx="558">
                  <c:v>13.8</c:v>
                </c:pt>
                <c:pt idx="559">
                  <c:v>14.5</c:v>
                </c:pt>
                <c:pt idx="560">
                  <c:v>16.5</c:v>
                </c:pt>
                <c:pt idx="561">
                  <c:v>17</c:v>
                </c:pt>
                <c:pt idx="562">
                  <c:v>17</c:v>
                </c:pt>
                <c:pt idx="563">
                  <c:v>17</c:v>
                </c:pt>
                <c:pt idx="564">
                  <c:v>15.4</c:v>
                </c:pt>
                <c:pt idx="565">
                  <c:v>10.1</c:v>
                </c:pt>
                <c:pt idx="566">
                  <c:v>4.8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2.1</c:v>
                </c:pt>
                <c:pt idx="603">
                  <c:v>4.8</c:v>
                </c:pt>
                <c:pt idx="604">
                  <c:v>9.1</c:v>
                </c:pt>
                <c:pt idx="605">
                  <c:v>14.2</c:v>
                </c:pt>
                <c:pt idx="606">
                  <c:v>19.8</c:v>
                </c:pt>
                <c:pt idx="607">
                  <c:v>25.5</c:v>
                </c:pt>
                <c:pt idx="608">
                  <c:v>30.5</c:v>
                </c:pt>
                <c:pt idx="609">
                  <c:v>34.799999999999997</c:v>
                </c:pt>
                <c:pt idx="610">
                  <c:v>38.799999999999997</c:v>
                </c:pt>
                <c:pt idx="611">
                  <c:v>42.9</c:v>
                </c:pt>
                <c:pt idx="612">
                  <c:v>46.4</c:v>
                </c:pt>
                <c:pt idx="613">
                  <c:v>48.3</c:v>
                </c:pt>
                <c:pt idx="614">
                  <c:v>48.7</c:v>
                </c:pt>
                <c:pt idx="615">
                  <c:v>48.5</c:v>
                </c:pt>
                <c:pt idx="616">
                  <c:v>48.4</c:v>
                </c:pt>
                <c:pt idx="617">
                  <c:v>48.2</c:v>
                </c:pt>
                <c:pt idx="618">
                  <c:v>47.8</c:v>
                </c:pt>
                <c:pt idx="619">
                  <c:v>47</c:v>
                </c:pt>
                <c:pt idx="620">
                  <c:v>45.9</c:v>
                </c:pt>
                <c:pt idx="621">
                  <c:v>44.9</c:v>
                </c:pt>
                <c:pt idx="622">
                  <c:v>44.4</c:v>
                </c:pt>
                <c:pt idx="623">
                  <c:v>44.3</c:v>
                </c:pt>
                <c:pt idx="624">
                  <c:v>44.5</c:v>
                </c:pt>
                <c:pt idx="625">
                  <c:v>45.1</c:v>
                </c:pt>
                <c:pt idx="626">
                  <c:v>45.7</c:v>
                </c:pt>
                <c:pt idx="627">
                  <c:v>46</c:v>
                </c:pt>
                <c:pt idx="628">
                  <c:v>46</c:v>
                </c:pt>
                <c:pt idx="629">
                  <c:v>46</c:v>
                </c:pt>
                <c:pt idx="630">
                  <c:v>46.1</c:v>
                </c:pt>
                <c:pt idx="631">
                  <c:v>46.7</c:v>
                </c:pt>
                <c:pt idx="632">
                  <c:v>47.7</c:v>
                </c:pt>
                <c:pt idx="633">
                  <c:v>48.9</c:v>
                </c:pt>
                <c:pt idx="634">
                  <c:v>50.3</c:v>
                </c:pt>
                <c:pt idx="635">
                  <c:v>51.6</c:v>
                </c:pt>
                <c:pt idx="636">
                  <c:v>52.6</c:v>
                </c:pt>
                <c:pt idx="637">
                  <c:v>53</c:v>
                </c:pt>
                <c:pt idx="638">
                  <c:v>53</c:v>
                </c:pt>
                <c:pt idx="639">
                  <c:v>52.9</c:v>
                </c:pt>
                <c:pt idx="640">
                  <c:v>52.7</c:v>
                </c:pt>
                <c:pt idx="641">
                  <c:v>52.6</c:v>
                </c:pt>
                <c:pt idx="642">
                  <c:v>53.1</c:v>
                </c:pt>
                <c:pt idx="643">
                  <c:v>54.3</c:v>
                </c:pt>
                <c:pt idx="644">
                  <c:v>55.2</c:v>
                </c:pt>
                <c:pt idx="645">
                  <c:v>55.5</c:v>
                </c:pt>
                <c:pt idx="646">
                  <c:v>55.9</c:v>
                </c:pt>
                <c:pt idx="647">
                  <c:v>56.3</c:v>
                </c:pt>
                <c:pt idx="648">
                  <c:v>56.7</c:v>
                </c:pt>
                <c:pt idx="649">
                  <c:v>56.9</c:v>
                </c:pt>
                <c:pt idx="650">
                  <c:v>56.8</c:v>
                </c:pt>
                <c:pt idx="651">
                  <c:v>56</c:v>
                </c:pt>
                <c:pt idx="652">
                  <c:v>54.2</c:v>
                </c:pt>
                <c:pt idx="653">
                  <c:v>52.1</c:v>
                </c:pt>
                <c:pt idx="654">
                  <c:v>50.1</c:v>
                </c:pt>
                <c:pt idx="655">
                  <c:v>47.2</c:v>
                </c:pt>
                <c:pt idx="656">
                  <c:v>43.2</c:v>
                </c:pt>
                <c:pt idx="657">
                  <c:v>39.200000000000003</c:v>
                </c:pt>
                <c:pt idx="658">
                  <c:v>36.5</c:v>
                </c:pt>
                <c:pt idx="659">
                  <c:v>34.299999999999997</c:v>
                </c:pt>
                <c:pt idx="660">
                  <c:v>31</c:v>
                </c:pt>
                <c:pt idx="661">
                  <c:v>26</c:v>
                </c:pt>
                <c:pt idx="662">
                  <c:v>20.7</c:v>
                </c:pt>
                <c:pt idx="663">
                  <c:v>15.4</c:v>
                </c:pt>
                <c:pt idx="664">
                  <c:v>13.1</c:v>
                </c:pt>
                <c:pt idx="665">
                  <c:v>12</c:v>
                </c:pt>
                <c:pt idx="666">
                  <c:v>12.5</c:v>
                </c:pt>
                <c:pt idx="667">
                  <c:v>14</c:v>
                </c:pt>
                <c:pt idx="668">
                  <c:v>19</c:v>
                </c:pt>
                <c:pt idx="669">
                  <c:v>23.2</c:v>
                </c:pt>
                <c:pt idx="670">
                  <c:v>28</c:v>
                </c:pt>
                <c:pt idx="671">
                  <c:v>32</c:v>
                </c:pt>
                <c:pt idx="672">
                  <c:v>34</c:v>
                </c:pt>
                <c:pt idx="673">
                  <c:v>36</c:v>
                </c:pt>
                <c:pt idx="674">
                  <c:v>38</c:v>
                </c:pt>
                <c:pt idx="675">
                  <c:v>40</c:v>
                </c:pt>
                <c:pt idx="676">
                  <c:v>40.299999999999997</c:v>
                </c:pt>
                <c:pt idx="677">
                  <c:v>40.5</c:v>
                </c:pt>
                <c:pt idx="678">
                  <c:v>39</c:v>
                </c:pt>
                <c:pt idx="679">
                  <c:v>35.700000000000003</c:v>
                </c:pt>
                <c:pt idx="680">
                  <c:v>31.8</c:v>
                </c:pt>
                <c:pt idx="681">
                  <c:v>27.1</c:v>
                </c:pt>
                <c:pt idx="682">
                  <c:v>22.8</c:v>
                </c:pt>
                <c:pt idx="683">
                  <c:v>21.1</c:v>
                </c:pt>
                <c:pt idx="684">
                  <c:v>18.899999999999999</c:v>
                </c:pt>
                <c:pt idx="685">
                  <c:v>18.899999999999999</c:v>
                </c:pt>
                <c:pt idx="686">
                  <c:v>21.3</c:v>
                </c:pt>
                <c:pt idx="687">
                  <c:v>23.9</c:v>
                </c:pt>
                <c:pt idx="688">
                  <c:v>25.9</c:v>
                </c:pt>
                <c:pt idx="689">
                  <c:v>28.4</c:v>
                </c:pt>
                <c:pt idx="690">
                  <c:v>30.3</c:v>
                </c:pt>
                <c:pt idx="691">
                  <c:v>30.9</c:v>
                </c:pt>
                <c:pt idx="692">
                  <c:v>31.1</c:v>
                </c:pt>
                <c:pt idx="693">
                  <c:v>31.8</c:v>
                </c:pt>
                <c:pt idx="694">
                  <c:v>32.700000000000003</c:v>
                </c:pt>
                <c:pt idx="695">
                  <c:v>33.200000000000003</c:v>
                </c:pt>
                <c:pt idx="696">
                  <c:v>32.4</c:v>
                </c:pt>
                <c:pt idx="697">
                  <c:v>28.3</c:v>
                </c:pt>
                <c:pt idx="698">
                  <c:v>25.8</c:v>
                </c:pt>
                <c:pt idx="699">
                  <c:v>23.1</c:v>
                </c:pt>
                <c:pt idx="700">
                  <c:v>21.8</c:v>
                </c:pt>
                <c:pt idx="701">
                  <c:v>21.2</c:v>
                </c:pt>
                <c:pt idx="702">
                  <c:v>21</c:v>
                </c:pt>
                <c:pt idx="703">
                  <c:v>21</c:v>
                </c:pt>
                <c:pt idx="704">
                  <c:v>20.9</c:v>
                </c:pt>
                <c:pt idx="705">
                  <c:v>19.899999999999999</c:v>
                </c:pt>
                <c:pt idx="706">
                  <c:v>17.899999999999999</c:v>
                </c:pt>
                <c:pt idx="707">
                  <c:v>15.1</c:v>
                </c:pt>
                <c:pt idx="708">
                  <c:v>12.8</c:v>
                </c:pt>
                <c:pt idx="709">
                  <c:v>12</c:v>
                </c:pt>
                <c:pt idx="710">
                  <c:v>13.2</c:v>
                </c:pt>
                <c:pt idx="711">
                  <c:v>17.100000000000001</c:v>
                </c:pt>
                <c:pt idx="712">
                  <c:v>21.1</c:v>
                </c:pt>
                <c:pt idx="713">
                  <c:v>21.8</c:v>
                </c:pt>
                <c:pt idx="714">
                  <c:v>21.2</c:v>
                </c:pt>
                <c:pt idx="715">
                  <c:v>18.5</c:v>
                </c:pt>
                <c:pt idx="716">
                  <c:v>13.9</c:v>
                </c:pt>
                <c:pt idx="717">
                  <c:v>12</c:v>
                </c:pt>
                <c:pt idx="718">
                  <c:v>12</c:v>
                </c:pt>
                <c:pt idx="719">
                  <c:v>13</c:v>
                </c:pt>
                <c:pt idx="720">
                  <c:v>16</c:v>
                </c:pt>
                <c:pt idx="721">
                  <c:v>18.5</c:v>
                </c:pt>
                <c:pt idx="722">
                  <c:v>20.6</c:v>
                </c:pt>
                <c:pt idx="723">
                  <c:v>22.5</c:v>
                </c:pt>
                <c:pt idx="724">
                  <c:v>24</c:v>
                </c:pt>
                <c:pt idx="725">
                  <c:v>26.6</c:v>
                </c:pt>
                <c:pt idx="726">
                  <c:v>29.9</c:v>
                </c:pt>
                <c:pt idx="727">
                  <c:v>34.799999999999997</c:v>
                </c:pt>
                <c:pt idx="728">
                  <c:v>37.799999999999997</c:v>
                </c:pt>
                <c:pt idx="729">
                  <c:v>40.200000000000003</c:v>
                </c:pt>
                <c:pt idx="730">
                  <c:v>41.6</c:v>
                </c:pt>
                <c:pt idx="731">
                  <c:v>41.9</c:v>
                </c:pt>
                <c:pt idx="732">
                  <c:v>42</c:v>
                </c:pt>
                <c:pt idx="733">
                  <c:v>42.2</c:v>
                </c:pt>
                <c:pt idx="734">
                  <c:v>42.4</c:v>
                </c:pt>
                <c:pt idx="735">
                  <c:v>42.7</c:v>
                </c:pt>
                <c:pt idx="736">
                  <c:v>43.1</c:v>
                </c:pt>
                <c:pt idx="737">
                  <c:v>43.7</c:v>
                </c:pt>
                <c:pt idx="738">
                  <c:v>44</c:v>
                </c:pt>
                <c:pt idx="739">
                  <c:v>44.1</c:v>
                </c:pt>
                <c:pt idx="740">
                  <c:v>45.3</c:v>
                </c:pt>
                <c:pt idx="741">
                  <c:v>46.4</c:v>
                </c:pt>
                <c:pt idx="742">
                  <c:v>47.2</c:v>
                </c:pt>
                <c:pt idx="743">
                  <c:v>47.3</c:v>
                </c:pt>
                <c:pt idx="744">
                  <c:v>47.4</c:v>
                </c:pt>
                <c:pt idx="745">
                  <c:v>47.4</c:v>
                </c:pt>
                <c:pt idx="746">
                  <c:v>47.5</c:v>
                </c:pt>
                <c:pt idx="747">
                  <c:v>47.9</c:v>
                </c:pt>
                <c:pt idx="748">
                  <c:v>48.6</c:v>
                </c:pt>
                <c:pt idx="749">
                  <c:v>49.4</c:v>
                </c:pt>
                <c:pt idx="750">
                  <c:v>49.8</c:v>
                </c:pt>
                <c:pt idx="751">
                  <c:v>49.8</c:v>
                </c:pt>
                <c:pt idx="752">
                  <c:v>49.7</c:v>
                </c:pt>
                <c:pt idx="753">
                  <c:v>49.3</c:v>
                </c:pt>
                <c:pt idx="754">
                  <c:v>48.5</c:v>
                </c:pt>
                <c:pt idx="755">
                  <c:v>47.6</c:v>
                </c:pt>
                <c:pt idx="756">
                  <c:v>46.3</c:v>
                </c:pt>
                <c:pt idx="757">
                  <c:v>43.7</c:v>
                </c:pt>
                <c:pt idx="758">
                  <c:v>39.299999999999997</c:v>
                </c:pt>
                <c:pt idx="759">
                  <c:v>34.1</c:v>
                </c:pt>
                <c:pt idx="760">
                  <c:v>29</c:v>
                </c:pt>
                <c:pt idx="761">
                  <c:v>23.7</c:v>
                </c:pt>
                <c:pt idx="762">
                  <c:v>18.399999999999999</c:v>
                </c:pt>
                <c:pt idx="763">
                  <c:v>14.3</c:v>
                </c:pt>
                <c:pt idx="764">
                  <c:v>12</c:v>
                </c:pt>
                <c:pt idx="765">
                  <c:v>12.8</c:v>
                </c:pt>
                <c:pt idx="766">
                  <c:v>16</c:v>
                </c:pt>
                <c:pt idx="767">
                  <c:v>19.100000000000001</c:v>
                </c:pt>
                <c:pt idx="768">
                  <c:v>22.4</c:v>
                </c:pt>
                <c:pt idx="769">
                  <c:v>25.6</c:v>
                </c:pt>
                <c:pt idx="770">
                  <c:v>30.1</c:v>
                </c:pt>
                <c:pt idx="771">
                  <c:v>35.299999999999997</c:v>
                </c:pt>
                <c:pt idx="772">
                  <c:v>39.9</c:v>
                </c:pt>
                <c:pt idx="773">
                  <c:v>44.5</c:v>
                </c:pt>
                <c:pt idx="774">
                  <c:v>47.5</c:v>
                </c:pt>
                <c:pt idx="775">
                  <c:v>50.9</c:v>
                </c:pt>
                <c:pt idx="776">
                  <c:v>54.1</c:v>
                </c:pt>
                <c:pt idx="777">
                  <c:v>56.3</c:v>
                </c:pt>
                <c:pt idx="778">
                  <c:v>58.1</c:v>
                </c:pt>
                <c:pt idx="779">
                  <c:v>59.8</c:v>
                </c:pt>
                <c:pt idx="780">
                  <c:v>61.1</c:v>
                </c:pt>
                <c:pt idx="781">
                  <c:v>62.1</c:v>
                </c:pt>
                <c:pt idx="782">
                  <c:v>62.8</c:v>
                </c:pt>
                <c:pt idx="783">
                  <c:v>63.3</c:v>
                </c:pt>
                <c:pt idx="784">
                  <c:v>63.6</c:v>
                </c:pt>
                <c:pt idx="785">
                  <c:v>64</c:v>
                </c:pt>
                <c:pt idx="786">
                  <c:v>64.7</c:v>
                </c:pt>
                <c:pt idx="787">
                  <c:v>65.2</c:v>
                </c:pt>
                <c:pt idx="788">
                  <c:v>65.3</c:v>
                </c:pt>
                <c:pt idx="789">
                  <c:v>65.3</c:v>
                </c:pt>
                <c:pt idx="790">
                  <c:v>65.400000000000006</c:v>
                </c:pt>
                <c:pt idx="791">
                  <c:v>65.7</c:v>
                </c:pt>
                <c:pt idx="792">
                  <c:v>66</c:v>
                </c:pt>
                <c:pt idx="793">
                  <c:v>65.599999999999994</c:v>
                </c:pt>
                <c:pt idx="794">
                  <c:v>63.5</c:v>
                </c:pt>
                <c:pt idx="795">
                  <c:v>59.7</c:v>
                </c:pt>
                <c:pt idx="796">
                  <c:v>54.6</c:v>
                </c:pt>
                <c:pt idx="797">
                  <c:v>49.3</c:v>
                </c:pt>
                <c:pt idx="798">
                  <c:v>44.9</c:v>
                </c:pt>
                <c:pt idx="799">
                  <c:v>42.3</c:v>
                </c:pt>
                <c:pt idx="800">
                  <c:v>41.4</c:v>
                </c:pt>
                <c:pt idx="801">
                  <c:v>41.3</c:v>
                </c:pt>
                <c:pt idx="802">
                  <c:v>42.1</c:v>
                </c:pt>
                <c:pt idx="803">
                  <c:v>44.7</c:v>
                </c:pt>
                <c:pt idx="804">
                  <c:v>48.4</c:v>
                </c:pt>
                <c:pt idx="805">
                  <c:v>51.4</c:v>
                </c:pt>
                <c:pt idx="806">
                  <c:v>52.7</c:v>
                </c:pt>
                <c:pt idx="807">
                  <c:v>53</c:v>
                </c:pt>
                <c:pt idx="808">
                  <c:v>52.5</c:v>
                </c:pt>
                <c:pt idx="809">
                  <c:v>51.3</c:v>
                </c:pt>
                <c:pt idx="810">
                  <c:v>49.7</c:v>
                </c:pt>
                <c:pt idx="811">
                  <c:v>47.4</c:v>
                </c:pt>
                <c:pt idx="812">
                  <c:v>43.7</c:v>
                </c:pt>
                <c:pt idx="813">
                  <c:v>39.700000000000003</c:v>
                </c:pt>
                <c:pt idx="814">
                  <c:v>35.5</c:v>
                </c:pt>
                <c:pt idx="815">
                  <c:v>31.1</c:v>
                </c:pt>
                <c:pt idx="816">
                  <c:v>26.3</c:v>
                </c:pt>
                <c:pt idx="817">
                  <c:v>21.9</c:v>
                </c:pt>
                <c:pt idx="818">
                  <c:v>18</c:v>
                </c:pt>
                <c:pt idx="819">
                  <c:v>17</c:v>
                </c:pt>
                <c:pt idx="820">
                  <c:v>18</c:v>
                </c:pt>
                <c:pt idx="821">
                  <c:v>21.4</c:v>
                </c:pt>
                <c:pt idx="822">
                  <c:v>24.8</c:v>
                </c:pt>
                <c:pt idx="823">
                  <c:v>27.9</c:v>
                </c:pt>
                <c:pt idx="824">
                  <c:v>30.8</c:v>
                </c:pt>
                <c:pt idx="825">
                  <c:v>33</c:v>
                </c:pt>
                <c:pt idx="826">
                  <c:v>35.1</c:v>
                </c:pt>
                <c:pt idx="827">
                  <c:v>37.1</c:v>
                </c:pt>
                <c:pt idx="828">
                  <c:v>38.9</c:v>
                </c:pt>
                <c:pt idx="829">
                  <c:v>41.4</c:v>
                </c:pt>
                <c:pt idx="830">
                  <c:v>44</c:v>
                </c:pt>
                <c:pt idx="831">
                  <c:v>46.3</c:v>
                </c:pt>
                <c:pt idx="832">
                  <c:v>47.7</c:v>
                </c:pt>
                <c:pt idx="833">
                  <c:v>48.2</c:v>
                </c:pt>
                <c:pt idx="834">
                  <c:v>48.7</c:v>
                </c:pt>
                <c:pt idx="835">
                  <c:v>49.3</c:v>
                </c:pt>
                <c:pt idx="836">
                  <c:v>49.8</c:v>
                </c:pt>
                <c:pt idx="837">
                  <c:v>50.2</c:v>
                </c:pt>
                <c:pt idx="838">
                  <c:v>50.9</c:v>
                </c:pt>
                <c:pt idx="839">
                  <c:v>51.8</c:v>
                </c:pt>
                <c:pt idx="840">
                  <c:v>52.5</c:v>
                </c:pt>
                <c:pt idx="841">
                  <c:v>53.3</c:v>
                </c:pt>
                <c:pt idx="842">
                  <c:v>54.5</c:v>
                </c:pt>
                <c:pt idx="843">
                  <c:v>55.7</c:v>
                </c:pt>
                <c:pt idx="844">
                  <c:v>56.5</c:v>
                </c:pt>
                <c:pt idx="845">
                  <c:v>56.8</c:v>
                </c:pt>
                <c:pt idx="846">
                  <c:v>57</c:v>
                </c:pt>
                <c:pt idx="847">
                  <c:v>57.2</c:v>
                </c:pt>
                <c:pt idx="848">
                  <c:v>57.7</c:v>
                </c:pt>
                <c:pt idx="849">
                  <c:v>58.7</c:v>
                </c:pt>
                <c:pt idx="850">
                  <c:v>60.1</c:v>
                </c:pt>
                <c:pt idx="851">
                  <c:v>61.1</c:v>
                </c:pt>
                <c:pt idx="852">
                  <c:v>61.7</c:v>
                </c:pt>
                <c:pt idx="853">
                  <c:v>62.3</c:v>
                </c:pt>
                <c:pt idx="854">
                  <c:v>62.9</c:v>
                </c:pt>
                <c:pt idx="855">
                  <c:v>63.3</c:v>
                </c:pt>
                <c:pt idx="856">
                  <c:v>63.4</c:v>
                </c:pt>
                <c:pt idx="857">
                  <c:v>63.5</c:v>
                </c:pt>
                <c:pt idx="858">
                  <c:v>64.5</c:v>
                </c:pt>
                <c:pt idx="859">
                  <c:v>65.8</c:v>
                </c:pt>
                <c:pt idx="860">
                  <c:v>66.8</c:v>
                </c:pt>
                <c:pt idx="861">
                  <c:v>67.400000000000006</c:v>
                </c:pt>
                <c:pt idx="862">
                  <c:v>68.8</c:v>
                </c:pt>
                <c:pt idx="863">
                  <c:v>71.099999999999994</c:v>
                </c:pt>
                <c:pt idx="864">
                  <c:v>72.3</c:v>
                </c:pt>
                <c:pt idx="865">
                  <c:v>72.8</c:v>
                </c:pt>
                <c:pt idx="866">
                  <c:v>73.400000000000006</c:v>
                </c:pt>
                <c:pt idx="867">
                  <c:v>74.599999999999994</c:v>
                </c:pt>
                <c:pt idx="868">
                  <c:v>76</c:v>
                </c:pt>
                <c:pt idx="869">
                  <c:v>76.599999999999994</c:v>
                </c:pt>
                <c:pt idx="870">
                  <c:v>76.5</c:v>
                </c:pt>
                <c:pt idx="871">
                  <c:v>76.2</c:v>
                </c:pt>
                <c:pt idx="872">
                  <c:v>75.8</c:v>
                </c:pt>
                <c:pt idx="873">
                  <c:v>75.400000000000006</c:v>
                </c:pt>
                <c:pt idx="874">
                  <c:v>74.8</c:v>
                </c:pt>
                <c:pt idx="875">
                  <c:v>73.900000000000006</c:v>
                </c:pt>
                <c:pt idx="876">
                  <c:v>72.7</c:v>
                </c:pt>
                <c:pt idx="877">
                  <c:v>71.3</c:v>
                </c:pt>
                <c:pt idx="878">
                  <c:v>70.400000000000006</c:v>
                </c:pt>
                <c:pt idx="879">
                  <c:v>70</c:v>
                </c:pt>
                <c:pt idx="880">
                  <c:v>70</c:v>
                </c:pt>
                <c:pt idx="881">
                  <c:v>69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68.099999999999994</c:v>
                </c:pt>
                <c:pt idx="886">
                  <c:v>68.400000000000006</c:v>
                </c:pt>
                <c:pt idx="887">
                  <c:v>68.599999999999994</c:v>
                </c:pt>
                <c:pt idx="888">
                  <c:v>68.7</c:v>
                </c:pt>
                <c:pt idx="889">
                  <c:v>68.5</c:v>
                </c:pt>
                <c:pt idx="890">
                  <c:v>68.099999999999994</c:v>
                </c:pt>
                <c:pt idx="891">
                  <c:v>67.3</c:v>
                </c:pt>
                <c:pt idx="892">
                  <c:v>66.2</c:v>
                </c:pt>
                <c:pt idx="893">
                  <c:v>64.8</c:v>
                </c:pt>
                <c:pt idx="894">
                  <c:v>63.6</c:v>
                </c:pt>
                <c:pt idx="895">
                  <c:v>62.6</c:v>
                </c:pt>
                <c:pt idx="896">
                  <c:v>62.1</c:v>
                </c:pt>
                <c:pt idx="897">
                  <c:v>61.9</c:v>
                </c:pt>
                <c:pt idx="898">
                  <c:v>61.9</c:v>
                </c:pt>
                <c:pt idx="899">
                  <c:v>61.8</c:v>
                </c:pt>
                <c:pt idx="900">
                  <c:v>61.5</c:v>
                </c:pt>
                <c:pt idx="901">
                  <c:v>60.9</c:v>
                </c:pt>
                <c:pt idx="902">
                  <c:v>59.7</c:v>
                </c:pt>
                <c:pt idx="903">
                  <c:v>54.6</c:v>
                </c:pt>
                <c:pt idx="904">
                  <c:v>49.3</c:v>
                </c:pt>
                <c:pt idx="905">
                  <c:v>44.9</c:v>
                </c:pt>
                <c:pt idx="906">
                  <c:v>42.3</c:v>
                </c:pt>
                <c:pt idx="907">
                  <c:v>41.4</c:v>
                </c:pt>
                <c:pt idx="908">
                  <c:v>41.3</c:v>
                </c:pt>
                <c:pt idx="909">
                  <c:v>42.1</c:v>
                </c:pt>
                <c:pt idx="910">
                  <c:v>44.7</c:v>
                </c:pt>
                <c:pt idx="911">
                  <c:v>48.4</c:v>
                </c:pt>
                <c:pt idx="912">
                  <c:v>51.4</c:v>
                </c:pt>
                <c:pt idx="913">
                  <c:v>52.7</c:v>
                </c:pt>
                <c:pt idx="914">
                  <c:v>54</c:v>
                </c:pt>
                <c:pt idx="915">
                  <c:v>57</c:v>
                </c:pt>
                <c:pt idx="916">
                  <c:v>58.1</c:v>
                </c:pt>
                <c:pt idx="917">
                  <c:v>59.2</c:v>
                </c:pt>
                <c:pt idx="918">
                  <c:v>59</c:v>
                </c:pt>
                <c:pt idx="919">
                  <c:v>59.1</c:v>
                </c:pt>
                <c:pt idx="920">
                  <c:v>59.5</c:v>
                </c:pt>
                <c:pt idx="921">
                  <c:v>60.5</c:v>
                </c:pt>
                <c:pt idx="922">
                  <c:v>62.3</c:v>
                </c:pt>
                <c:pt idx="923">
                  <c:v>63.9</c:v>
                </c:pt>
                <c:pt idx="924">
                  <c:v>65.099999999999994</c:v>
                </c:pt>
                <c:pt idx="925">
                  <c:v>64.099999999999994</c:v>
                </c:pt>
                <c:pt idx="926">
                  <c:v>62.7</c:v>
                </c:pt>
                <c:pt idx="927">
                  <c:v>62</c:v>
                </c:pt>
                <c:pt idx="928">
                  <c:v>61.3</c:v>
                </c:pt>
                <c:pt idx="929">
                  <c:v>60.9</c:v>
                </c:pt>
                <c:pt idx="930">
                  <c:v>60.5</c:v>
                </c:pt>
                <c:pt idx="931">
                  <c:v>60.2</c:v>
                </c:pt>
                <c:pt idx="932">
                  <c:v>59.8</c:v>
                </c:pt>
                <c:pt idx="933">
                  <c:v>59.4</c:v>
                </c:pt>
                <c:pt idx="934">
                  <c:v>58.6</c:v>
                </c:pt>
                <c:pt idx="935">
                  <c:v>57.5</c:v>
                </c:pt>
                <c:pt idx="936">
                  <c:v>56.6</c:v>
                </c:pt>
                <c:pt idx="937">
                  <c:v>56</c:v>
                </c:pt>
                <c:pt idx="938">
                  <c:v>55.5</c:v>
                </c:pt>
                <c:pt idx="939">
                  <c:v>55</c:v>
                </c:pt>
                <c:pt idx="940">
                  <c:v>54.4</c:v>
                </c:pt>
                <c:pt idx="941">
                  <c:v>54.1</c:v>
                </c:pt>
                <c:pt idx="942">
                  <c:v>54</c:v>
                </c:pt>
                <c:pt idx="943">
                  <c:v>53.9</c:v>
                </c:pt>
                <c:pt idx="944">
                  <c:v>53.9</c:v>
                </c:pt>
                <c:pt idx="945">
                  <c:v>54</c:v>
                </c:pt>
                <c:pt idx="946">
                  <c:v>54.2</c:v>
                </c:pt>
                <c:pt idx="947">
                  <c:v>55</c:v>
                </c:pt>
                <c:pt idx="948">
                  <c:v>55.8</c:v>
                </c:pt>
                <c:pt idx="949">
                  <c:v>56.2</c:v>
                </c:pt>
                <c:pt idx="950">
                  <c:v>56.1</c:v>
                </c:pt>
                <c:pt idx="951">
                  <c:v>55.1</c:v>
                </c:pt>
                <c:pt idx="952">
                  <c:v>52.7</c:v>
                </c:pt>
                <c:pt idx="953">
                  <c:v>48.4</c:v>
                </c:pt>
                <c:pt idx="954">
                  <c:v>43.1</c:v>
                </c:pt>
                <c:pt idx="955">
                  <c:v>37.799999999999997</c:v>
                </c:pt>
                <c:pt idx="956">
                  <c:v>32.5</c:v>
                </c:pt>
                <c:pt idx="957">
                  <c:v>27.2</c:v>
                </c:pt>
                <c:pt idx="958">
                  <c:v>25.1</c:v>
                </c:pt>
                <c:pt idx="959">
                  <c:v>26</c:v>
                </c:pt>
                <c:pt idx="960">
                  <c:v>29.3</c:v>
                </c:pt>
                <c:pt idx="961">
                  <c:v>34.6</c:v>
                </c:pt>
                <c:pt idx="962">
                  <c:v>40.4</c:v>
                </c:pt>
                <c:pt idx="963">
                  <c:v>45.3</c:v>
                </c:pt>
                <c:pt idx="964">
                  <c:v>49</c:v>
                </c:pt>
                <c:pt idx="965">
                  <c:v>51.1</c:v>
                </c:pt>
                <c:pt idx="966">
                  <c:v>52.1</c:v>
                </c:pt>
                <c:pt idx="967">
                  <c:v>52.2</c:v>
                </c:pt>
                <c:pt idx="968">
                  <c:v>52.1</c:v>
                </c:pt>
                <c:pt idx="969">
                  <c:v>51.7</c:v>
                </c:pt>
                <c:pt idx="970">
                  <c:v>50.9</c:v>
                </c:pt>
                <c:pt idx="971">
                  <c:v>49.2</c:v>
                </c:pt>
                <c:pt idx="972">
                  <c:v>45.9</c:v>
                </c:pt>
                <c:pt idx="973">
                  <c:v>40.6</c:v>
                </c:pt>
                <c:pt idx="974">
                  <c:v>35.299999999999997</c:v>
                </c:pt>
                <c:pt idx="975">
                  <c:v>30</c:v>
                </c:pt>
                <c:pt idx="976">
                  <c:v>24.7</c:v>
                </c:pt>
                <c:pt idx="977">
                  <c:v>19.3</c:v>
                </c:pt>
                <c:pt idx="978">
                  <c:v>16</c:v>
                </c:pt>
                <c:pt idx="979">
                  <c:v>13.2</c:v>
                </c:pt>
                <c:pt idx="980">
                  <c:v>10.7</c:v>
                </c:pt>
                <c:pt idx="981">
                  <c:v>8.8000000000000007</c:v>
                </c:pt>
                <c:pt idx="982">
                  <c:v>7.2</c:v>
                </c:pt>
                <c:pt idx="983">
                  <c:v>5.5</c:v>
                </c:pt>
                <c:pt idx="984">
                  <c:v>3.2</c:v>
                </c:pt>
                <c:pt idx="985">
                  <c:v>1.1000000000000001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0.8</c:v>
                </c:pt>
                <c:pt idx="1028">
                  <c:v>3.6</c:v>
                </c:pt>
                <c:pt idx="1029">
                  <c:v>8.6</c:v>
                </c:pt>
                <c:pt idx="1030">
                  <c:v>14.6</c:v>
                </c:pt>
                <c:pt idx="1031">
                  <c:v>20</c:v>
                </c:pt>
                <c:pt idx="1032">
                  <c:v>24.4</c:v>
                </c:pt>
                <c:pt idx="1033">
                  <c:v>28.2</c:v>
                </c:pt>
                <c:pt idx="1034">
                  <c:v>31.7</c:v>
                </c:pt>
                <c:pt idx="1035">
                  <c:v>35</c:v>
                </c:pt>
                <c:pt idx="1036">
                  <c:v>37.6</c:v>
                </c:pt>
                <c:pt idx="1037">
                  <c:v>39.700000000000003</c:v>
                </c:pt>
                <c:pt idx="1038">
                  <c:v>41.5</c:v>
                </c:pt>
                <c:pt idx="1039">
                  <c:v>43.6</c:v>
                </c:pt>
                <c:pt idx="1040">
                  <c:v>46</c:v>
                </c:pt>
                <c:pt idx="1041">
                  <c:v>48.4</c:v>
                </c:pt>
                <c:pt idx="1042">
                  <c:v>50.5</c:v>
                </c:pt>
                <c:pt idx="1043">
                  <c:v>51.9</c:v>
                </c:pt>
                <c:pt idx="1044">
                  <c:v>52.6</c:v>
                </c:pt>
                <c:pt idx="1045">
                  <c:v>52.8</c:v>
                </c:pt>
                <c:pt idx="1046">
                  <c:v>52.9</c:v>
                </c:pt>
                <c:pt idx="1047">
                  <c:v>53.1</c:v>
                </c:pt>
                <c:pt idx="1048">
                  <c:v>53.3</c:v>
                </c:pt>
                <c:pt idx="1049">
                  <c:v>53.1</c:v>
                </c:pt>
                <c:pt idx="1050">
                  <c:v>52.3</c:v>
                </c:pt>
                <c:pt idx="1051">
                  <c:v>50.7</c:v>
                </c:pt>
                <c:pt idx="1052">
                  <c:v>48.8</c:v>
                </c:pt>
                <c:pt idx="1053">
                  <c:v>46.5</c:v>
                </c:pt>
                <c:pt idx="1054">
                  <c:v>43.8</c:v>
                </c:pt>
                <c:pt idx="1055">
                  <c:v>40.299999999999997</c:v>
                </c:pt>
                <c:pt idx="1056">
                  <c:v>36</c:v>
                </c:pt>
                <c:pt idx="1057">
                  <c:v>30.7</c:v>
                </c:pt>
                <c:pt idx="1058">
                  <c:v>25.4</c:v>
                </c:pt>
                <c:pt idx="1059">
                  <c:v>21</c:v>
                </c:pt>
                <c:pt idx="1060">
                  <c:v>16.7</c:v>
                </c:pt>
                <c:pt idx="1061">
                  <c:v>13.4</c:v>
                </c:pt>
                <c:pt idx="1062">
                  <c:v>12</c:v>
                </c:pt>
                <c:pt idx="1063">
                  <c:v>12.1</c:v>
                </c:pt>
                <c:pt idx="1064">
                  <c:v>12.8</c:v>
                </c:pt>
                <c:pt idx="1065">
                  <c:v>15.6</c:v>
                </c:pt>
                <c:pt idx="1066">
                  <c:v>19.899999999999999</c:v>
                </c:pt>
                <c:pt idx="1067">
                  <c:v>23.4</c:v>
                </c:pt>
                <c:pt idx="1068">
                  <c:v>24.6</c:v>
                </c:pt>
                <c:pt idx="1069">
                  <c:v>25.2</c:v>
                </c:pt>
                <c:pt idx="1070">
                  <c:v>26.4</c:v>
                </c:pt>
                <c:pt idx="1071">
                  <c:v>28.8</c:v>
                </c:pt>
                <c:pt idx="1072">
                  <c:v>31.8</c:v>
                </c:pt>
                <c:pt idx="1073">
                  <c:v>35.299999999999997</c:v>
                </c:pt>
                <c:pt idx="1074">
                  <c:v>39.5</c:v>
                </c:pt>
                <c:pt idx="1075">
                  <c:v>44.5</c:v>
                </c:pt>
                <c:pt idx="1076">
                  <c:v>49.3</c:v>
                </c:pt>
                <c:pt idx="1077">
                  <c:v>53.3</c:v>
                </c:pt>
                <c:pt idx="1078">
                  <c:v>56.4</c:v>
                </c:pt>
                <c:pt idx="1079">
                  <c:v>58.9</c:v>
                </c:pt>
                <c:pt idx="1080">
                  <c:v>61.2</c:v>
                </c:pt>
                <c:pt idx="1081">
                  <c:v>62.6</c:v>
                </c:pt>
                <c:pt idx="1082">
                  <c:v>63</c:v>
                </c:pt>
                <c:pt idx="1083">
                  <c:v>62.5</c:v>
                </c:pt>
                <c:pt idx="1084">
                  <c:v>60.9</c:v>
                </c:pt>
                <c:pt idx="1085">
                  <c:v>59.3</c:v>
                </c:pt>
                <c:pt idx="1086">
                  <c:v>58.6</c:v>
                </c:pt>
                <c:pt idx="1087">
                  <c:v>58.6</c:v>
                </c:pt>
                <c:pt idx="1088">
                  <c:v>58.7</c:v>
                </c:pt>
                <c:pt idx="1089">
                  <c:v>58.8</c:v>
                </c:pt>
                <c:pt idx="1090">
                  <c:v>58.8</c:v>
                </c:pt>
                <c:pt idx="1091">
                  <c:v>58.8</c:v>
                </c:pt>
                <c:pt idx="1092">
                  <c:v>59.1</c:v>
                </c:pt>
                <c:pt idx="1093">
                  <c:v>60.1</c:v>
                </c:pt>
                <c:pt idx="1094">
                  <c:v>61.7</c:v>
                </c:pt>
                <c:pt idx="1095">
                  <c:v>63</c:v>
                </c:pt>
                <c:pt idx="1096">
                  <c:v>63.7</c:v>
                </c:pt>
                <c:pt idx="1097">
                  <c:v>63.9</c:v>
                </c:pt>
                <c:pt idx="1098">
                  <c:v>63.5</c:v>
                </c:pt>
                <c:pt idx="1099">
                  <c:v>62.3</c:v>
                </c:pt>
                <c:pt idx="1100">
                  <c:v>60.3</c:v>
                </c:pt>
                <c:pt idx="1101">
                  <c:v>58.9</c:v>
                </c:pt>
                <c:pt idx="1102">
                  <c:v>58.4</c:v>
                </c:pt>
                <c:pt idx="1103">
                  <c:v>58.8</c:v>
                </c:pt>
                <c:pt idx="1104">
                  <c:v>60.2</c:v>
                </c:pt>
                <c:pt idx="1105">
                  <c:v>62.3</c:v>
                </c:pt>
                <c:pt idx="1106">
                  <c:v>63.9</c:v>
                </c:pt>
                <c:pt idx="1107">
                  <c:v>64.5</c:v>
                </c:pt>
                <c:pt idx="1108">
                  <c:v>64.400000000000006</c:v>
                </c:pt>
                <c:pt idx="1109">
                  <c:v>63.5</c:v>
                </c:pt>
                <c:pt idx="1110">
                  <c:v>62</c:v>
                </c:pt>
                <c:pt idx="1111">
                  <c:v>61.2</c:v>
                </c:pt>
                <c:pt idx="1112">
                  <c:v>61.3</c:v>
                </c:pt>
                <c:pt idx="1113">
                  <c:v>62.6</c:v>
                </c:pt>
                <c:pt idx="1114">
                  <c:v>65.3</c:v>
                </c:pt>
                <c:pt idx="1115">
                  <c:v>68</c:v>
                </c:pt>
                <c:pt idx="1116">
                  <c:v>69.400000000000006</c:v>
                </c:pt>
                <c:pt idx="1117">
                  <c:v>69.7</c:v>
                </c:pt>
                <c:pt idx="1118">
                  <c:v>69.3</c:v>
                </c:pt>
                <c:pt idx="1119">
                  <c:v>68.099999999999994</c:v>
                </c:pt>
                <c:pt idx="1120">
                  <c:v>66.900000000000006</c:v>
                </c:pt>
                <c:pt idx="1121">
                  <c:v>66.2</c:v>
                </c:pt>
                <c:pt idx="1122">
                  <c:v>65.7</c:v>
                </c:pt>
                <c:pt idx="1123">
                  <c:v>64.900000000000006</c:v>
                </c:pt>
                <c:pt idx="1124">
                  <c:v>63.2</c:v>
                </c:pt>
                <c:pt idx="1125">
                  <c:v>60.3</c:v>
                </c:pt>
                <c:pt idx="1126">
                  <c:v>55.8</c:v>
                </c:pt>
                <c:pt idx="1127">
                  <c:v>50.5</c:v>
                </c:pt>
                <c:pt idx="1128">
                  <c:v>45.2</c:v>
                </c:pt>
                <c:pt idx="1129">
                  <c:v>40.1</c:v>
                </c:pt>
                <c:pt idx="1130">
                  <c:v>36.200000000000003</c:v>
                </c:pt>
                <c:pt idx="1131">
                  <c:v>32.9</c:v>
                </c:pt>
                <c:pt idx="1132">
                  <c:v>29.8</c:v>
                </c:pt>
                <c:pt idx="1133">
                  <c:v>26.6</c:v>
                </c:pt>
                <c:pt idx="1134">
                  <c:v>23</c:v>
                </c:pt>
                <c:pt idx="1135">
                  <c:v>19.399999999999999</c:v>
                </c:pt>
                <c:pt idx="1136">
                  <c:v>16.3</c:v>
                </c:pt>
                <c:pt idx="1137">
                  <c:v>14.6</c:v>
                </c:pt>
                <c:pt idx="1138">
                  <c:v>14.2</c:v>
                </c:pt>
                <c:pt idx="1139">
                  <c:v>14.3</c:v>
                </c:pt>
                <c:pt idx="1140">
                  <c:v>14.6</c:v>
                </c:pt>
                <c:pt idx="1141">
                  <c:v>15.1</c:v>
                </c:pt>
                <c:pt idx="1142">
                  <c:v>16.399999999999999</c:v>
                </c:pt>
                <c:pt idx="1143">
                  <c:v>19.100000000000001</c:v>
                </c:pt>
                <c:pt idx="1144">
                  <c:v>22.5</c:v>
                </c:pt>
                <c:pt idx="1145">
                  <c:v>24.4</c:v>
                </c:pt>
                <c:pt idx="1146">
                  <c:v>24.8</c:v>
                </c:pt>
                <c:pt idx="1147">
                  <c:v>22.7</c:v>
                </c:pt>
                <c:pt idx="1148">
                  <c:v>17.399999999999999</c:v>
                </c:pt>
                <c:pt idx="1149">
                  <c:v>13.8</c:v>
                </c:pt>
                <c:pt idx="1150">
                  <c:v>12</c:v>
                </c:pt>
                <c:pt idx="1151">
                  <c:v>12</c:v>
                </c:pt>
                <c:pt idx="1152">
                  <c:v>12</c:v>
                </c:pt>
                <c:pt idx="1153">
                  <c:v>13.9</c:v>
                </c:pt>
                <c:pt idx="1154">
                  <c:v>17.7</c:v>
                </c:pt>
                <c:pt idx="1155">
                  <c:v>22.8</c:v>
                </c:pt>
                <c:pt idx="1156">
                  <c:v>27.3</c:v>
                </c:pt>
                <c:pt idx="1157">
                  <c:v>31.2</c:v>
                </c:pt>
                <c:pt idx="1158">
                  <c:v>35.200000000000003</c:v>
                </c:pt>
                <c:pt idx="1159">
                  <c:v>39.4</c:v>
                </c:pt>
                <c:pt idx="1160">
                  <c:v>42.5</c:v>
                </c:pt>
                <c:pt idx="1161">
                  <c:v>45.4</c:v>
                </c:pt>
                <c:pt idx="1162">
                  <c:v>48.2</c:v>
                </c:pt>
                <c:pt idx="1163">
                  <c:v>50.3</c:v>
                </c:pt>
                <c:pt idx="1164">
                  <c:v>52.6</c:v>
                </c:pt>
                <c:pt idx="1165">
                  <c:v>54.5</c:v>
                </c:pt>
                <c:pt idx="1166">
                  <c:v>56.6</c:v>
                </c:pt>
                <c:pt idx="1167">
                  <c:v>58.3</c:v>
                </c:pt>
                <c:pt idx="1168">
                  <c:v>60</c:v>
                </c:pt>
                <c:pt idx="1169">
                  <c:v>61.5</c:v>
                </c:pt>
                <c:pt idx="1170">
                  <c:v>63.1</c:v>
                </c:pt>
                <c:pt idx="1171">
                  <c:v>64.3</c:v>
                </c:pt>
                <c:pt idx="1172">
                  <c:v>65.7</c:v>
                </c:pt>
                <c:pt idx="1173">
                  <c:v>67.099999999999994</c:v>
                </c:pt>
                <c:pt idx="1174">
                  <c:v>68.3</c:v>
                </c:pt>
                <c:pt idx="1175">
                  <c:v>69.7</c:v>
                </c:pt>
                <c:pt idx="1176">
                  <c:v>70.599999999999994</c:v>
                </c:pt>
                <c:pt idx="1177">
                  <c:v>71.599999999999994</c:v>
                </c:pt>
                <c:pt idx="1178">
                  <c:v>72.599999999999994</c:v>
                </c:pt>
                <c:pt idx="1179">
                  <c:v>73.5</c:v>
                </c:pt>
                <c:pt idx="1180">
                  <c:v>74.2</c:v>
                </c:pt>
                <c:pt idx="1181">
                  <c:v>74.900000000000006</c:v>
                </c:pt>
                <c:pt idx="1182">
                  <c:v>75.599999999999994</c:v>
                </c:pt>
                <c:pt idx="1183">
                  <c:v>76.3</c:v>
                </c:pt>
                <c:pt idx="1184">
                  <c:v>77.099999999999994</c:v>
                </c:pt>
                <c:pt idx="1185">
                  <c:v>77.900000000000006</c:v>
                </c:pt>
                <c:pt idx="1186">
                  <c:v>78.5</c:v>
                </c:pt>
                <c:pt idx="1187">
                  <c:v>79</c:v>
                </c:pt>
                <c:pt idx="1188">
                  <c:v>79.7</c:v>
                </c:pt>
                <c:pt idx="1189">
                  <c:v>80.3</c:v>
                </c:pt>
                <c:pt idx="1190">
                  <c:v>81</c:v>
                </c:pt>
                <c:pt idx="1191">
                  <c:v>81.599999999999994</c:v>
                </c:pt>
                <c:pt idx="1192">
                  <c:v>82.4</c:v>
                </c:pt>
                <c:pt idx="1193">
                  <c:v>82.9</c:v>
                </c:pt>
                <c:pt idx="1194">
                  <c:v>83.4</c:v>
                </c:pt>
                <c:pt idx="1195">
                  <c:v>83.8</c:v>
                </c:pt>
                <c:pt idx="1196">
                  <c:v>84.2</c:v>
                </c:pt>
                <c:pt idx="1197">
                  <c:v>84.7</c:v>
                </c:pt>
                <c:pt idx="1198">
                  <c:v>85.2</c:v>
                </c:pt>
                <c:pt idx="1199">
                  <c:v>85.6</c:v>
                </c:pt>
                <c:pt idx="1200">
                  <c:v>86.3</c:v>
                </c:pt>
                <c:pt idx="1201">
                  <c:v>86.8</c:v>
                </c:pt>
                <c:pt idx="1202">
                  <c:v>87.4</c:v>
                </c:pt>
                <c:pt idx="1203">
                  <c:v>88</c:v>
                </c:pt>
                <c:pt idx="1204">
                  <c:v>88.3</c:v>
                </c:pt>
                <c:pt idx="1205">
                  <c:v>88.7</c:v>
                </c:pt>
                <c:pt idx="1206">
                  <c:v>89</c:v>
                </c:pt>
                <c:pt idx="1207">
                  <c:v>89.3</c:v>
                </c:pt>
                <c:pt idx="1208">
                  <c:v>89.8</c:v>
                </c:pt>
                <c:pt idx="1209">
                  <c:v>90.2</c:v>
                </c:pt>
                <c:pt idx="1210">
                  <c:v>90.6</c:v>
                </c:pt>
                <c:pt idx="1211">
                  <c:v>91</c:v>
                </c:pt>
                <c:pt idx="1212">
                  <c:v>91.3</c:v>
                </c:pt>
                <c:pt idx="1213">
                  <c:v>91.6</c:v>
                </c:pt>
                <c:pt idx="1214">
                  <c:v>91.9</c:v>
                </c:pt>
                <c:pt idx="1215">
                  <c:v>92.2</c:v>
                </c:pt>
                <c:pt idx="1216">
                  <c:v>92.8</c:v>
                </c:pt>
                <c:pt idx="1217">
                  <c:v>93.1</c:v>
                </c:pt>
                <c:pt idx="1218">
                  <c:v>93.3</c:v>
                </c:pt>
                <c:pt idx="1219">
                  <c:v>93.5</c:v>
                </c:pt>
                <c:pt idx="1220">
                  <c:v>93.7</c:v>
                </c:pt>
                <c:pt idx="1221">
                  <c:v>93.9</c:v>
                </c:pt>
                <c:pt idx="1222">
                  <c:v>94</c:v>
                </c:pt>
                <c:pt idx="1223">
                  <c:v>94.1</c:v>
                </c:pt>
                <c:pt idx="1224">
                  <c:v>94.3</c:v>
                </c:pt>
                <c:pt idx="1225">
                  <c:v>94.4</c:v>
                </c:pt>
                <c:pt idx="1226">
                  <c:v>94.6</c:v>
                </c:pt>
                <c:pt idx="1227">
                  <c:v>94.7</c:v>
                </c:pt>
                <c:pt idx="1228">
                  <c:v>94.8</c:v>
                </c:pt>
                <c:pt idx="1229">
                  <c:v>95</c:v>
                </c:pt>
                <c:pt idx="1230">
                  <c:v>95.1</c:v>
                </c:pt>
                <c:pt idx="1231">
                  <c:v>95.3</c:v>
                </c:pt>
                <c:pt idx="1232">
                  <c:v>95.4</c:v>
                </c:pt>
                <c:pt idx="1233">
                  <c:v>95.6</c:v>
                </c:pt>
                <c:pt idx="1234">
                  <c:v>95.7</c:v>
                </c:pt>
                <c:pt idx="1235">
                  <c:v>95.8</c:v>
                </c:pt>
                <c:pt idx="1236">
                  <c:v>96</c:v>
                </c:pt>
                <c:pt idx="1237">
                  <c:v>96.1</c:v>
                </c:pt>
                <c:pt idx="1238">
                  <c:v>96.3</c:v>
                </c:pt>
                <c:pt idx="1239">
                  <c:v>96.4</c:v>
                </c:pt>
                <c:pt idx="1240">
                  <c:v>96.6</c:v>
                </c:pt>
                <c:pt idx="1241">
                  <c:v>96.8</c:v>
                </c:pt>
                <c:pt idx="1242">
                  <c:v>97</c:v>
                </c:pt>
                <c:pt idx="1243">
                  <c:v>97.2</c:v>
                </c:pt>
                <c:pt idx="1244">
                  <c:v>97.3</c:v>
                </c:pt>
                <c:pt idx="1245">
                  <c:v>97.4</c:v>
                </c:pt>
                <c:pt idx="1246">
                  <c:v>97.4</c:v>
                </c:pt>
                <c:pt idx="1247">
                  <c:v>97.4</c:v>
                </c:pt>
                <c:pt idx="1248">
                  <c:v>97.4</c:v>
                </c:pt>
                <c:pt idx="1249">
                  <c:v>97.3</c:v>
                </c:pt>
                <c:pt idx="1250">
                  <c:v>97.3</c:v>
                </c:pt>
                <c:pt idx="1251">
                  <c:v>97.3</c:v>
                </c:pt>
                <c:pt idx="1252">
                  <c:v>97.3</c:v>
                </c:pt>
                <c:pt idx="1253">
                  <c:v>97.2</c:v>
                </c:pt>
                <c:pt idx="1254">
                  <c:v>97.1</c:v>
                </c:pt>
                <c:pt idx="1255">
                  <c:v>97</c:v>
                </c:pt>
                <c:pt idx="1256">
                  <c:v>96.9</c:v>
                </c:pt>
                <c:pt idx="1257">
                  <c:v>96.7</c:v>
                </c:pt>
                <c:pt idx="1258">
                  <c:v>96.4</c:v>
                </c:pt>
                <c:pt idx="1259">
                  <c:v>96.1</c:v>
                </c:pt>
                <c:pt idx="1260">
                  <c:v>95.7</c:v>
                </c:pt>
                <c:pt idx="1261">
                  <c:v>95.5</c:v>
                </c:pt>
                <c:pt idx="1262">
                  <c:v>95.3</c:v>
                </c:pt>
                <c:pt idx="1263">
                  <c:v>95.2</c:v>
                </c:pt>
                <c:pt idx="1264">
                  <c:v>95</c:v>
                </c:pt>
                <c:pt idx="1265">
                  <c:v>94.9</c:v>
                </c:pt>
                <c:pt idx="1266">
                  <c:v>94.7</c:v>
                </c:pt>
                <c:pt idx="1267">
                  <c:v>94.5</c:v>
                </c:pt>
                <c:pt idx="1268">
                  <c:v>94.4</c:v>
                </c:pt>
                <c:pt idx="1269">
                  <c:v>94.4</c:v>
                </c:pt>
                <c:pt idx="1270">
                  <c:v>94.3</c:v>
                </c:pt>
                <c:pt idx="1271">
                  <c:v>94.3</c:v>
                </c:pt>
                <c:pt idx="1272">
                  <c:v>94.1</c:v>
                </c:pt>
                <c:pt idx="1273">
                  <c:v>93.9</c:v>
                </c:pt>
                <c:pt idx="1274">
                  <c:v>93.4</c:v>
                </c:pt>
                <c:pt idx="1275">
                  <c:v>92.8</c:v>
                </c:pt>
                <c:pt idx="1276">
                  <c:v>92</c:v>
                </c:pt>
                <c:pt idx="1277">
                  <c:v>91.3</c:v>
                </c:pt>
                <c:pt idx="1278">
                  <c:v>90.6</c:v>
                </c:pt>
                <c:pt idx="1279">
                  <c:v>90</c:v>
                </c:pt>
                <c:pt idx="1280">
                  <c:v>89.3</c:v>
                </c:pt>
                <c:pt idx="1281">
                  <c:v>88.7</c:v>
                </c:pt>
                <c:pt idx="1282">
                  <c:v>88.1</c:v>
                </c:pt>
                <c:pt idx="1283">
                  <c:v>87.4</c:v>
                </c:pt>
                <c:pt idx="1284">
                  <c:v>86.7</c:v>
                </c:pt>
                <c:pt idx="1285">
                  <c:v>86</c:v>
                </c:pt>
                <c:pt idx="1286">
                  <c:v>85.3</c:v>
                </c:pt>
                <c:pt idx="1287">
                  <c:v>84.7</c:v>
                </c:pt>
                <c:pt idx="1288">
                  <c:v>84.1</c:v>
                </c:pt>
                <c:pt idx="1289">
                  <c:v>83.5</c:v>
                </c:pt>
                <c:pt idx="1290">
                  <c:v>82.9</c:v>
                </c:pt>
                <c:pt idx="1291">
                  <c:v>82.3</c:v>
                </c:pt>
                <c:pt idx="1292">
                  <c:v>81.7</c:v>
                </c:pt>
                <c:pt idx="1293">
                  <c:v>81.099999999999994</c:v>
                </c:pt>
                <c:pt idx="1294">
                  <c:v>80.5</c:v>
                </c:pt>
                <c:pt idx="1295">
                  <c:v>79.900000000000006</c:v>
                </c:pt>
                <c:pt idx="1296">
                  <c:v>79.400000000000006</c:v>
                </c:pt>
                <c:pt idx="1297">
                  <c:v>79.099999999999994</c:v>
                </c:pt>
                <c:pt idx="1298">
                  <c:v>78.8</c:v>
                </c:pt>
                <c:pt idx="1299">
                  <c:v>78.5</c:v>
                </c:pt>
                <c:pt idx="1300">
                  <c:v>78.2</c:v>
                </c:pt>
                <c:pt idx="1301">
                  <c:v>77.900000000000006</c:v>
                </c:pt>
                <c:pt idx="1302">
                  <c:v>77.599999999999994</c:v>
                </c:pt>
                <c:pt idx="1303">
                  <c:v>77.3</c:v>
                </c:pt>
                <c:pt idx="1304">
                  <c:v>77</c:v>
                </c:pt>
                <c:pt idx="1305">
                  <c:v>76.7</c:v>
                </c:pt>
                <c:pt idx="1306">
                  <c:v>76</c:v>
                </c:pt>
                <c:pt idx="1307">
                  <c:v>76</c:v>
                </c:pt>
                <c:pt idx="1308">
                  <c:v>76</c:v>
                </c:pt>
                <c:pt idx="1309">
                  <c:v>75.900000000000006</c:v>
                </c:pt>
                <c:pt idx="1310">
                  <c:v>75.900000000000006</c:v>
                </c:pt>
                <c:pt idx="1311">
                  <c:v>75.8</c:v>
                </c:pt>
                <c:pt idx="1312">
                  <c:v>75.7</c:v>
                </c:pt>
                <c:pt idx="1313">
                  <c:v>75.5</c:v>
                </c:pt>
                <c:pt idx="1314">
                  <c:v>75.2</c:v>
                </c:pt>
                <c:pt idx="1315">
                  <c:v>75</c:v>
                </c:pt>
                <c:pt idx="1316">
                  <c:v>74.7</c:v>
                </c:pt>
                <c:pt idx="1317">
                  <c:v>74.099999999999994</c:v>
                </c:pt>
                <c:pt idx="1318">
                  <c:v>73.7</c:v>
                </c:pt>
                <c:pt idx="1319">
                  <c:v>73.3</c:v>
                </c:pt>
                <c:pt idx="1320">
                  <c:v>73.5</c:v>
                </c:pt>
                <c:pt idx="1321">
                  <c:v>74</c:v>
                </c:pt>
                <c:pt idx="1322">
                  <c:v>74.900000000000006</c:v>
                </c:pt>
                <c:pt idx="1323">
                  <c:v>76.099999999999994</c:v>
                </c:pt>
                <c:pt idx="1324">
                  <c:v>77.7</c:v>
                </c:pt>
                <c:pt idx="1325">
                  <c:v>79.2</c:v>
                </c:pt>
                <c:pt idx="1326">
                  <c:v>80.3</c:v>
                </c:pt>
                <c:pt idx="1327">
                  <c:v>80.8</c:v>
                </c:pt>
                <c:pt idx="1328">
                  <c:v>81</c:v>
                </c:pt>
                <c:pt idx="1329">
                  <c:v>81</c:v>
                </c:pt>
                <c:pt idx="1330">
                  <c:v>81</c:v>
                </c:pt>
                <c:pt idx="1331">
                  <c:v>81</c:v>
                </c:pt>
                <c:pt idx="1332">
                  <c:v>81</c:v>
                </c:pt>
                <c:pt idx="1333">
                  <c:v>80.900000000000006</c:v>
                </c:pt>
                <c:pt idx="1334">
                  <c:v>80.599999999999994</c:v>
                </c:pt>
                <c:pt idx="1335">
                  <c:v>80.3</c:v>
                </c:pt>
                <c:pt idx="1336">
                  <c:v>80</c:v>
                </c:pt>
                <c:pt idx="1337">
                  <c:v>79.900000000000006</c:v>
                </c:pt>
                <c:pt idx="1338">
                  <c:v>79.8</c:v>
                </c:pt>
                <c:pt idx="1339">
                  <c:v>79.8</c:v>
                </c:pt>
                <c:pt idx="1340">
                  <c:v>79.8</c:v>
                </c:pt>
                <c:pt idx="1341">
                  <c:v>79.900000000000006</c:v>
                </c:pt>
                <c:pt idx="1342">
                  <c:v>80</c:v>
                </c:pt>
                <c:pt idx="1343">
                  <c:v>80.400000000000006</c:v>
                </c:pt>
                <c:pt idx="1344">
                  <c:v>80.8</c:v>
                </c:pt>
                <c:pt idx="1345">
                  <c:v>81.2</c:v>
                </c:pt>
                <c:pt idx="1346">
                  <c:v>81.5</c:v>
                </c:pt>
                <c:pt idx="1347">
                  <c:v>81.599999999999994</c:v>
                </c:pt>
                <c:pt idx="1348">
                  <c:v>81.599999999999994</c:v>
                </c:pt>
                <c:pt idx="1349">
                  <c:v>81.400000000000006</c:v>
                </c:pt>
                <c:pt idx="1350">
                  <c:v>80.7</c:v>
                </c:pt>
                <c:pt idx="1351">
                  <c:v>79.599999999999994</c:v>
                </c:pt>
                <c:pt idx="1352">
                  <c:v>78.2</c:v>
                </c:pt>
                <c:pt idx="1353">
                  <c:v>76.8</c:v>
                </c:pt>
                <c:pt idx="1354">
                  <c:v>75.3</c:v>
                </c:pt>
                <c:pt idx="1355">
                  <c:v>73.8</c:v>
                </c:pt>
                <c:pt idx="1356">
                  <c:v>72.099999999999994</c:v>
                </c:pt>
                <c:pt idx="1357">
                  <c:v>70.2</c:v>
                </c:pt>
                <c:pt idx="1358">
                  <c:v>68.2</c:v>
                </c:pt>
                <c:pt idx="1359">
                  <c:v>66.099999999999994</c:v>
                </c:pt>
                <c:pt idx="1360">
                  <c:v>63.8</c:v>
                </c:pt>
                <c:pt idx="1361">
                  <c:v>61.6</c:v>
                </c:pt>
                <c:pt idx="1362">
                  <c:v>60.2</c:v>
                </c:pt>
                <c:pt idx="1363">
                  <c:v>59.8</c:v>
                </c:pt>
                <c:pt idx="1364">
                  <c:v>60.4</c:v>
                </c:pt>
                <c:pt idx="1365">
                  <c:v>61.8</c:v>
                </c:pt>
                <c:pt idx="1366">
                  <c:v>62.6</c:v>
                </c:pt>
                <c:pt idx="1367">
                  <c:v>62.7</c:v>
                </c:pt>
                <c:pt idx="1368">
                  <c:v>61.9</c:v>
                </c:pt>
                <c:pt idx="1369">
                  <c:v>60</c:v>
                </c:pt>
                <c:pt idx="1370">
                  <c:v>58.4</c:v>
                </c:pt>
                <c:pt idx="1371">
                  <c:v>57.8</c:v>
                </c:pt>
                <c:pt idx="1372">
                  <c:v>57.8</c:v>
                </c:pt>
                <c:pt idx="1373">
                  <c:v>57.8</c:v>
                </c:pt>
                <c:pt idx="1374">
                  <c:v>57.3</c:v>
                </c:pt>
                <c:pt idx="1375">
                  <c:v>56.2</c:v>
                </c:pt>
                <c:pt idx="1376">
                  <c:v>54.3</c:v>
                </c:pt>
                <c:pt idx="1377">
                  <c:v>50.8</c:v>
                </c:pt>
                <c:pt idx="1378">
                  <c:v>45.5</c:v>
                </c:pt>
                <c:pt idx="1379">
                  <c:v>40.200000000000003</c:v>
                </c:pt>
                <c:pt idx="1380">
                  <c:v>34.9</c:v>
                </c:pt>
                <c:pt idx="1381">
                  <c:v>29.6</c:v>
                </c:pt>
                <c:pt idx="1382">
                  <c:v>27.3</c:v>
                </c:pt>
                <c:pt idx="1383">
                  <c:v>29.3</c:v>
                </c:pt>
                <c:pt idx="1384">
                  <c:v>32.9</c:v>
                </c:pt>
                <c:pt idx="1385">
                  <c:v>35.6</c:v>
                </c:pt>
                <c:pt idx="1386">
                  <c:v>36.700000000000003</c:v>
                </c:pt>
                <c:pt idx="1387">
                  <c:v>37.6</c:v>
                </c:pt>
                <c:pt idx="1388">
                  <c:v>39.4</c:v>
                </c:pt>
                <c:pt idx="1389">
                  <c:v>42.5</c:v>
                </c:pt>
                <c:pt idx="1390">
                  <c:v>46.5</c:v>
                </c:pt>
                <c:pt idx="1391">
                  <c:v>50.2</c:v>
                </c:pt>
                <c:pt idx="1392">
                  <c:v>52.8</c:v>
                </c:pt>
                <c:pt idx="1393">
                  <c:v>54.3</c:v>
                </c:pt>
                <c:pt idx="1394">
                  <c:v>54.9</c:v>
                </c:pt>
                <c:pt idx="1395">
                  <c:v>54.9</c:v>
                </c:pt>
                <c:pt idx="1396">
                  <c:v>54.7</c:v>
                </c:pt>
                <c:pt idx="1397">
                  <c:v>54.1</c:v>
                </c:pt>
                <c:pt idx="1398">
                  <c:v>53.2</c:v>
                </c:pt>
                <c:pt idx="1399">
                  <c:v>52.1</c:v>
                </c:pt>
                <c:pt idx="1400">
                  <c:v>50.7</c:v>
                </c:pt>
                <c:pt idx="1401">
                  <c:v>49.1</c:v>
                </c:pt>
                <c:pt idx="1402">
                  <c:v>47.4</c:v>
                </c:pt>
                <c:pt idx="1403">
                  <c:v>45.2</c:v>
                </c:pt>
                <c:pt idx="1404">
                  <c:v>41.8</c:v>
                </c:pt>
                <c:pt idx="1405">
                  <c:v>36.5</c:v>
                </c:pt>
                <c:pt idx="1406">
                  <c:v>31.2</c:v>
                </c:pt>
                <c:pt idx="1407">
                  <c:v>27.6</c:v>
                </c:pt>
                <c:pt idx="1408">
                  <c:v>26.9</c:v>
                </c:pt>
                <c:pt idx="1409">
                  <c:v>27.3</c:v>
                </c:pt>
                <c:pt idx="1410">
                  <c:v>27.5</c:v>
                </c:pt>
                <c:pt idx="1411">
                  <c:v>27.4</c:v>
                </c:pt>
                <c:pt idx="1412">
                  <c:v>27.1</c:v>
                </c:pt>
                <c:pt idx="1413">
                  <c:v>26.7</c:v>
                </c:pt>
                <c:pt idx="1414">
                  <c:v>26.8</c:v>
                </c:pt>
                <c:pt idx="1415">
                  <c:v>28.2</c:v>
                </c:pt>
                <c:pt idx="1416">
                  <c:v>31.1</c:v>
                </c:pt>
                <c:pt idx="1417">
                  <c:v>34.799999999999997</c:v>
                </c:pt>
                <c:pt idx="1418">
                  <c:v>38.4</c:v>
                </c:pt>
                <c:pt idx="1419">
                  <c:v>40.9</c:v>
                </c:pt>
                <c:pt idx="1420">
                  <c:v>41.7</c:v>
                </c:pt>
                <c:pt idx="1421">
                  <c:v>40.9</c:v>
                </c:pt>
                <c:pt idx="1422">
                  <c:v>38.299999999999997</c:v>
                </c:pt>
                <c:pt idx="1423">
                  <c:v>35.299999999999997</c:v>
                </c:pt>
                <c:pt idx="1424">
                  <c:v>34.299999999999997</c:v>
                </c:pt>
                <c:pt idx="1425">
                  <c:v>34.6</c:v>
                </c:pt>
                <c:pt idx="1426">
                  <c:v>36.299999999999997</c:v>
                </c:pt>
                <c:pt idx="1427">
                  <c:v>39.5</c:v>
                </c:pt>
                <c:pt idx="1428">
                  <c:v>41.8</c:v>
                </c:pt>
                <c:pt idx="1429">
                  <c:v>42.5</c:v>
                </c:pt>
                <c:pt idx="1430">
                  <c:v>41.9</c:v>
                </c:pt>
                <c:pt idx="1431">
                  <c:v>40.1</c:v>
                </c:pt>
                <c:pt idx="1432">
                  <c:v>36.6</c:v>
                </c:pt>
                <c:pt idx="1433">
                  <c:v>31.3</c:v>
                </c:pt>
                <c:pt idx="1434">
                  <c:v>26</c:v>
                </c:pt>
                <c:pt idx="1435">
                  <c:v>20.6</c:v>
                </c:pt>
                <c:pt idx="1436">
                  <c:v>19.100000000000001</c:v>
                </c:pt>
                <c:pt idx="1437">
                  <c:v>19.7</c:v>
                </c:pt>
                <c:pt idx="1438">
                  <c:v>21.1</c:v>
                </c:pt>
                <c:pt idx="1439">
                  <c:v>22</c:v>
                </c:pt>
                <c:pt idx="1440">
                  <c:v>22.1</c:v>
                </c:pt>
                <c:pt idx="1441">
                  <c:v>21.4</c:v>
                </c:pt>
                <c:pt idx="1442">
                  <c:v>19.600000000000001</c:v>
                </c:pt>
                <c:pt idx="1443">
                  <c:v>18.3</c:v>
                </c:pt>
                <c:pt idx="1444">
                  <c:v>18</c:v>
                </c:pt>
                <c:pt idx="1445">
                  <c:v>18.3</c:v>
                </c:pt>
                <c:pt idx="1446">
                  <c:v>18.5</c:v>
                </c:pt>
                <c:pt idx="1447">
                  <c:v>17.899999999999999</c:v>
                </c:pt>
                <c:pt idx="1448">
                  <c:v>15</c:v>
                </c:pt>
                <c:pt idx="1449">
                  <c:v>9.9</c:v>
                </c:pt>
                <c:pt idx="1450">
                  <c:v>4.5999999999999996</c:v>
                </c:pt>
                <c:pt idx="1451">
                  <c:v>1.2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2.2000000000000002</c:v>
                </c:pt>
                <c:pt idx="1480">
                  <c:v>4.4000000000000004</c:v>
                </c:pt>
                <c:pt idx="1481">
                  <c:v>6.3</c:v>
                </c:pt>
                <c:pt idx="1482">
                  <c:v>7.9</c:v>
                </c:pt>
                <c:pt idx="1483">
                  <c:v>9.1999999999999993</c:v>
                </c:pt>
                <c:pt idx="1484">
                  <c:v>10.4</c:v>
                </c:pt>
                <c:pt idx="1485">
                  <c:v>11.5</c:v>
                </c:pt>
                <c:pt idx="1486">
                  <c:v>12.9</c:v>
                </c:pt>
                <c:pt idx="1487">
                  <c:v>14.7</c:v>
                </c:pt>
                <c:pt idx="1488">
                  <c:v>17</c:v>
                </c:pt>
                <c:pt idx="1489">
                  <c:v>19.8</c:v>
                </c:pt>
                <c:pt idx="1490">
                  <c:v>23.1</c:v>
                </c:pt>
                <c:pt idx="1491">
                  <c:v>26.7</c:v>
                </c:pt>
                <c:pt idx="1492">
                  <c:v>30.5</c:v>
                </c:pt>
                <c:pt idx="1493">
                  <c:v>34.1</c:v>
                </c:pt>
                <c:pt idx="1494">
                  <c:v>37.5</c:v>
                </c:pt>
                <c:pt idx="1495">
                  <c:v>40.6</c:v>
                </c:pt>
                <c:pt idx="1496">
                  <c:v>43.3</c:v>
                </c:pt>
                <c:pt idx="1497">
                  <c:v>45.7</c:v>
                </c:pt>
                <c:pt idx="1498">
                  <c:v>47.7</c:v>
                </c:pt>
                <c:pt idx="1499">
                  <c:v>49.3</c:v>
                </c:pt>
                <c:pt idx="1500">
                  <c:v>50.5</c:v>
                </c:pt>
                <c:pt idx="1501">
                  <c:v>51.3</c:v>
                </c:pt>
                <c:pt idx="1502">
                  <c:v>52.1</c:v>
                </c:pt>
                <c:pt idx="1503">
                  <c:v>52.7</c:v>
                </c:pt>
                <c:pt idx="1504">
                  <c:v>53.4</c:v>
                </c:pt>
                <c:pt idx="1505">
                  <c:v>54</c:v>
                </c:pt>
                <c:pt idx="1506">
                  <c:v>54.5</c:v>
                </c:pt>
                <c:pt idx="1507">
                  <c:v>55</c:v>
                </c:pt>
                <c:pt idx="1508">
                  <c:v>55.6</c:v>
                </c:pt>
                <c:pt idx="1509">
                  <c:v>56.3</c:v>
                </c:pt>
                <c:pt idx="1510">
                  <c:v>57.2</c:v>
                </c:pt>
                <c:pt idx="1511">
                  <c:v>58.5</c:v>
                </c:pt>
                <c:pt idx="1512">
                  <c:v>60.2</c:v>
                </c:pt>
                <c:pt idx="1513">
                  <c:v>62.3</c:v>
                </c:pt>
                <c:pt idx="1514">
                  <c:v>64.7</c:v>
                </c:pt>
                <c:pt idx="1515">
                  <c:v>67.099999999999994</c:v>
                </c:pt>
                <c:pt idx="1516">
                  <c:v>69.2</c:v>
                </c:pt>
                <c:pt idx="1517">
                  <c:v>70.7</c:v>
                </c:pt>
                <c:pt idx="1518">
                  <c:v>71.900000000000006</c:v>
                </c:pt>
                <c:pt idx="1519">
                  <c:v>72.7</c:v>
                </c:pt>
                <c:pt idx="1520">
                  <c:v>73.400000000000006</c:v>
                </c:pt>
                <c:pt idx="1521">
                  <c:v>73.8</c:v>
                </c:pt>
                <c:pt idx="1522">
                  <c:v>74.099999999999994</c:v>
                </c:pt>
                <c:pt idx="1523">
                  <c:v>74</c:v>
                </c:pt>
                <c:pt idx="1524">
                  <c:v>73.599999999999994</c:v>
                </c:pt>
                <c:pt idx="1525">
                  <c:v>72.5</c:v>
                </c:pt>
                <c:pt idx="1526">
                  <c:v>70.8</c:v>
                </c:pt>
                <c:pt idx="1527">
                  <c:v>68.599999999999994</c:v>
                </c:pt>
                <c:pt idx="1528">
                  <c:v>66.2</c:v>
                </c:pt>
                <c:pt idx="1529">
                  <c:v>64</c:v>
                </c:pt>
                <c:pt idx="1530">
                  <c:v>62.2</c:v>
                </c:pt>
                <c:pt idx="1531">
                  <c:v>60.9</c:v>
                </c:pt>
                <c:pt idx="1532">
                  <c:v>60.2</c:v>
                </c:pt>
                <c:pt idx="1533">
                  <c:v>60</c:v>
                </c:pt>
                <c:pt idx="1534">
                  <c:v>60.4</c:v>
                </c:pt>
                <c:pt idx="1535">
                  <c:v>61.4</c:v>
                </c:pt>
                <c:pt idx="1536">
                  <c:v>63.2</c:v>
                </c:pt>
                <c:pt idx="1537">
                  <c:v>65.599999999999994</c:v>
                </c:pt>
                <c:pt idx="1538">
                  <c:v>68.400000000000006</c:v>
                </c:pt>
                <c:pt idx="1539">
                  <c:v>71.599999999999994</c:v>
                </c:pt>
                <c:pt idx="1540">
                  <c:v>74.900000000000006</c:v>
                </c:pt>
                <c:pt idx="1541">
                  <c:v>78.400000000000006</c:v>
                </c:pt>
                <c:pt idx="1542">
                  <c:v>81.8</c:v>
                </c:pt>
                <c:pt idx="1543">
                  <c:v>84.9</c:v>
                </c:pt>
                <c:pt idx="1544">
                  <c:v>87.4</c:v>
                </c:pt>
                <c:pt idx="1545">
                  <c:v>89</c:v>
                </c:pt>
                <c:pt idx="1546">
                  <c:v>90</c:v>
                </c:pt>
                <c:pt idx="1547">
                  <c:v>90.6</c:v>
                </c:pt>
                <c:pt idx="1548">
                  <c:v>91</c:v>
                </c:pt>
                <c:pt idx="1549">
                  <c:v>91.5</c:v>
                </c:pt>
                <c:pt idx="1550">
                  <c:v>92</c:v>
                </c:pt>
                <c:pt idx="1551">
                  <c:v>92.7</c:v>
                </c:pt>
                <c:pt idx="1552">
                  <c:v>93.4</c:v>
                </c:pt>
                <c:pt idx="1553">
                  <c:v>94.2</c:v>
                </c:pt>
                <c:pt idx="1554">
                  <c:v>94.9</c:v>
                </c:pt>
                <c:pt idx="1555">
                  <c:v>95.7</c:v>
                </c:pt>
                <c:pt idx="1556">
                  <c:v>96.6</c:v>
                </c:pt>
                <c:pt idx="1557">
                  <c:v>97.7</c:v>
                </c:pt>
                <c:pt idx="1558">
                  <c:v>98.9</c:v>
                </c:pt>
                <c:pt idx="1559">
                  <c:v>100.4</c:v>
                </c:pt>
                <c:pt idx="1560">
                  <c:v>102</c:v>
                </c:pt>
                <c:pt idx="1561">
                  <c:v>103.6</c:v>
                </c:pt>
                <c:pt idx="1562">
                  <c:v>105.2</c:v>
                </c:pt>
                <c:pt idx="1563">
                  <c:v>106.8</c:v>
                </c:pt>
                <c:pt idx="1564">
                  <c:v>108.5</c:v>
                </c:pt>
                <c:pt idx="1565">
                  <c:v>110.2</c:v>
                </c:pt>
                <c:pt idx="1566">
                  <c:v>111.9</c:v>
                </c:pt>
                <c:pt idx="1567">
                  <c:v>113.7</c:v>
                </c:pt>
                <c:pt idx="1568">
                  <c:v>115.3</c:v>
                </c:pt>
                <c:pt idx="1569">
                  <c:v>116.8</c:v>
                </c:pt>
                <c:pt idx="1570">
                  <c:v>118.2</c:v>
                </c:pt>
                <c:pt idx="1571">
                  <c:v>119.5</c:v>
                </c:pt>
                <c:pt idx="1572">
                  <c:v>120.7</c:v>
                </c:pt>
                <c:pt idx="1573">
                  <c:v>121.8</c:v>
                </c:pt>
                <c:pt idx="1574">
                  <c:v>122.6</c:v>
                </c:pt>
                <c:pt idx="1575">
                  <c:v>123.2</c:v>
                </c:pt>
                <c:pt idx="1576">
                  <c:v>123.6</c:v>
                </c:pt>
                <c:pt idx="1577">
                  <c:v>123.7</c:v>
                </c:pt>
                <c:pt idx="1578">
                  <c:v>123.6</c:v>
                </c:pt>
                <c:pt idx="1579">
                  <c:v>123.3</c:v>
                </c:pt>
                <c:pt idx="1580">
                  <c:v>123</c:v>
                </c:pt>
                <c:pt idx="1581">
                  <c:v>122.5</c:v>
                </c:pt>
                <c:pt idx="1582">
                  <c:v>122.1</c:v>
                </c:pt>
                <c:pt idx="1583">
                  <c:v>121.5</c:v>
                </c:pt>
                <c:pt idx="1584">
                  <c:v>120.8</c:v>
                </c:pt>
                <c:pt idx="1585">
                  <c:v>120</c:v>
                </c:pt>
                <c:pt idx="1586">
                  <c:v>119.1</c:v>
                </c:pt>
                <c:pt idx="1587">
                  <c:v>118.1</c:v>
                </c:pt>
                <c:pt idx="1588">
                  <c:v>117.1</c:v>
                </c:pt>
                <c:pt idx="1589">
                  <c:v>116.2</c:v>
                </c:pt>
                <c:pt idx="1590">
                  <c:v>115.5</c:v>
                </c:pt>
                <c:pt idx="1591">
                  <c:v>114.9</c:v>
                </c:pt>
                <c:pt idx="1592">
                  <c:v>114.5</c:v>
                </c:pt>
                <c:pt idx="1593">
                  <c:v>114.1</c:v>
                </c:pt>
                <c:pt idx="1594">
                  <c:v>113.9</c:v>
                </c:pt>
                <c:pt idx="1595">
                  <c:v>113.7</c:v>
                </c:pt>
                <c:pt idx="1596">
                  <c:v>113.3</c:v>
                </c:pt>
                <c:pt idx="1597">
                  <c:v>112.9</c:v>
                </c:pt>
                <c:pt idx="1598">
                  <c:v>112.2</c:v>
                </c:pt>
                <c:pt idx="1599">
                  <c:v>111.4</c:v>
                </c:pt>
                <c:pt idx="1600">
                  <c:v>110.5</c:v>
                </c:pt>
                <c:pt idx="1601">
                  <c:v>109.5</c:v>
                </c:pt>
                <c:pt idx="1602">
                  <c:v>108.5</c:v>
                </c:pt>
                <c:pt idx="1603">
                  <c:v>107.7</c:v>
                </c:pt>
                <c:pt idx="1604">
                  <c:v>107.1</c:v>
                </c:pt>
                <c:pt idx="1605">
                  <c:v>106.6</c:v>
                </c:pt>
                <c:pt idx="1606">
                  <c:v>106.4</c:v>
                </c:pt>
                <c:pt idx="1607">
                  <c:v>106.2</c:v>
                </c:pt>
                <c:pt idx="1608">
                  <c:v>106.2</c:v>
                </c:pt>
                <c:pt idx="1609">
                  <c:v>106.2</c:v>
                </c:pt>
                <c:pt idx="1610">
                  <c:v>106.4</c:v>
                </c:pt>
                <c:pt idx="1611">
                  <c:v>106.5</c:v>
                </c:pt>
                <c:pt idx="1612">
                  <c:v>106.8</c:v>
                </c:pt>
                <c:pt idx="1613">
                  <c:v>107.2</c:v>
                </c:pt>
                <c:pt idx="1614">
                  <c:v>107.8</c:v>
                </c:pt>
                <c:pt idx="1615">
                  <c:v>108.5</c:v>
                </c:pt>
                <c:pt idx="1616">
                  <c:v>109.4</c:v>
                </c:pt>
                <c:pt idx="1617">
                  <c:v>110.5</c:v>
                </c:pt>
                <c:pt idx="1618">
                  <c:v>111.7</c:v>
                </c:pt>
                <c:pt idx="1619">
                  <c:v>113</c:v>
                </c:pt>
                <c:pt idx="1620">
                  <c:v>114.1</c:v>
                </c:pt>
                <c:pt idx="1621">
                  <c:v>115.1</c:v>
                </c:pt>
                <c:pt idx="1622">
                  <c:v>115.9</c:v>
                </c:pt>
                <c:pt idx="1623">
                  <c:v>116.5</c:v>
                </c:pt>
                <c:pt idx="1624">
                  <c:v>116.7</c:v>
                </c:pt>
                <c:pt idx="1625">
                  <c:v>116.6</c:v>
                </c:pt>
                <c:pt idx="1626">
                  <c:v>116.2</c:v>
                </c:pt>
                <c:pt idx="1627">
                  <c:v>115.2</c:v>
                </c:pt>
                <c:pt idx="1628">
                  <c:v>113.8</c:v>
                </c:pt>
                <c:pt idx="1629">
                  <c:v>112</c:v>
                </c:pt>
                <c:pt idx="1630">
                  <c:v>110.1</c:v>
                </c:pt>
                <c:pt idx="1631">
                  <c:v>108.3</c:v>
                </c:pt>
                <c:pt idx="1632">
                  <c:v>107</c:v>
                </c:pt>
                <c:pt idx="1633">
                  <c:v>106.1</c:v>
                </c:pt>
                <c:pt idx="1634">
                  <c:v>105.8</c:v>
                </c:pt>
                <c:pt idx="1635">
                  <c:v>105.7</c:v>
                </c:pt>
                <c:pt idx="1636">
                  <c:v>105.7</c:v>
                </c:pt>
                <c:pt idx="1637">
                  <c:v>105.6</c:v>
                </c:pt>
                <c:pt idx="1638">
                  <c:v>105.3</c:v>
                </c:pt>
                <c:pt idx="1639">
                  <c:v>104.9</c:v>
                </c:pt>
                <c:pt idx="1640">
                  <c:v>104.4</c:v>
                </c:pt>
                <c:pt idx="1641">
                  <c:v>104</c:v>
                </c:pt>
                <c:pt idx="1642">
                  <c:v>103.8</c:v>
                </c:pt>
                <c:pt idx="1643">
                  <c:v>103.9</c:v>
                </c:pt>
                <c:pt idx="1644">
                  <c:v>104.4</c:v>
                </c:pt>
                <c:pt idx="1645">
                  <c:v>105.1</c:v>
                </c:pt>
                <c:pt idx="1646">
                  <c:v>106.1</c:v>
                </c:pt>
                <c:pt idx="1647">
                  <c:v>107.2</c:v>
                </c:pt>
                <c:pt idx="1648">
                  <c:v>108.5</c:v>
                </c:pt>
                <c:pt idx="1649">
                  <c:v>109.9</c:v>
                </c:pt>
                <c:pt idx="1650">
                  <c:v>111.3</c:v>
                </c:pt>
                <c:pt idx="1651">
                  <c:v>112.7</c:v>
                </c:pt>
                <c:pt idx="1652">
                  <c:v>113.9</c:v>
                </c:pt>
                <c:pt idx="1653">
                  <c:v>115</c:v>
                </c:pt>
                <c:pt idx="1654">
                  <c:v>116</c:v>
                </c:pt>
                <c:pt idx="1655">
                  <c:v>116.8</c:v>
                </c:pt>
                <c:pt idx="1656">
                  <c:v>117.6</c:v>
                </c:pt>
                <c:pt idx="1657">
                  <c:v>118.4</c:v>
                </c:pt>
                <c:pt idx="1658">
                  <c:v>119.2</c:v>
                </c:pt>
                <c:pt idx="1659">
                  <c:v>120</c:v>
                </c:pt>
                <c:pt idx="1660">
                  <c:v>120.8</c:v>
                </c:pt>
                <c:pt idx="1661">
                  <c:v>121.6</c:v>
                </c:pt>
                <c:pt idx="1662">
                  <c:v>122.3</c:v>
                </c:pt>
                <c:pt idx="1663">
                  <c:v>123.1</c:v>
                </c:pt>
                <c:pt idx="1664">
                  <c:v>123.8</c:v>
                </c:pt>
                <c:pt idx="1665">
                  <c:v>124.4</c:v>
                </c:pt>
                <c:pt idx="1666">
                  <c:v>125</c:v>
                </c:pt>
                <c:pt idx="1667">
                  <c:v>125.4</c:v>
                </c:pt>
                <c:pt idx="1668">
                  <c:v>125.8</c:v>
                </c:pt>
                <c:pt idx="1669">
                  <c:v>126.1</c:v>
                </c:pt>
                <c:pt idx="1670">
                  <c:v>126.4</c:v>
                </c:pt>
                <c:pt idx="1671">
                  <c:v>126.6</c:v>
                </c:pt>
                <c:pt idx="1672">
                  <c:v>126.7</c:v>
                </c:pt>
                <c:pt idx="1673">
                  <c:v>126.8</c:v>
                </c:pt>
                <c:pt idx="1674">
                  <c:v>126.9</c:v>
                </c:pt>
                <c:pt idx="1675">
                  <c:v>126.9</c:v>
                </c:pt>
                <c:pt idx="1676">
                  <c:v>126.9</c:v>
                </c:pt>
                <c:pt idx="1677">
                  <c:v>126.8</c:v>
                </c:pt>
                <c:pt idx="1678">
                  <c:v>126.6</c:v>
                </c:pt>
                <c:pt idx="1679">
                  <c:v>126.3</c:v>
                </c:pt>
                <c:pt idx="1680">
                  <c:v>126</c:v>
                </c:pt>
                <c:pt idx="1681">
                  <c:v>125.7</c:v>
                </c:pt>
                <c:pt idx="1682">
                  <c:v>125.6</c:v>
                </c:pt>
                <c:pt idx="1683">
                  <c:v>125.6</c:v>
                </c:pt>
                <c:pt idx="1684">
                  <c:v>125.8</c:v>
                </c:pt>
                <c:pt idx="1685">
                  <c:v>126.2</c:v>
                </c:pt>
                <c:pt idx="1686">
                  <c:v>126.6</c:v>
                </c:pt>
                <c:pt idx="1687">
                  <c:v>127</c:v>
                </c:pt>
                <c:pt idx="1688">
                  <c:v>127.4</c:v>
                </c:pt>
                <c:pt idx="1689">
                  <c:v>127.6</c:v>
                </c:pt>
                <c:pt idx="1690">
                  <c:v>127.8</c:v>
                </c:pt>
                <c:pt idx="1691">
                  <c:v>127.9</c:v>
                </c:pt>
                <c:pt idx="1692">
                  <c:v>128</c:v>
                </c:pt>
                <c:pt idx="1693">
                  <c:v>128.1</c:v>
                </c:pt>
                <c:pt idx="1694">
                  <c:v>128.19999999999999</c:v>
                </c:pt>
                <c:pt idx="1695">
                  <c:v>128.30000000000001</c:v>
                </c:pt>
                <c:pt idx="1696">
                  <c:v>128.4</c:v>
                </c:pt>
                <c:pt idx="1697">
                  <c:v>128.5</c:v>
                </c:pt>
                <c:pt idx="1698">
                  <c:v>128.6</c:v>
                </c:pt>
                <c:pt idx="1699">
                  <c:v>128.6</c:v>
                </c:pt>
                <c:pt idx="1700">
                  <c:v>128.5</c:v>
                </c:pt>
                <c:pt idx="1701">
                  <c:v>128.30000000000001</c:v>
                </c:pt>
                <c:pt idx="1702">
                  <c:v>128.1</c:v>
                </c:pt>
                <c:pt idx="1703">
                  <c:v>127.9</c:v>
                </c:pt>
                <c:pt idx="1704">
                  <c:v>127.6</c:v>
                </c:pt>
                <c:pt idx="1705">
                  <c:v>127.4</c:v>
                </c:pt>
                <c:pt idx="1706">
                  <c:v>127.2</c:v>
                </c:pt>
                <c:pt idx="1707">
                  <c:v>127</c:v>
                </c:pt>
                <c:pt idx="1708">
                  <c:v>126.9</c:v>
                </c:pt>
                <c:pt idx="1709">
                  <c:v>126.8</c:v>
                </c:pt>
                <c:pt idx="1710">
                  <c:v>126.7</c:v>
                </c:pt>
                <c:pt idx="1711">
                  <c:v>126.8</c:v>
                </c:pt>
                <c:pt idx="1712">
                  <c:v>126.9</c:v>
                </c:pt>
                <c:pt idx="1713">
                  <c:v>127.1</c:v>
                </c:pt>
                <c:pt idx="1714">
                  <c:v>127.4</c:v>
                </c:pt>
                <c:pt idx="1715">
                  <c:v>127.7</c:v>
                </c:pt>
                <c:pt idx="1716">
                  <c:v>128.1</c:v>
                </c:pt>
                <c:pt idx="1717">
                  <c:v>128.5</c:v>
                </c:pt>
                <c:pt idx="1718">
                  <c:v>129</c:v>
                </c:pt>
                <c:pt idx="1719">
                  <c:v>129.5</c:v>
                </c:pt>
                <c:pt idx="1720">
                  <c:v>130.1</c:v>
                </c:pt>
                <c:pt idx="1721">
                  <c:v>130.6</c:v>
                </c:pt>
                <c:pt idx="1722">
                  <c:v>131</c:v>
                </c:pt>
                <c:pt idx="1723">
                  <c:v>131.19999999999999</c:v>
                </c:pt>
                <c:pt idx="1724">
                  <c:v>131.30000000000001</c:v>
                </c:pt>
                <c:pt idx="1725">
                  <c:v>131.19999999999999</c:v>
                </c:pt>
                <c:pt idx="1726">
                  <c:v>130.69999999999999</c:v>
                </c:pt>
                <c:pt idx="1727">
                  <c:v>129.80000000000001</c:v>
                </c:pt>
                <c:pt idx="1728">
                  <c:v>128.4</c:v>
                </c:pt>
                <c:pt idx="1729">
                  <c:v>126.5</c:v>
                </c:pt>
                <c:pt idx="1730">
                  <c:v>124.1</c:v>
                </c:pt>
                <c:pt idx="1731">
                  <c:v>121.6</c:v>
                </c:pt>
                <c:pt idx="1732">
                  <c:v>119</c:v>
                </c:pt>
                <c:pt idx="1733">
                  <c:v>116.5</c:v>
                </c:pt>
                <c:pt idx="1734">
                  <c:v>114.1</c:v>
                </c:pt>
                <c:pt idx="1735">
                  <c:v>111.8</c:v>
                </c:pt>
                <c:pt idx="1736">
                  <c:v>109.5</c:v>
                </c:pt>
                <c:pt idx="1737">
                  <c:v>107.1</c:v>
                </c:pt>
                <c:pt idx="1738">
                  <c:v>104.8</c:v>
                </c:pt>
                <c:pt idx="1739">
                  <c:v>102.5</c:v>
                </c:pt>
                <c:pt idx="1740">
                  <c:v>100.4</c:v>
                </c:pt>
                <c:pt idx="1741">
                  <c:v>98.6</c:v>
                </c:pt>
                <c:pt idx="1742">
                  <c:v>97.2</c:v>
                </c:pt>
                <c:pt idx="1743">
                  <c:v>95.9</c:v>
                </c:pt>
                <c:pt idx="1744">
                  <c:v>94.8</c:v>
                </c:pt>
                <c:pt idx="1745">
                  <c:v>93.8</c:v>
                </c:pt>
                <c:pt idx="1746">
                  <c:v>92.8</c:v>
                </c:pt>
                <c:pt idx="1747">
                  <c:v>91.8</c:v>
                </c:pt>
                <c:pt idx="1748">
                  <c:v>91</c:v>
                </c:pt>
                <c:pt idx="1749">
                  <c:v>90.2</c:v>
                </c:pt>
                <c:pt idx="1750">
                  <c:v>89.6</c:v>
                </c:pt>
                <c:pt idx="1751">
                  <c:v>89.1</c:v>
                </c:pt>
                <c:pt idx="1752">
                  <c:v>88.6</c:v>
                </c:pt>
                <c:pt idx="1753">
                  <c:v>88.1</c:v>
                </c:pt>
                <c:pt idx="1754">
                  <c:v>87.6</c:v>
                </c:pt>
                <c:pt idx="1755">
                  <c:v>87.1</c:v>
                </c:pt>
                <c:pt idx="1756">
                  <c:v>86.6</c:v>
                </c:pt>
                <c:pt idx="1757">
                  <c:v>86.1</c:v>
                </c:pt>
                <c:pt idx="1758">
                  <c:v>85.5</c:v>
                </c:pt>
                <c:pt idx="1759">
                  <c:v>85</c:v>
                </c:pt>
                <c:pt idx="1760">
                  <c:v>84.4</c:v>
                </c:pt>
                <c:pt idx="1761">
                  <c:v>83.8</c:v>
                </c:pt>
                <c:pt idx="1762">
                  <c:v>83.2</c:v>
                </c:pt>
                <c:pt idx="1763">
                  <c:v>82.6</c:v>
                </c:pt>
                <c:pt idx="1764">
                  <c:v>82</c:v>
                </c:pt>
                <c:pt idx="1765">
                  <c:v>81.3</c:v>
                </c:pt>
                <c:pt idx="1766">
                  <c:v>80.400000000000006</c:v>
                </c:pt>
                <c:pt idx="1767">
                  <c:v>79.099999999999994</c:v>
                </c:pt>
                <c:pt idx="1768">
                  <c:v>77.400000000000006</c:v>
                </c:pt>
                <c:pt idx="1769">
                  <c:v>75.099999999999994</c:v>
                </c:pt>
                <c:pt idx="1770">
                  <c:v>72.3</c:v>
                </c:pt>
                <c:pt idx="1771">
                  <c:v>69.099999999999994</c:v>
                </c:pt>
                <c:pt idx="1772">
                  <c:v>65.900000000000006</c:v>
                </c:pt>
                <c:pt idx="1773">
                  <c:v>62.7</c:v>
                </c:pt>
                <c:pt idx="1774">
                  <c:v>59.7</c:v>
                </c:pt>
                <c:pt idx="1775">
                  <c:v>57</c:v>
                </c:pt>
                <c:pt idx="1776">
                  <c:v>54.6</c:v>
                </c:pt>
                <c:pt idx="1777">
                  <c:v>52.2</c:v>
                </c:pt>
                <c:pt idx="1778">
                  <c:v>49.7</c:v>
                </c:pt>
                <c:pt idx="1779">
                  <c:v>46.8</c:v>
                </c:pt>
                <c:pt idx="1780">
                  <c:v>43.5</c:v>
                </c:pt>
                <c:pt idx="1781">
                  <c:v>39.9</c:v>
                </c:pt>
                <c:pt idx="1782">
                  <c:v>36.4</c:v>
                </c:pt>
                <c:pt idx="1783">
                  <c:v>33.200000000000003</c:v>
                </c:pt>
                <c:pt idx="1784">
                  <c:v>30.5</c:v>
                </c:pt>
                <c:pt idx="1785">
                  <c:v>28.3</c:v>
                </c:pt>
                <c:pt idx="1786">
                  <c:v>26.3</c:v>
                </c:pt>
                <c:pt idx="1787">
                  <c:v>24.4</c:v>
                </c:pt>
                <c:pt idx="1788">
                  <c:v>22.5</c:v>
                </c:pt>
                <c:pt idx="1789">
                  <c:v>20.5</c:v>
                </c:pt>
                <c:pt idx="1790">
                  <c:v>18.2</c:v>
                </c:pt>
                <c:pt idx="1791">
                  <c:v>15.5</c:v>
                </c:pt>
                <c:pt idx="1792">
                  <c:v>12.3</c:v>
                </c:pt>
                <c:pt idx="1793">
                  <c:v>8.6999999999999993</c:v>
                </c:pt>
                <c:pt idx="1794">
                  <c:v>5.2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34-4AFE-B038-E1E11F4D94E1}"/>
            </c:ext>
          </c:extLst>
        </c:ser>
        <c:ser>
          <c:idx val="0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Simulation!$B$4:$B$1804</c:f>
              <c:numCache>
                <c:formatCode>General</c:formatCode>
                <c:ptCount val="18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</c:numCache>
            </c:numRef>
          </c:xVal>
          <c:yVal>
            <c:numRef>
              <c:f>Simulation!$E$4:$E$1804</c:f>
              <c:numCache>
                <c:formatCode>0.0_ </c:formatCode>
                <c:ptCount val="1801"/>
                <c:pt idx="0">
                  <c:v>-2.2100000000000002E-2</c:v>
                </c:pt>
                <c:pt idx="1">
                  <c:v>-4.2799999999999998E-2</c:v>
                </c:pt>
                <c:pt idx="2">
                  <c:v>-7.3800000000000004E-2</c:v>
                </c:pt>
                <c:pt idx="3">
                  <c:v>1.44E-2</c:v>
                </c:pt>
                <c:pt idx="4">
                  <c:v>-7.5899999999999995E-2</c:v>
                </c:pt>
                <c:pt idx="5">
                  <c:v>3.56E-2</c:v>
                </c:pt>
                <c:pt idx="6">
                  <c:v>8.3099999999999993E-2</c:v>
                </c:pt>
                <c:pt idx="7">
                  <c:v>3.3099999999999997E-2</c:v>
                </c:pt>
                <c:pt idx="8">
                  <c:v>-2.1600000000000001E-2</c:v>
                </c:pt>
                <c:pt idx="9">
                  <c:v>6.2799999999999995E-2</c:v>
                </c:pt>
                <c:pt idx="10">
                  <c:v>7.9699999999999993E-2</c:v>
                </c:pt>
                <c:pt idx="11">
                  <c:v>-5.9400000000000001E-2</c:v>
                </c:pt>
                <c:pt idx="12">
                  <c:v>7.3800000000000004E-2</c:v>
                </c:pt>
                <c:pt idx="13">
                  <c:v>-2.3199999999999998E-2</c:v>
                </c:pt>
                <c:pt idx="14">
                  <c:v>3.3999999999999998E-3</c:v>
                </c:pt>
                <c:pt idx="15">
                  <c:v>0.11409999999999999</c:v>
                </c:pt>
                <c:pt idx="16">
                  <c:v>-1.23E-2</c:v>
                </c:pt>
                <c:pt idx="17">
                  <c:v>-3.8E-3</c:v>
                </c:pt>
                <c:pt idx="18">
                  <c:v>-3.0000000000000001E-3</c:v>
                </c:pt>
                <c:pt idx="19">
                  <c:v>3.7000000000000002E-3</c:v>
                </c:pt>
                <c:pt idx="20">
                  <c:v>-6.7999999999999996E-3</c:v>
                </c:pt>
                <c:pt idx="21">
                  <c:v>-4.4999999999999997E-3</c:v>
                </c:pt>
                <c:pt idx="22">
                  <c:v>-8.0000000000000004E-4</c:v>
                </c:pt>
                <c:pt idx="23">
                  <c:v>3.0000000000000001E-3</c:v>
                </c:pt>
                <c:pt idx="24">
                  <c:v>2.3742000000000001</c:v>
                </c:pt>
                <c:pt idx="25">
                  <c:v>7.5090000000000003</c:v>
                </c:pt>
                <c:pt idx="26">
                  <c:v>13.015700000000001</c:v>
                </c:pt>
                <c:pt idx="27">
                  <c:v>18.601299999999998</c:v>
                </c:pt>
                <c:pt idx="28">
                  <c:v>24.7972</c:v>
                </c:pt>
                <c:pt idx="29">
                  <c:v>30.358599999999999</c:v>
                </c:pt>
                <c:pt idx="30">
                  <c:v>34.861400000000003</c:v>
                </c:pt>
                <c:pt idx="31">
                  <c:v>37.779299999999999</c:v>
                </c:pt>
                <c:pt idx="32">
                  <c:v>40.288800000000002</c:v>
                </c:pt>
                <c:pt idx="33">
                  <c:v>41.968699999999998</c:v>
                </c:pt>
                <c:pt idx="34">
                  <c:v>42.716000000000001</c:v>
                </c:pt>
                <c:pt idx="35">
                  <c:v>43.878100000000003</c:v>
                </c:pt>
                <c:pt idx="36">
                  <c:v>44.280200000000001</c:v>
                </c:pt>
                <c:pt idx="37">
                  <c:v>44.7806</c:v>
                </c:pt>
                <c:pt idx="38">
                  <c:v>44.646999999999998</c:v>
                </c:pt>
                <c:pt idx="39">
                  <c:v>43.651600000000002</c:v>
                </c:pt>
                <c:pt idx="40">
                  <c:v>42.180799999999998</c:v>
                </c:pt>
                <c:pt idx="41">
                  <c:v>40.301499999999997</c:v>
                </c:pt>
                <c:pt idx="42">
                  <c:v>37.697000000000003</c:v>
                </c:pt>
                <c:pt idx="43">
                  <c:v>34.891199999999998</c:v>
                </c:pt>
                <c:pt idx="44">
                  <c:v>31.497699999999998</c:v>
                </c:pt>
                <c:pt idx="45">
                  <c:v>27.9466</c:v>
                </c:pt>
                <c:pt idx="46">
                  <c:v>24.339500000000001</c:v>
                </c:pt>
                <c:pt idx="47">
                  <c:v>21.828399999999998</c:v>
                </c:pt>
                <c:pt idx="48">
                  <c:v>20.6294</c:v>
                </c:pt>
                <c:pt idx="49">
                  <c:v>20.054300000000001</c:v>
                </c:pt>
                <c:pt idx="50">
                  <c:v>19.366399999999999</c:v>
                </c:pt>
                <c:pt idx="51">
                  <c:v>18.638999999999999</c:v>
                </c:pt>
                <c:pt idx="52">
                  <c:v>17.938400000000001</c:v>
                </c:pt>
                <c:pt idx="53">
                  <c:v>17.236000000000001</c:v>
                </c:pt>
                <c:pt idx="54">
                  <c:v>16.525200000000002</c:v>
                </c:pt>
                <c:pt idx="55">
                  <c:v>14.7181</c:v>
                </c:pt>
                <c:pt idx="56">
                  <c:v>12.776899999999999</c:v>
                </c:pt>
                <c:pt idx="57">
                  <c:v>11.8095</c:v>
                </c:pt>
                <c:pt idx="58">
                  <c:v>11.4231</c:v>
                </c:pt>
                <c:pt idx="59">
                  <c:v>11.4155</c:v>
                </c:pt>
                <c:pt idx="60">
                  <c:v>11.945600000000001</c:v>
                </c:pt>
                <c:pt idx="61">
                  <c:v>12.1874</c:v>
                </c:pt>
                <c:pt idx="62">
                  <c:v>13.593299999999999</c:v>
                </c:pt>
                <c:pt idx="63">
                  <c:v>15.167199999999999</c:v>
                </c:pt>
                <c:pt idx="64">
                  <c:v>15.631600000000001</c:v>
                </c:pt>
                <c:pt idx="65">
                  <c:v>16.009499999999999</c:v>
                </c:pt>
                <c:pt idx="66">
                  <c:v>16.843699999999998</c:v>
                </c:pt>
                <c:pt idx="67">
                  <c:v>18.056699999999999</c:v>
                </c:pt>
                <c:pt idx="68">
                  <c:v>18.118200000000002</c:v>
                </c:pt>
                <c:pt idx="69">
                  <c:v>18.363299999999999</c:v>
                </c:pt>
                <c:pt idx="70">
                  <c:v>19.963899999999999</c:v>
                </c:pt>
                <c:pt idx="71">
                  <c:v>22.5761</c:v>
                </c:pt>
                <c:pt idx="72">
                  <c:v>25.253499999999999</c:v>
                </c:pt>
                <c:pt idx="73">
                  <c:v>28.284199999999998</c:v>
                </c:pt>
                <c:pt idx="74">
                  <c:v>31.5441</c:v>
                </c:pt>
                <c:pt idx="75">
                  <c:v>34.221400000000003</c:v>
                </c:pt>
                <c:pt idx="76">
                  <c:v>35.794899999999998</c:v>
                </c:pt>
                <c:pt idx="77">
                  <c:v>36.735100000000003</c:v>
                </c:pt>
                <c:pt idx="78">
                  <c:v>37.271700000000003</c:v>
                </c:pt>
                <c:pt idx="79">
                  <c:v>37.9786</c:v>
                </c:pt>
                <c:pt idx="80">
                  <c:v>39.320999999999998</c:v>
                </c:pt>
                <c:pt idx="81">
                  <c:v>39.674300000000002</c:v>
                </c:pt>
                <c:pt idx="82">
                  <c:v>39.034300000000002</c:v>
                </c:pt>
                <c:pt idx="83">
                  <c:v>38.578800000000001</c:v>
                </c:pt>
                <c:pt idx="84">
                  <c:v>38.216999999999999</c:v>
                </c:pt>
                <c:pt idx="85">
                  <c:v>37.445999999999998</c:v>
                </c:pt>
                <c:pt idx="86">
                  <c:v>36.798299999999998</c:v>
                </c:pt>
                <c:pt idx="87">
                  <c:v>36.192700000000002</c:v>
                </c:pt>
                <c:pt idx="88">
                  <c:v>35.777500000000003</c:v>
                </c:pt>
                <c:pt idx="89">
                  <c:v>35.338999999999999</c:v>
                </c:pt>
                <c:pt idx="90">
                  <c:v>34.562399999999997</c:v>
                </c:pt>
                <c:pt idx="91">
                  <c:v>33.484299999999998</c:v>
                </c:pt>
                <c:pt idx="92">
                  <c:v>31.238199999999999</c:v>
                </c:pt>
                <c:pt idx="93">
                  <c:v>27.717199999999998</c:v>
                </c:pt>
                <c:pt idx="94">
                  <c:v>22.281700000000001</c:v>
                </c:pt>
                <c:pt idx="95">
                  <c:v>17.1813</c:v>
                </c:pt>
                <c:pt idx="96">
                  <c:v>12.646100000000001</c:v>
                </c:pt>
                <c:pt idx="97">
                  <c:v>9.9026999999999994</c:v>
                </c:pt>
                <c:pt idx="98">
                  <c:v>8.3346999999999998</c:v>
                </c:pt>
                <c:pt idx="99">
                  <c:v>5.8468</c:v>
                </c:pt>
                <c:pt idx="100">
                  <c:v>3.1999</c:v>
                </c:pt>
                <c:pt idx="101">
                  <c:v>0.9123</c:v>
                </c:pt>
                <c:pt idx="102">
                  <c:v>5.1000000000000004E-3</c:v>
                </c:pt>
                <c:pt idx="103">
                  <c:v>3.9899999999999998E-2</c:v>
                </c:pt>
                <c:pt idx="104">
                  <c:v>-1.4800000000000001E-2</c:v>
                </c:pt>
                <c:pt idx="105">
                  <c:v>3.7699999999999997E-2</c:v>
                </c:pt>
                <c:pt idx="106">
                  <c:v>5.8099999999999999E-2</c:v>
                </c:pt>
                <c:pt idx="107">
                  <c:v>6.4000000000000001E-2</c:v>
                </c:pt>
                <c:pt idx="108">
                  <c:v>-2.3300000000000001E-2</c:v>
                </c:pt>
                <c:pt idx="109">
                  <c:v>-6.4000000000000003E-3</c:v>
                </c:pt>
                <c:pt idx="110">
                  <c:v>4.7500000000000001E-2</c:v>
                </c:pt>
                <c:pt idx="111">
                  <c:v>-3.9899999999999998E-2</c:v>
                </c:pt>
                <c:pt idx="112">
                  <c:v>9.2999999999999992E-3</c:v>
                </c:pt>
                <c:pt idx="113">
                  <c:v>-3.44E-2</c:v>
                </c:pt>
                <c:pt idx="114">
                  <c:v>9.1600000000000001E-2</c:v>
                </c:pt>
                <c:pt idx="115">
                  <c:v>-5.1299999999999998E-2</c:v>
                </c:pt>
                <c:pt idx="116">
                  <c:v>2.76E-2</c:v>
                </c:pt>
                <c:pt idx="117">
                  <c:v>5.1299999999999998E-2</c:v>
                </c:pt>
                <c:pt idx="118">
                  <c:v>-1.9099999999999999E-2</c:v>
                </c:pt>
                <c:pt idx="119">
                  <c:v>1.1900000000000001E-2</c:v>
                </c:pt>
                <c:pt idx="120">
                  <c:v>5.0900000000000001E-2</c:v>
                </c:pt>
                <c:pt idx="121">
                  <c:v>5.1000000000000004E-3</c:v>
                </c:pt>
                <c:pt idx="122">
                  <c:v>5.4699999999999999E-2</c:v>
                </c:pt>
                <c:pt idx="123">
                  <c:v>-1.0999999999999999E-2</c:v>
                </c:pt>
                <c:pt idx="124">
                  <c:v>-3.2199999999999999E-2</c:v>
                </c:pt>
                <c:pt idx="125">
                  <c:v>-7.5899999999999995E-2</c:v>
                </c:pt>
                <c:pt idx="126">
                  <c:v>-1.9099999999999999E-2</c:v>
                </c:pt>
                <c:pt idx="127">
                  <c:v>-5.4999999999999997E-3</c:v>
                </c:pt>
                <c:pt idx="128">
                  <c:v>3.56E-2</c:v>
                </c:pt>
                <c:pt idx="129">
                  <c:v>5.3400000000000003E-2</c:v>
                </c:pt>
                <c:pt idx="130">
                  <c:v>-0.1154</c:v>
                </c:pt>
                <c:pt idx="131">
                  <c:v>5.4300000000000001E-2</c:v>
                </c:pt>
                <c:pt idx="132">
                  <c:v>-6.5299999999999997E-2</c:v>
                </c:pt>
                <c:pt idx="133">
                  <c:v>-6.0199999999999997E-2</c:v>
                </c:pt>
                <c:pt idx="134">
                  <c:v>3.0000000000000001E-3</c:v>
                </c:pt>
                <c:pt idx="135">
                  <c:v>6.5299999999999997E-2</c:v>
                </c:pt>
                <c:pt idx="136">
                  <c:v>3.5200000000000002E-2</c:v>
                </c:pt>
                <c:pt idx="137">
                  <c:v>-9.7100000000000006E-2</c:v>
                </c:pt>
                <c:pt idx="138">
                  <c:v>-2.5000000000000001E-3</c:v>
                </c:pt>
                <c:pt idx="139">
                  <c:v>4.3700000000000003E-2</c:v>
                </c:pt>
                <c:pt idx="140">
                  <c:v>-5.4699999999999999E-2</c:v>
                </c:pt>
                <c:pt idx="141">
                  <c:v>0.4279</c:v>
                </c:pt>
                <c:pt idx="142">
                  <c:v>3.2393999999999998</c:v>
                </c:pt>
                <c:pt idx="143">
                  <c:v>7.6162999999999998</c:v>
                </c:pt>
                <c:pt idx="144">
                  <c:v>11.968500000000001</c:v>
                </c:pt>
                <c:pt idx="145">
                  <c:v>16.2805</c:v>
                </c:pt>
                <c:pt idx="146">
                  <c:v>18.816700000000001</c:v>
                </c:pt>
                <c:pt idx="147">
                  <c:v>20.4131</c:v>
                </c:pt>
                <c:pt idx="148">
                  <c:v>22.2028</c:v>
                </c:pt>
                <c:pt idx="149">
                  <c:v>24.691800000000001</c:v>
                </c:pt>
                <c:pt idx="150">
                  <c:v>27.4084</c:v>
                </c:pt>
                <c:pt idx="151">
                  <c:v>29.658799999999999</c:v>
                </c:pt>
                <c:pt idx="152">
                  <c:v>31.132200000000001</c:v>
                </c:pt>
                <c:pt idx="153">
                  <c:v>30.993500000000001</c:v>
                </c:pt>
                <c:pt idx="154">
                  <c:v>30.1355</c:v>
                </c:pt>
                <c:pt idx="155">
                  <c:v>27.487300000000001</c:v>
                </c:pt>
                <c:pt idx="156">
                  <c:v>23.155000000000001</c:v>
                </c:pt>
                <c:pt idx="157">
                  <c:v>18.0792</c:v>
                </c:pt>
                <c:pt idx="158">
                  <c:v>13.1799</c:v>
                </c:pt>
                <c:pt idx="159">
                  <c:v>11.576599999999999</c:v>
                </c:pt>
                <c:pt idx="160">
                  <c:v>13.3965</c:v>
                </c:pt>
                <c:pt idx="161">
                  <c:v>16.034500000000001</c:v>
                </c:pt>
                <c:pt idx="162">
                  <c:v>18.932099999999998</c:v>
                </c:pt>
                <c:pt idx="163">
                  <c:v>21.668500000000002</c:v>
                </c:pt>
                <c:pt idx="164">
                  <c:v>24.680099999999999</c:v>
                </c:pt>
                <c:pt idx="165">
                  <c:v>27.1493</c:v>
                </c:pt>
                <c:pt idx="166">
                  <c:v>28.499300000000002</c:v>
                </c:pt>
                <c:pt idx="167">
                  <c:v>30.278400000000001</c:v>
                </c:pt>
                <c:pt idx="168">
                  <c:v>31.625399999999999</c:v>
                </c:pt>
                <c:pt idx="169">
                  <c:v>32.3752</c:v>
                </c:pt>
                <c:pt idx="170">
                  <c:v>34.500900000000001</c:v>
                </c:pt>
                <c:pt idx="171">
                  <c:v>37.038400000000003</c:v>
                </c:pt>
                <c:pt idx="172">
                  <c:v>38.030799999999999</c:v>
                </c:pt>
                <c:pt idx="173">
                  <c:v>37.703000000000003</c:v>
                </c:pt>
                <c:pt idx="174">
                  <c:v>36.894599999999997</c:v>
                </c:pt>
                <c:pt idx="175">
                  <c:v>34.877499999999998</c:v>
                </c:pt>
                <c:pt idx="176">
                  <c:v>30.541799999999999</c:v>
                </c:pt>
                <c:pt idx="177">
                  <c:v>26.224299999999999</c:v>
                </c:pt>
                <c:pt idx="178">
                  <c:v>25.007100000000001</c:v>
                </c:pt>
                <c:pt idx="179">
                  <c:v>25.927</c:v>
                </c:pt>
                <c:pt idx="180">
                  <c:v>26.832999999999998</c:v>
                </c:pt>
                <c:pt idx="181">
                  <c:v>27.878799999999998</c:v>
                </c:pt>
                <c:pt idx="182">
                  <c:v>29.257999999999999</c:v>
                </c:pt>
                <c:pt idx="183">
                  <c:v>29.2805</c:v>
                </c:pt>
                <c:pt idx="184">
                  <c:v>28.461500000000001</c:v>
                </c:pt>
                <c:pt idx="185">
                  <c:v>28.391999999999999</c:v>
                </c:pt>
                <c:pt idx="186">
                  <c:v>28.130700000000001</c:v>
                </c:pt>
                <c:pt idx="187">
                  <c:v>27.396599999999999</c:v>
                </c:pt>
                <c:pt idx="188">
                  <c:v>23.584599999999998</c:v>
                </c:pt>
                <c:pt idx="189">
                  <c:v>20.6815</c:v>
                </c:pt>
                <c:pt idx="190">
                  <c:v>18.9711</c:v>
                </c:pt>
                <c:pt idx="191">
                  <c:v>17.856100000000001</c:v>
                </c:pt>
                <c:pt idx="192">
                  <c:v>16.434899999999999</c:v>
                </c:pt>
                <c:pt idx="193">
                  <c:v>14.755000000000001</c:v>
                </c:pt>
                <c:pt idx="194">
                  <c:v>13.7782</c:v>
                </c:pt>
                <c:pt idx="195">
                  <c:v>13.177300000000001</c:v>
                </c:pt>
                <c:pt idx="196">
                  <c:v>12.519500000000001</c:v>
                </c:pt>
                <c:pt idx="197">
                  <c:v>11.879899999999999</c:v>
                </c:pt>
                <c:pt idx="198">
                  <c:v>11.270899999999999</c:v>
                </c:pt>
                <c:pt idx="199">
                  <c:v>10.706799999999999</c:v>
                </c:pt>
                <c:pt idx="200">
                  <c:v>10.7971</c:v>
                </c:pt>
                <c:pt idx="201">
                  <c:v>11.837899999999999</c:v>
                </c:pt>
                <c:pt idx="202">
                  <c:v>13.238899999999999</c:v>
                </c:pt>
                <c:pt idx="203">
                  <c:v>14.1264</c:v>
                </c:pt>
                <c:pt idx="204">
                  <c:v>14.8886</c:v>
                </c:pt>
                <c:pt idx="205">
                  <c:v>16.186299999999999</c:v>
                </c:pt>
                <c:pt idx="206">
                  <c:v>18.031700000000001</c:v>
                </c:pt>
                <c:pt idx="207">
                  <c:v>20.343900000000001</c:v>
                </c:pt>
                <c:pt idx="208">
                  <c:v>23.0596</c:v>
                </c:pt>
                <c:pt idx="209">
                  <c:v>25.823899999999998</c:v>
                </c:pt>
                <c:pt idx="210">
                  <c:v>28.732900000000001</c:v>
                </c:pt>
                <c:pt idx="211">
                  <c:v>31.306799999999999</c:v>
                </c:pt>
                <c:pt idx="212">
                  <c:v>34.460599999999999</c:v>
                </c:pt>
                <c:pt idx="213">
                  <c:v>36.924700000000001</c:v>
                </c:pt>
                <c:pt idx="214">
                  <c:v>38.426499999999997</c:v>
                </c:pt>
                <c:pt idx="215">
                  <c:v>40.241700000000002</c:v>
                </c:pt>
                <c:pt idx="216">
                  <c:v>41.6434</c:v>
                </c:pt>
                <c:pt idx="217">
                  <c:v>42.665500000000002</c:v>
                </c:pt>
                <c:pt idx="218">
                  <c:v>44.186799999999998</c:v>
                </c:pt>
                <c:pt idx="219">
                  <c:v>46.133499999999998</c:v>
                </c:pt>
                <c:pt idx="220">
                  <c:v>48.220199999999998</c:v>
                </c:pt>
                <c:pt idx="221">
                  <c:v>49.550600000000003</c:v>
                </c:pt>
                <c:pt idx="222">
                  <c:v>50.894199999999998</c:v>
                </c:pt>
                <c:pt idx="223">
                  <c:v>51.905700000000003</c:v>
                </c:pt>
                <c:pt idx="224">
                  <c:v>52.575800000000001</c:v>
                </c:pt>
                <c:pt idx="225">
                  <c:v>53.087299999999999</c:v>
                </c:pt>
                <c:pt idx="226">
                  <c:v>53.625100000000003</c:v>
                </c:pt>
                <c:pt idx="227">
                  <c:v>53.896999999999998</c:v>
                </c:pt>
                <c:pt idx="228">
                  <c:v>54.330399999999997</c:v>
                </c:pt>
                <c:pt idx="229">
                  <c:v>54.921199999999999</c:v>
                </c:pt>
                <c:pt idx="230">
                  <c:v>55.400500000000001</c:v>
                </c:pt>
                <c:pt idx="231">
                  <c:v>56.025599999999997</c:v>
                </c:pt>
                <c:pt idx="232">
                  <c:v>56.360599999999998</c:v>
                </c:pt>
                <c:pt idx="233">
                  <c:v>56.092700000000001</c:v>
                </c:pt>
                <c:pt idx="234">
                  <c:v>55.410200000000003</c:v>
                </c:pt>
                <c:pt idx="235">
                  <c:v>54.767200000000003</c:v>
                </c:pt>
                <c:pt idx="236">
                  <c:v>54.179400000000001</c:v>
                </c:pt>
                <c:pt idx="237">
                  <c:v>52.870199999999997</c:v>
                </c:pt>
                <c:pt idx="238">
                  <c:v>50.926000000000002</c:v>
                </c:pt>
                <c:pt idx="239">
                  <c:v>50.057400000000001</c:v>
                </c:pt>
                <c:pt idx="240">
                  <c:v>49.965800000000002</c:v>
                </c:pt>
                <c:pt idx="241">
                  <c:v>48.599800000000002</c:v>
                </c:pt>
                <c:pt idx="242">
                  <c:v>46.155000000000001</c:v>
                </c:pt>
                <c:pt idx="243">
                  <c:v>43.170200000000001</c:v>
                </c:pt>
                <c:pt idx="244">
                  <c:v>40.789299999999997</c:v>
                </c:pt>
                <c:pt idx="245">
                  <c:v>39.140300000000003</c:v>
                </c:pt>
                <c:pt idx="246">
                  <c:v>36.830100000000002</c:v>
                </c:pt>
                <c:pt idx="247">
                  <c:v>34.109400000000001</c:v>
                </c:pt>
                <c:pt idx="248">
                  <c:v>31.6008</c:v>
                </c:pt>
                <c:pt idx="249">
                  <c:v>28.445799999999998</c:v>
                </c:pt>
                <c:pt idx="250">
                  <c:v>24.521899999999999</c:v>
                </c:pt>
                <c:pt idx="251">
                  <c:v>21.897099999999998</c:v>
                </c:pt>
                <c:pt idx="252">
                  <c:v>20.701899999999998</c:v>
                </c:pt>
                <c:pt idx="253">
                  <c:v>20.1204</c:v>
                </c:pt>
                <c:pt idx="254">
                  <c:v>19.3719</c:v>
                </c:pt>
                <c:pt idx="255">
                  <c:v>18.640699999999999</c:v>
                </c:pt>
                <c:pt idx="256">
                  <c:v>18.053699999999999</c:v>
                </c:pt>
                <c:pt idx="257">
                  <c:v>17.388300000000001</c:v>
                </c:pt>
                <c:pt idx="258">
                  <c:v>16.1889</c:v>
                </c:pt>
                <c:pt idx="259">
                  <c:v>15.648099999999999</c:v>
                </c:pt>
                <c:pt idx="260">
                  <c:v>16.065899999999999</c:v>
                </c:pt>
                <c:pt idx="261">
                  <c:v>17.601600000000001</c:v>
                </c:pt>
                <c:pt idx="262">
                  <c:v>19.812999999999999</c:v>
                </c:pt>
                <c:pt idx="263">
                  <c:v>22.402999999999999</c:v>
                </c:pt>
                <c:pt idx="264">
                  <c:v>24.9054</c:v>
                </c:pt>
                <c:pt idx="265">
                  <c:v>27.588699999999999</c:v>
                </c:pt>
                <c:pt idx="266">
                  <c:v>30.828900000000001</c:v>
                </c:pt>
                <c:pt idx="267">
                  <c:v>34.838500000000003</c:v>
                </c:pt>
                <c:pt idx="268">
                  <c:v>38.282299999999999</c:v>
                </c:pt>
                <c:pt idx="269">
                  <c:v>40.489800000000002</c:v>
                </c:pt>
                <c:pt idx="270">
                  <c:v>42.028500000000001</c:v>
                </c:pt>
                <c:pt idx="271">
                  <c:v>43.8399</c:v>
                </c:pt>
                <c:pt idx="272">
                  <c:v>45.381999999999998</c:v>
                </c:pt>
                <c:pt idx="273">
                  <c:v>45.898600000000002</c:v>
                </c:pt>
                <c:pt idx="274">
                  <c:v>45.939300000000003</c:v>
                </c:pt>
                <c:pt idx="275">
                  <c:v>45.314999999999998</c:v>
                </c:pt>
                <c:pt idx="276">
                  <c:v>44.702100000000002</c:v>
                </c:pt>
                <c:pt idx="277">
                  <c:v>43.247</c:v>
                </c:pt>
                <c:pt idx="278">
                  <c:v>40.493699999999997</c:v>
                </c:pt>
                <c:pt idx="279">
                  <c:v>37.209699999999998</c:v>
                </c:pt>
                <c:pt idx="280">
                  <c:v>33.837600000000002</c:v>
                </c:pt>
                <c:pt idx="281">
                  <c:v>29.353000000000002</c:v>
                </c:pt>
                <c:pt idx="282">
                  <c:v>24.357800000000001</c:v>
                </c:pt>
                <c:pt idx="283">
                  <c:v>21.6875</c:v>
                </c:pt>
                <c:pt idx="284">
                  <c:v>21.402999999999999</c:v>
                </c:pt>
                <c:pt idx="285">
                  <c:v>24.474</c:v>
                </c:pt>
                <c:pt idx="286">
                  <c:v>28.014600000000002</c:v>
                </c:pt>
                <c:pt idx="287">
                  <c:v>31.1449</c:v>
                </c:pt>
                <c:pt idx="288">
                  <c:v>35.130699999999997</c:v>
                </c:pt>
                <c:pt idx="289">
                  <c:v>39.3553</c:v>
                </c:pt>
                <c:pt idx="290">
                  <c:v>42.870800000000003</c:v>
                </c:pt>
                <c:pt idx="291">
                  <c:v>45.323500000000003</c:v>
                </c:pt>
                <c:pt idx="292">
                  <c:v>47.543700000000001</c:v>
                </c:pt>
                <c:pt idx="293">
                  <c:v>49.191800000000001</c:v>
                </c:pt>
                <c:pt idx="294">
                  <c:v>49.6494</c:v>
                </c:pt>
                <c:pt idx="295">
                  <c:v>48.997399999999999</c:v>
                </c:pt>
                <c:pt idx="296">
                  <c:v>48.208300000000001</c:v>
                </c:pt>
                <c:pt idx="297">
                  <c:v>47.435200000000002</c:v>
                </c:pt>
                <c:pt idx="298">
                  <c:v>46.972900000000003</c:v>
                </c:pt>
                <c:pt idx="299">
                  <c:v>47.038600000000002</c:v>
                </c:pt>
                <c:pt idx="300">
                  <c:v>46.815100000000001</c:v>
                </c:pt>
                <c:pt idx="301">
                  <c:v>46.793900000000001</c:v>
                </c:pt>
                <c:pt idx="302">
                  <c:v>46.847700000000003</c:v>
                </c:pt>
                <c:pt idx="303">
                  <c:v>46.8414</c:v>
                </c:pt>
                <c:pt idx="304">
                  <c:v>46.322299999999998</c:v>
                </c:pt>
                <c:pt idx="305">
                  <c:v>45.703899999999997</c:v>
                </c:pt>
                <c:pt idx="306">
                  <c:v>45.197899999999997</c:v>
                </c:pt>
                <c:pt idx="307">
                  <c:v>44.378599999999999</c:v>
                </c:pt>
                <c:pt idx="308">
                  <c:v>43.387</c:v>
                </c:pt>
                <c:pt idx="309">
                  <c:v>42.439500000000002</c:v>
                </c:pt>
                <c:pt idx="310">
                  <c:v>41.488599999999998</c:v>
                </c:pt>
                <c:pt idx="311">
                  <c:v>40.697699999999998</c:v>
                </c:pt>
                <c:pt idx="312">
                  <c:v>40.516500000000001</c:v>
                </c:pt>
                <c:pt idx="313">
                  <c:v>39.9236</c:v>
                </c:pt>
                <c:pt idx="314">
                  <c:v>39.123800000000003</c:v>
                </c:pt>
                <c:pt idx="315">
                  <c:v>38.265799999999999</c:v>
                </c:pt>
                <c:pt idx="316">
                  <c:v>37.349299999999999</c:v>
                </c:pt>
                <c:pt idx="317">
                  <c:v>35.731000000000002</c:v>
                </c:pt>
                <c:pt idx="318">
                  <c:v>34.442</c:v>
                </c:pt>
                <c:pt idx="319">
                  <c:v>33.273099999999999</c:v>
                </c:pt>
                <c:pt idx="320">
                  <c:v>31.862100000000002</c:v>
                </c:pt>
                <c:pt idx="321">
                  <c:v>29.8094</c:v>
                </c:pt>
                <c:pt idx="322">
                  <c:v>27.366900000000001</c:v>
                </c:pt>
                <c:pt idx="323">
                  <c:v>26.121700000000001</c:v>
                </c:pt>
                <c:pt idx="324">
                  <c:v>26.434200000000001</c:v>
                </c:pt>
                <c:pt idx="325">
                  <c:v>26.103000000000002</c:v>
                </c:pt>
                <c:pt idx="326">
                  <c:v>25.287400000000002</c:v>
                </c:pt>
                <c:pt idx="327">
                  <c:v>24.512599999999999</c:v>
                </c:pt>
                <c:pt idx="328">
                  <c:v>23.743200000000002</c:v>
                </c:pt>
                <c:pt idx="329">
                  <c:v>22.9756</c:v>
                </c:pt>
                <c:pt idx="330">
                  <c:v>22.35</c:v>
                </c:pt>
                <c:pt idx="331">
                  <c:v>21.5883</c:v>
                </c:pt>
                <c:pt idx="332">
                  <c:v>20.070799999999998</c:v>
                </c:pt>
                <c:pt idx="333">
                  <c:v>17.8811</c:v>
                </c:pt>
                <c:pt idx="334">
                  <c:v>16.881</c:v>
                </c:pt>
                <c:pt idx="335">
                  <c:v>16.9163</c:v>
                </c:pt>
                <c:pt idx="336">
                  <c:v>16.6707</c:v>
                </c:pt>
                <c:pt idx="337">
                  <c:v>16.075700000000001</c:v>
                </c:pt>
                <c:pt idx="338">
                  <c:v>15.345800000000001</c:v>
                </c:pt>
                <c:pt idx="339">
                  <c:v>14.627700000000001</c:v>
                </c:pt>
                <c:pt idx="340">
                  <c:v>14.373699999999999</c:v>
                </c:pt>
                <c:pt idx="341">
                  <c:v>15.0158</c:v>
                </c:pt>
                <c:pt idx="342">
                  <c:v>16.8565</c:v>
                </c:pt>
                <c:pt idx="343">
                  <c:v>19.538599999999999</c:v>
                </c:pt>
                <c:pt idx="344">
                  <c:v>22.311399999999999</c:v>
                </c:pt>
                <c:pt idx="345">
                  <c:v>24.086300000000001</c:v>
                </c:pt>
                <c:pt idx="346">
                  <c:v>24.644500000000001</c:v>
                </c:pt>
                <c:pt idx="347">
                  <c:v>24.9117</c:v>
                </c:pt>
                <c:pt idx="348">
                  <c:v>25.6844</c:v>
                </c:pt>
                <c:pt idx="349">
                  <c:v>26.106000000000002</c:v>
                </c:pt>
                <c:pt idx="350">
                  <c:v>26.235299999999999</c:v>
                </c:pt>
                <c:pt idx="351">
                  <c:v>26.7943</c:v>
                </c:pt>
                <c:pt idx="352">
                  <c:v>27.488600000000002</c:v>
                </c:pt>
                <c:pt idx="353">
                  <c:v>27.930900000000001</c:v>
                </c:pt>
                <c:pt idx="354">
                  <c:v>28.075099999999999</c:v>
                </c:pt>
                <c:pt idx="355">
                  <c:v>28.0501</c:v>
                </c:pt>
                <c:pt idx="356">
                  <c:v>28.202400000000001</c:v>
                </c:pt>
                <c:pt idx="357">
                  <c:v>28.5654</c:v>
                </c:pt>
                <c:pt idx="358">
                  <c:v>28.734200000000001</c:v>
                </c:pt>
                <c:pt idx="359">
                  <c:v>28.7257</c:v>
                </c:pt>
                <c:pt idx="360">
                  <c:v>28.560300000000002</c:v>
                </c:pt>
                <c:pt idx="361">
                  <c:v>27.966100000000001</c:v>
                </c:pt>
                <c:pt idx="362">
                  <c:v>26.709499999999998</c:v>
                </c:pt>
                <c:pt idx="363">
                  <c:v>25.236499999999999</c:v>
                </c:pt>
                <c:pt idx="364">
                  <c:v>23.5749</c:v>
                </c:pt>
                <c:pt idx="365">
                  <c:v>22.588799999999999</c:v>
                </c:pt>
                <c:pt idx="366">
                  <c:v>21.812200000000001</c:v>
                </c:pt>
                <c:pt idx="367">
                  <c:v>21.029699999999998</c:v>
                </c:pt>
                <c:pt idx="368">
                  <c:v>20.341000000000001</c:v>
                </c:pt>
                <c:pt idx="369">
                  <c:v>20.467400000000001</c:v>
                </c:pt>
                <c:pt idx="370">
                  <c:v>21.581099999999999</c:v>
                </c:pt>
                <c:pt idx="371">
                  <c:v>22.789000000000001</c:v>
                </c:pt>
                <c:pt idx="372">
                  <c:v>23.900600000000001</c:v>
                </c:pt>
                <c:pt idx="373">
                  <c:v>24.286100000000001</c:v>
                </c:pt>
                <c:pt idx="374">
                  <c:v>24.303100000000001</c:v>
                </c:pt>
                <c:pt idx="375">
                  <c:v>23.286899999999999</c:v>
                </c:pt>
                <c:pt idx="376">
                  <c:v>21.130700000000001</c:v>
                </c:pt>
                <c:pt idx="377">
                  <c:v>18.0075</c:v>
                </c:pt>
                <c:pt idx="378">
                  <c:v>13.981</c:v>
                </c:pt>
                <c:pt idx="379">
                  <c:v>9.8373000000000008</c:v>
                </c:pt>
                <c:pt idx="380">
                  <c:v>7.7065999999999999</c:v>
                </c:pt>
                <c:pt idx="381">
                  <c:v>7.1642000000000001</c:v>
                </c:pt>
                <c:pt idx="382">
                  <c:v>6.6870000000000003</c:v>
                </c:pt>
                <c:pt idx="383">
                  <c:v>4.6516999999999999</c:v>
                </c:pt>
                <c:pt idx="384">
                  <c:v>3.7143999999999999</c:v>
                </c:pt>
                <c:pt idx="385">
                  <c:v>4.6127000000000002</c:v>
                </c:pt>
                <c:pt idx="386">
                  <c:v>3.0710000000000002</c:v>
                </c:pt>
                <c:pt idx="387">
                  <c:v>5.1000000000000004E-3</c:v>
                </c:pt>
                <c:pt idx="388">
                  <c:v>-4.1999999999999997E-3</c:v>
                </c:pt>
                <c:pt idx="389">
                  <c:v>3.5999999999999997E-2</c:v>
                </c:pt>
                <c:pt idx="390">
                  <c:v>3.9E-2</c:v>
                </c:pt>
                <c:pt idx="391">
                  <c:v>-3.0499999999999999E-2</c:v>
                </c:pt>
                <c:pt idx="392">
                  <c:v>-8.5199999999999998E-2</c:v>
                </c:pt>
                <c:pt idx="393">
                  <c:v>7.6E-3</c:v>
                </c:pt>
                <c:pt idx="394">
                  <c:v>5.1000000000000004E-3</c:v>
                </c:pt>
                <c:pt idx="395">
                  <c:v>0.31209999999999999</c:v>
                </c:pt>
                <c:pt idx="396">
                  <c:v>1.2049000000000001</c:v>
                </c:pt>
                <c:pt idx="397">
                  <c:v>5.5224000000000002</c:v>
                </c:pt>
                <c:pt idx="398">
                  <c:v>9.5104000000000006</c:v>
                </c:pt>
                <c:pt idx="399">
                  <c:v>12.901999999999999</c:v>
                </c:pt>
                <c:pt idx="400">
                  <c:v>16.847999999999999</c:v>
                </c:pt>
                <c:pt idx="401">
                  <c:v>21.560300000000002</c:v>
                </c:pt>
                <c:pt idx="402">
                  <c:v>25.072399999999998</c:v>
                </c:pt>
                <c:pt idx="403">
                  <c:v>25.908799999999999</c:v>
                </c:pt>
                <c:pt idx="404">
                  <c:v>25.2866</c:v>
                </c:pt>
                <c:pt idx="405">
                  <c:v>24.479500000000002</c:v>
                </c:pt>
                <c:pt idx="406">
                  <c:v>23.7135</c:v>
                </c:pt>
                <c:pt idx="407">
                  <c:v>22.224900000000002</c:v>
                </c:pt>
                <c:pt idx="408">
                  <c:v>20.457599999999999</c:v>
                </c:pt>
                <c:pt idx="409">
                  <c:v>18.8672</c:v>
                </c:pt>
                <c:pt idx="410">
                  <c:v>16.9697</c:v>
                </c:pt>
                <c:pt idx="411">
                  <c:v>15.3491</c:v>
                </c:pt>
                <c:pt idx="412">
                  <c:v>14.5586</c:v>
                </c:pt>
                <c:pt idx="413">
                  <c:v>14.3287</c:v>
                </c:pt>
                <c:pt idx="414">
                  <c:v>14.407999999999999</c:v>
                </c:pt>
                <c:pt idx="415">
                  <c:v>14.7278</c:v>
                </c:pt>
                <c:pt idx="416">
                  <c:v>15.2393</c:v>
                </c:pt>
                <c:pt idx="417">
                  <c:v>15.871700000000001</c:v>
                </c:pt>
                <c:pt idx="418">
                  <c:v>16.9116</c:v>
                </c:pt>
                <c:pt idx="419">
                  <c:v>17.925599999999999</c:v>
                </c:pt>
                <c:pt idx="420">
                  <c:v>18.890899999999998</c:v>
                </c:pt>
                <c:pt idx="421">
                  <c:v>18.9193</c:v>
                </c:pt>
                <c:pt idx="422">
                  <c:v>18.226299999999998</c:v>
                </c:pt>
                <c:pt idx="423">
                  <c:v>17.517900000000001</c:v>
                </c:pt>
                <c:pt idx="424">
                  <c:v>16.813600000000001</c:v>
                </c:pt>
                <c:pt idx="425">
                  <c:v>16.110900000000001</c:v>
                </c:pt>
                <c:pt idx="426">
                  <c:v>16.004799999999999</c:v>
                </c:pt>
                <c:pt idx="427">
                  <c:v>17.104600000000001</c:v>
                </c:pt>
                <c:pt idx="428">
                  <c:v>19.219200000000001</c:v>
                </c:pt>
                <c:pt idx="429">
                  <c:v>22.596</c:v>
                </c:pt>
                <c:pt idx="430">
                  <c:v>27.2927</c:v>
                </c:pt>
                <c:pt idx="431">
                  <c:v>31.855699999999999</c:v>
                </c:pt>
                <c:pt idx="432">
                  <c:v>33.579700000000003</c:v>
                </c:pt>
                <c:pt idx="433">
                  <c:v>33.186599999999999</c:v>
                </c:pt>
                <c:pt idx="434">
                  <c:v>32.317999999999998</c:v>
                </c:pt>
                <c:pt idx="435">
                  <c:v>31.762</c:v>
                </c:pt>
                <c:pt idx="436">
                  <c:v>31.106300000000001</c:v>
                </c:pt>
                <c:pt idx="437">
                  <c:v>30.274999999999999</c:v>
                </c:pt>
                <c:pt idx="438">
                  <c:v>29.459499999999998</c:v>
                </c:pt>
                <c:pt idx="439">
                  <c:v>28.550999999999998</c:v>
                </c:pt>
                <c:pt idx="440">
                  <c:v>25.854900000000001</c:v>
                </c:pt>
                <c:pt idx="441">
                  <c:v>22.6053</c:v>
                </c:pt>
                <c:pt idx="442">
                  <c:v>17.782699999999998</c:v>
                </c:pt>
                <c:pt idx="443">
                  <c:v>11.5745</c:v>
                </c:pt>
                <c:pt idx="444">
                  <c:v>6.2442000000000002</c:v>
                </c:pt>
                <c:pt idx="445">
                  <c:v>1.9497</c:v>
                </c:pt>
                <c:pt idx="446">
                  <c:v>0.49919999999999998</c:v>
                </c:pt>
                <c:pt idx="447">
                  <c:v>-3.8E-3</c:v>
                </c:pt>
                <c:pt idx="448">
                  <c:v>0</c:v>
                </c:pt>
                <c:pt idx="449">
                  <c:v>-6.4000000000000003E-3</c:v>
                </c:pt>
                <c:pt idx="450">
                  <c:v>2.0999999999999999E-3</c:v>
                </c:pt>
                <c:pt idx="451">
                  <c:v>-2.1600000000000001E-2</c:v>
                </c:pt>
                <c:pt idx="452">
                  <c:v>5.1000000000000004E-3</c:v>
                </c:pt>
                <c:pt idx="453">
                  <c:v>-8.8999999999999999E-3</c:v>
                </c:pt>
                <c:pt idx="454">
                  <c:v>2.0999999999999999E-3</c:v>
                </c:pt>
                <c:pt idx="455">
                  <c:v>6.4000000000000003E-3</c:v>
                </c:pt>
                <c:pt idx="456">
                  <c:v>9.2999999999999992E-3</c:v>
                </c:pt>
                <c:pt idx="457">
                  <c:v>-1.7399999999999999E-2</c:v>
                </c:pt>
                <c:pt idx="458">
                  <c:v>-2.3800000000000002E-2</c:v>
                </c:pt>
                <c:pt idx="459">
                  <c:v>2.0400000000000001E-2</c:v>
                </c:pt>
                <c:pt idx="460">
                  <c:v>-1.3599999999999999E-2</c:v>
                </c:pt>
                <c:pt idx="461">
                  <c:v>-2.5399999999999999E-2</c:v>
                </c:pt>
                <c:pt idx="462">
                  <c:v>2.63E-2</c:v>
                </c:pt>
                <c:pt idx="463">
                  <c:v>-3.1E-2</c:v>
                </c:pt>
                <c:pt idx="464">
                  <c:v>2.8400000000000002E-2</c:v>
                </c:pt>
                <c:pt idx="465">
                  <c:v>4.4499999999999998E-2</c:v>
                </c:pt>
                <c:pt idx="466">
                  <c:v>-7.6E-3</c:v>
                </c:pt>
                <c:pt idx="467">
                  <c:v>7.1999999999999998E-3</c:v>
                </c:pt>
                <c:pt idx="468">
                  <c:v>-3.8199999999999998E-2</c:v>
                </c:pt>
                <c:pt idx="469">
                  <c:v>-4.8300000000000003E-2</c:v>
                </c:pt>
                <c:pt idx="470">
                  <c:v>2.7099999999999999E-2</c:v>
                </c:pt>
                <c:pt idx="471">
                  <c:v>-1.61E-2</c:v>
                </c:pt>
                <c:pt idx="472">
                  <c:v>7.6300000000000007E-2</c:v>
                </c:pt>
                <c:pt idx="473">
                  <c:v>-8.0999999999999996E-3</c:v>
                </c:pt>
                <c:pt idx="474">
                  <c:v>3.1800000000000002E-2</c:v>
                </c:pt>
                <c:pt idx="475">
                  <c:v>7.6799999999999993E-2</c:v>
                </c:pt>
                <c:pt idx="476">
                  <c:v>8.3000000000000001E-3</c:v>
                </c:pt>
                <c:pt idx="477">
                  <c:v>3.56E-2</c:v>
                </c:pt>
                <c:pt idx="478">
                  <c:v>2.3300000000000001E-2</c:v>
                </c:pt>
                <c:pt idx="479">
                  <c:v>1.8200000000000001E-2</c:v>
                </c:pt>
                <c:pt idx="480">
                  <c:v>8.5199999999999998E-2</c:v>
                </c:pt>
                <c:pt idx="481">
                  <c:v>2.6700000000000002E-2</c:v>
                </c:pt>
                <c:pt idx="482">
                  <c:v>-2.8799999999999999E-2</c:v>
                </c:pt>
                <c:pt idx="483">
                  <c:v>2.12E-2</c:v>
                </c:pt>
                <c:pt idx="484">
                  <c:v>2.4199999999999999E-2</c:v>
                </c:pt>
                <c:pt idx="485">
                  <c:v>-6.3500000000000001E-2</c:v>
                </c:pt>
                <c:pt idx="486">
                  <c:v>-4.3299999999999998E-2</c:v>
                </c:pt>
                <c:pt idx="487">
                  <c:v>9.0300000000000005E-2</c:v>
                </c:pt>
                <c:pt idx="488">
                  <c:v>7.4200000000000002E-2</c:v>
                </c:pt>
                <c:pt idx="489">
                  <c:v>-2.63E-2</c:v>
                </c:pt>
                <c:pt idx="490">
                  <c:v>-3.9399999999999998E-2</c:v>
                </c:pt>
                <c:pt idx="491">
                  <c:v>-2.8400000000000002E-2</c:v>
                </c:pt>
                <c:pt idx="492">
                  <c:v>-3.6900000000000002E-2</c:v>
                </c:pt>
                <c:pt idx="493">
                  <c:v>-6.7000000000000004E-2</c:v>
                </c:pt>
                <c:pt idx="494">
                  <c:v>-5.2999999999999999E-2</c:v>
                </c:pt>
                <c:pt idx="495">
                  <c:v>-6.7900000000000002E-2</c:v>
                </c:pt>
                <c:pt idx="496">
                  <c:v>-1.61E-2</c:v>
                </c:pt>
                <c:pt idx="497">
                  <c:v>-2.8000000000000001E-2</c:v>
                </c:pt>
                <c:pt idx="498">
                  <c:v>-4.9599999999999998E-2</c:v>
                </c:pt>
                <c:pt idx="499">
                  <c:v>-4.9599999999999998E-2</c:v>
                </c:pt>
                <c:pt idx="500">
                  <c:v>-4.7100000000000003E-2</c:v>
                </c:pt>
                <c:pt idx="501">
                  <c:v>1.5299999999999999E-2</c:v>
                </c:pt>
                <c:pt idx="502">
                  <c:v>6.9099999999999995E-2</c:v>
                </c:pt>
                <c:pt idx="503">
                  <c:v>-2.46E-2</c:v>
                </c:pt>
                <c:pt idx="504">
                  <c:v>-4.8800000000000003E-2</c:v>
                </c:pt>
                <c:pt idx="505">
                  <c:v>-3.27E-2</c:v>
                </c:pt>
                <c:pt idx="506">
                  <c:v>-6.5299999999999997E-2</c:v>
                </c:pt>
                <c:pt idx="507">
                  <c:v>-1.9699999999999999E-2</c:v>
                </c:pt>
                <c:pt idx="508">
                  <c:v>7.17E-2</c:v>
                </c:pt>
                <c:pt idx="509">
                  <c:v>2.5000000000000001E-2</c:v>
                </c:pt>
                <c:pt idx="510">
                  <c:v>1.61E-2</c:v>
                </c:pt>
                <c:pt idx="511">
                  <c:v>0.1128</c:v>
                </c:pt>
                <c:pt idx="512">
                  <c:v>7.1300000000000002E-2</c:v>
                </c:pt>
                <c:pt idx="513">
                  <c:v>-1.2999999999999999E-3</c:v>
                </c:pt>
                <c:pt idx="514">
                  <c:v>9.5399999999999999E-2</c:v>
                </c:pt>
                <c:pt idx="515">
                  <c:v>0.81679999999999997</c:v>
                </c:pt>
                <c:pt idx="516">
                  <c:v>3.3319999999999999</c:v>
                </c:pt>
                <c:pt idx="517">
                  <c:v>6.4490999999999996</c:v>
                </c:pt>
                <c:pt idx="518">
                  <c:v>9.9238999999999997</c:v>
                </c:pt>
                <c:pt idx="519">
                  <c:v>14.428800000000001</c:v>
                </c:pt>
                <c:pt idx="520">
                  <c:v>19.131</c:v>
                </c:pt>
                <c:pt idx="521">
                  <c:v>20.8414</c:v>
                </c:pt>
                <c:pt idx="522">
                  <c:v>21.141300000000001</c:v>
                </c:pt>
                <c:pt idx="523">
                  <c:v>20.873699999999999</c:v>
                </c:pt>
                <c:pt idx="524">
                  <c:v>20.097100000000001</c:v>
                </c:pt>
                <c:pt idx="525">
                  <c:v>19.308299999999999</c:v>
                </c:pt>
                <c:pt idx="526">
                  <c:v>18.567299999999999</c:v>
                </c:pt>
                <c:pt idx="527">
                  <c:v>15.269</c:v>
                </c:pt>
                <c:pt idx="528">
                  <c:v>11.3383</c:v>
                </c:pt>
                <c:pt idx="529">
                  <c:v>7.0608000000000004</c:v>
                </c:pt>
                <c:pt idx="530">
                  <c:v>3.0409000000000002</c:v>
                </c:pt>
                <c:pt idx="531">
                  <c:v>3.39E-2</c:v>
                </c:pt>
                <c:pt idx="532">
                  <c:v>0.16539999999999999</c:v>
                </c:pt>
                <c:pt idx="533">
                  <c:v>-1.61E-2</c:v>
                </c:pt>
                <c:pt idx="534">
                  <c:v>-1.61E-2</c:v>
                </c:pt>
                <c:pt idx="535">
                  <c:v>5.7700000000000001E-2</c:v>
                </c:pt>
                <c:pt idx="536">
                  <c:v>-3.6499999999999998E-2</c:v>
                </c:pt>
                <c:pt idx="537">
                  <c:v>0.20150000000000001</c:v>
                </c:pt>
                <c:pt idx="538">
                  <c:v>1.4819</c:v>
                </c:pt>
                <c:pt idx="539">
                  <c:v>4.7831999999999999</c:v>
                </c:pt>
                <c:pt idx="540">
                  <c:v>7.6336000000000004</c:v>
                </c:pt>
                <c:pt idx="541">
                  <c:v>11.2424</c:v>
                </c:pt>
                <c:pt idx="542">
                  <c:v>16.662199999999999</c:v>
                </c:pt>
                <c:pt idx="543">
                  <c:v>22.200700000000001</c:v>
                </c:pt>
                <c:pt idx="544">
                  <c:v>24.098600000000001</c:v>
                </c:pt>
                <c:pt idx="545">
                  <c:v>23.606200000000001</c:v>
                </c:pt>
                <c:pt idx="546">
                  <c:v>23.015000000000001</c:v>
                </c:pt>
                <c:pt idx="547">
                  <c:v>22.316500000000001</c:v>
                </c:pt>
                <c:pt idx="548">
                  <c:v>21.5578</c:v>
                </c:pt>
                <c:pt idx="549">
                  <c:v>20.613299999999999</c:v>
                </c:pt>
                <c:pt idx="550">
                  <c:v>18.537199999999999</c:v>
                </c:pt>
                <c:pt idx="551">
                  <c:v>17.035399999999999</c:v>
                </c:pt>
                <c:pt idx="552">
                  <c:v>16.289000000000001</c:v>
                </c:pt>
                <c:pt idx="553">
                  <c:v>15.573499999999999</c:v>
                </c:pt>
                <c:pt idx="554">
                  <c:v>14.8665</c:v>
                </c:pt>
                <c:pt idx="555">
                  <c:v>14.1739</c:v>
                </c:pt>
                <c:pt idx="556">
                  <c:v>13.504200000000001</c:v>
                </c:pt>
                <c:pt idx="557">
                  <c:v>12.8354</c:v>
                </c:pt>
                <c:pt idx="558">
                  <c:v>12.273</c:v>
                </c:pt>
                <c:pt idx="559">
                  <c:v>12.213200000000001</c:v>
                </c:pt>
                <c:pt idx="560">
                  <c:v>13.039</c:v>
                </c:pt>
                <c:pt idx="561">
                  <c:v>14.180300000000001</c:v>
                </c:pt>
                <c:pt idx="562">
                  <c:v>16.1601</c:v>
                </c:pt>
                <c:pt idx="563">
                  <c:v>16.855599999999999</c:v>
                </c:pt>
                <c:pt idx="564">
                  <c:v>16.7788</c:v>
                </c:pt>
                <c:pt idx="565">
                  <c:v>16.63</c:v>
                </c:pt>
                <c:pt idx="566">
                  <c:v>16.3551</c:v>
                </c:pt>
                <c:pt idx="567">
                  <c:v>13.725199999999999</c:v>
                </c:pt>
                <c:pt idx="568">
                  <c:v>8.4123000000000001</c:v>
                </c:pt>
                <c:pt idx="569">
                  <c:v>2.5655000000000001</c:v>
                </c:pt>
                <c:pt idx="570">
                  <c:v>7.1999999999999998E-3</c:v>
                </c:pt>
                <c:pt idx="571">
                  <c:v>2.46E-2</c:v>
                </c:pt>
                <c:pt idx="572">
                  <c:v>-1.15E-2</c:v>
                </c:pt>
                <c:pt idx="573">
                  <c:v>1.6999999999999999E-3</c:v>
                </c:pt>
                <c:pt idx="574">
                  <c:v>-2.0799999999999999E-2</c:v>
                </c:pt>
                <c:pt idx="575">
                  <c:v>3.9E-2</c:v>
                </c:pt>
                <c:pt idx="576">
                  <c:v>-2.93E-2</c:v>
                </c:pt>
                <c:pt idx="577">
                  <c:v>-8.0000000000000004E-4</c:v>
                </c:pt>
                <c:pt idx="578">
                  <c:v>-1.15E-2</c:v>
                </c:pt>
                <c:pt idx="579">
                  <c:v>2.76E-2</c:v>
                </c:pt>
                <c:pt idx="580">
                  <c:v>-5.6800000000000003E-2</c:v>
                </c:pt>
                <c:pt idx="581">
                  <c:v>-3.39E-2</c:v>
                </c:pt>
                <c:pt idx="582">
                  <c:v>3.8199999999999998E-2</c:v>
                </c:pt>
                <c:pt idx="583">
                  <c:v>-8.5000000000000006E-3</c:v>
                </c:pt>
                <c:pt idx="584">
                  <c:v>-3.0499999999999999E-2</c:v>
                </c:pt>
                <c:pt idx="585">
                  <c:v>-6.0199999999999997E-2</c:v>
                </c:pt>
                <c:pt idx="586">
                  <c:v>9.7999999999999997E-3</c:v>
                </c:pt>
                <c:pt idx="587">
                  <c:v>1.61E-2</c:v>
                </c:pt>
                <c:pt idx="588">
                  <c:v>-1.6999999999999999E-3</c:v>
                </c:pt>
                <c:pt idx="589">
                  <c:v>2.9700000000000001E-2</c:v>
                </c:pt>
                <c:pt idx="590">
                  <c:v>-1.7399999999999999E-2</c:v>
                </c:pt>
                <c:pt idx="591">
                  <c:v>-2.9700000000000001E-2</c:v>
                </c:pt>
                <c:pt idx="592">
                  <c:v>-2.8400000000000002E-2</c:v>
                </c:pt>
                <c:pt idx="593">
                  <c:v>-1.95E-2</c:v>
                </c:pt>
                <c:pt idx="594">
                  <c:v>3.5999999999999997E-2</c:v>
                </c:pt>
                <c:pt idx="595">
                  <c:v>2.0999999999999999E-3</c:v>
                </c:pt>
                <c:pt idx="596">
                  <c:v>-8.0000000000000004E-4</c:v>
                </c:pt>
                <c:pt idx="597">
                  <c:v>-1.78E-2</c:v>
                </c:pt>
                <c:pt idx="598">
                  <c:v>-3.3500000000000002E-2</c:v>
                </c:pt>
                <c:pt idx="599">
                  <c:v>-1.15E-2</c:v>
                </c:pt>
                <c:pt idx="600">
                  <c:v>-1.8200000000000001E-2</c:v>
                </c:pt>
                <c:pt idx="601">
                  <c:v>1.15E-2</c:v>
                </c:pt>
                <c:pt idx="602">
                  <c:v>9.2999999999999992E-3</c:v>
                </c:pt>
                <c:pt idx="603">
                  <c:v>3.56E-2</c:v>
                </c:pt>
                <c:pt idx="604">
                  <c:v>0.47420000000000001</c:v>
                </c:pt>
                <c:pt idx="605">
                  <c:v>1.9755</c:v>
                </c:pt>
                <c:pt idx="606">
                  <c:v>6.1942000000000004</c:v>
                </c:pt>
                <c:pt idx="607">
                  <c:v>10.5342</c:v>
                </c:pt>
                <c:pt idx="608">
                  <c:v>15.601100000000001</c:v>
                </c:pt>
                <c:pt idx="609">
                  <c:v>21.8903</c:v>
                </c:pt>
                <c:pt idx="610">
                  <c:v>27.871099999999998</c:v>
                </c:pt>
                <c:pt idx="611">
                  <c:v>33.139499999999998</c:v>
                </c:pt>
                <c:pt idx="612">
                  <c:v>37.906999999999996</c:v>
                </c:pt>
                <c:pt idx="613">
                  <c:v>41.694200000000002</c:v>
                </c:pt>
                <c:pt idx="614">
                  <c:v>45.245899999999999</c:v>
                </c:pt>
                <c:pt idx="615">
                  <c:v>47.822800000000001</c:v>
                </c:pt>
                <c:pt idx="616">
                  <c:v>48.432699999999997</c:v>
                </c:pt>
                <c:pt idx="617">
                  <c:v>48.026800000000001</c:v>
                </c:pt>
                <c:pt idx="618">
                  <c:v>47.863900000000001</c:v>
                </c:pt>
                <c:pt idx="619">
                  <c:v>47.9373</c:v>
                </c:pt>
                <c:pt idx="620">
                  <c:v>47.184100000000001</c:v>
                </c:pt>
                <c:pt idx="621">
                  <c:v>46.141199999999998</c:v>
                </c:pt>
                <c:pt idx="622">
                  <c:v>45.795099999999998</c:v>
                </c:pt>
                <c:pt idx="623">
                  <c:v>45.686900000000001</c:v>
                </c:pt>
                <c:pt idx="624">
                  <c:v>44.964700000000001</c:v>
                </c:pt>
                <c:pt idx="625">
                  <c:v>44.532899999999998</c:v>
                </c:pt>
                <c:pt idx="626">
                  <c:v>44.822600000000001</c:v>
                </c:pt>
                <c:pt idx="627">
                  <c:v>45.569899999999997</c:v>
                </c:pt>
                <c:pt idx="628">
                  <c:v>45.850700000000003</c:v>
                </c:pt>
                <c:pt idx="629">
                  <c:v>46.032200000000003</c:v>
                </c:pt>
                <c:pt idx="630">
                  <c:v>46.352400000000003</c:v>
                </c:pt>
                <c:pt idx="631">
                  <c:v>46.541499999999999</c:v>
                </c:pt>
                <c:pt idx="632">
                  <c:v>46.034999999999997</c:v>
                </c:pt>
                <c:pt idx="633">
                  <c:v>46.477499999999999</c:v>
                </c:pt>
                <c:pt idx="634">
                  <c:v>47.686199999999999</c:v>
                </c:pt>
                <c:pt idx="635">
                  <c:v>48.8262</c:v>
                </c:pt>
                <c:pt idx="636">
                  <c:v>49.879300000000001</c:v>
                </c:pt>
                <c:pt idx="637">
                  <c:v>50.872199999999999</c:v>
                </c:pt>
                <c:pt idx="638">
                  <c:v>52.011800000000001</c:v>
                </c:pt>
                <c:pt idx="639">
                  <c:v>52.133099999999999</c:v>
                </c:pt>
                <c:pt idx="640">
                  <c:v>51.8476</c:v>
                </c:pt>
                <c:pt idx="641">
                  <c:v>52.387999999999998</c:v>
                </c:pt>
                <c:pt idx="642">
                  <c:v>52.676400000000001</c:v>
                </c:pt>
                <c:pt idx="643">
                  <c:v>52.6357</c:v>
                </c:pt>
                <c:pt idx="644">
                  <c:v>52.676600000000001</c:v>
                </c:pt>
                <c:pt idx="645">
                  <c:v>53.601300000000002</c:v>
                </c:pt>
                <c:pt idx="646">
                  <c:v>54.478400000000001</c:v>
                </c:pt>
                <c:pt idx="647">
                  <c:v>54.847000000000001</c:v>
                </c:pt>
                <c:pt idx="648">
                  <c:v>55.139200000000002</c:v>
                </c:pt>
                <c:pt idx="649">
                  <c:v>55.808900000000001</c:v>
                </c:pt>
                <c:pt idx="650">
                  <c:v>56.4285</c:v>
                </c:pt>
                <c:pt idx="651">
                  <c:v>56.701599999999999</c:v>
                </c:pt>
                <c:pt idx="652">
                  <c:v>56.617199999999997</c:v>
                </c:pt>
                <c:pt idx="653">
                  <c:v>56.224800000000002</c:v>
                </c:pt>
                <c:pt idx="654">
                  <c:v>55.294800000000002</c:v>
                </c:pt>
                <c:pt idx="655">
                  <c:v>54.153100000000002</c:v>
                </c:pt>
                <c:pt idx="656">
                  <c:v>52.700099999999999</c:v>
                </c:pt>
                <c:pt idx="657">
                  <c:v>50.157499999999999</c:v>
                </c:pt>
                <c:pt idx="658">
                  <c:v>46.792200000000001</c:v>
                </c:pt>
                <c:pt idx="659">
                  <c:v>43.162999999999997</c:v>
                </c:pt>
                <c:pt idx="660">
                  <c:v>39.36</c:v>
                </c:pt>
                <c:pt idx="661">
                  <c:v>35.931899999999999</c:v>
                </c:pt>
                <c:pt idx="662">
                  <c:v>32.470199999999998</c:v>
                </c:pt>
                <c:pt idx="663">
                  <c:v>28.392800000000001</c:v>
                </c:pt>
                <c:pt idx="664">
                  <c:v>24.130400000000002</c:v>
                </c:pt>
                <c:pt idx="665">
                  <c:v>18.860800000000001</c:v>
                </c:pt>
                <c:pt idx="666">
                  <c:v>13.6395</c:v>
                </c:pt>
                <c:pt idx="667">
                  <c:v>11.554600000000001</c:v>
                </c:pt>
                <c:pt idx="668">
                  <c:v>13.346500000000001</c:v>
                </c:pt>
                <c:pt idx="669">
                  <c:v>15.1579</c:v>
                </c:pt>
                <c:pt idx="670">
                  <c:v>16.7258</c:v>
                </c:pt>
                <c:pt idx="671">
                  <c:v>19.405799999999999</c:v>
                </c:pt>
                <c:pt idx="672">
                  <c:v>24.08</c:v>
                </c:pt>
                <c:pt idx="673">
                  <c:v>29.194800000000001</c:v>
                </c:pt>
                <c:pt idx="674">
                  <c:v>32.925699999999999</c:v>
                </c:pt>
                <c:pt idx="675">
                  <c:v>35.283099999999997</c:v>
                </c:pt>
                <c:pt idx="676">
                  <c:v>37.141399999999997</c:v>
                </c:pt>
                <c:pt idx="677">
                  <c:v>39.217500000000001</c:v>
                </c:pt>
                <c:pt idx="678">
                  <c:v>40.351199999999999</c:v>
                </c:pt>
                <c:pt idx="679">
                  <c:v>40.0047</c:v>
                </c:pt>
                <c:pt idx="680">
                  <c:v>38.996499999999997</c:v>
                </c:pt>
                <c:pt idx="681">
                  <c:v>37.0732</c:v>
                </c:pt>
                <c:pt idx="682">
                  <c:v>34.467799999999997</c:v>
                </c:pt>
                <c:pt idx="683">
                  <c:v>31.065200000000001</c:v>
                </c:pt>
                <c:pt idx="684">
                  <c:v>26.8172</c:v>
                </c:pt>
                <c:pt idx="685">
                  <c:v>23.606200000000001</c:v>
                </c:pt>
                <c:pt idx="686">
                  <c:v>20.821899999999999</c:v>
                </c:pt>
                <c:pt idx="687">
                  <c:v>19.598800000000001</c:v>
                </c:pt>
                <c:pt idx="688">
                  <c:v>20.4283</c:v>
                </c:pt>
                <c:pt idx="689">
                  <c:v>23.0337</c:v>
                </c:pt>
                <c:pt idx="690">
                  <c:v>25.3901</c:v>
                </c:pt>
                <c:pt idx="691">
                  <c:v>27.236699999999999</c:v>
                </c:pt>
                <c:pt idx="692">
                  <c:v>29.364000000000001</c:v>
                </c:pt>
                <c:pt idx="693">
                  <c:v>30.942599999999999</c:v>
                </c:pt>
                <c:pt idx="694">
                  <c:v>31.044799999999999</c:v>
                </c:pt>
                <c:pt idx="695">
                  <c:v>31.118600000000001</c:v>
                </c:pt>
                <c:pt idx="696">
                  <c:v>32.190800000000003</c:v>
                </c:pt>
                <c:pt idx="697">
                  <c:v>33.047600000000003</c:v>
                </c:pt>
                <c:pt idx="698">
                  <c:v>33.066600000000001</c:v>
                </c:pt>
                <c:pt idx="699">
                  <c:v>31.759</c:v>
                </c:pt>
                <c:pt idx="700">
                  <c:v>29.363600000000002</c:v>
                </c:pt>
                <c:pt idx="701">
                  <c:v>26.1751</c:v>
                </c:pt>
                <c:pt idx="702">
                  <c:v>23.4192</c:v>
                </c:pt>
                <c:pt idx="703">
                  <c:v>21.988199999999999</c:v>
                </c:pt>
                <c:pt idx="704">
                  <c:v>21.4725</c:v>
                </c:pt>
                <c:pt idx="705">
                  <c:v>21.016999999999999</c:v>
                </c:pt>
                <c:pt idx="706">
                  <c:v>20.611699999999999</c:v>
                </c:pt>
                <c:pt idx="707">
                  <c:v>19.986000000000001</c:v>
                </c:pt>
                <c:pt idx="708">
                  <c:v>19.253499999999999</c:v>
                </c:pt>
                <c:pt idx="709">
                  <c:v>17.518899999999999</c:v>
                </c:pt>
                <c:pt idx="710">
                  <c:v>14.434799999999999</c:v>
                </c:pt>
                <c:pt idx="711">
                  <c:v>12.476599999999999</c:v>
                </c:pt>
                <c:pt idx="712">
                  <c:v>12.0037</c:v>
                </c:pt>
                <c:pt idx="713">
                  <c:v>14.204499999999999</c:v>
                </c:pt>
                <c:pt idx="714">
                  <c:v>18.8307</c:v>
                </c:pt>
                <c:pt idx="715">
                  <c:v>21.903400000000001</c:v>
                </c:pt>
                <c:pt idx="716">
                  <c:v>22.531500000000001</c:v>
                </c:pt>
                <c:pt idx="717">
                  <c:v>21.651499999999999</c:v>
                </c:pt>
                <c:pt idx="718">
                  <c:v>18.457100000000001</c:v>
                </c:pt>
                <c:pt idx="719">
                  <c:v>13.651</c:v>
                </c:pt>
                <c:pt idx="720">
                  <c:v>11.2043</c:v>
                </c:pt>
                <c:pt idx="721">
                  <c:v>11.558400000000001</c:v>
                </c:pt>
                <c:pt idx="722">
                  <c:v>13.581899999999999</c:v>
                </c:pt>
                <c:pt idx="723">
                  <c:v>15.884</c:v>
                </c:pt>
                <c:pt idx="724">
                  <c:v>18.508400000000002</c:v>
                </c:pt>
                <c:pt idx="725">
                  <c:v>21.1828</c:v>
                </c:pt>
                <c:pt idx="726">
                  <c:v>23.921800000000001</c:v>
                </c:pt>
                <c:pt idx="727">
                  <c:v>26.261199999999999</c:v>
                </c:pt>
                <c:pt idx="728">
                  <c:v>28.7163</c:v>
                </c:pt>
                <c:pt idx="729">
                  <c:v>32.286200000000001</c:v>
                </c:pt>
                <c:pt idx="730">
                  <c:v>36.502299999999998</c:v>
                </c:pt>
                <c:pt idx="731">
                  <c:v>39.74</c:v>
                </c:pt>
                <c:pt idx="732">
                  <c:v>41.055999999999997</c:v>
                </c:pt>
                <c:pt idx="733">
                  <c:v>41.158200000000001</c:v>
                </c:pt>
                <c:pt idx="734">
                  <c:v>41.589100000000002</c:v>
                </c:pt>
                <c:pt idx="735">
                  <c:v>42.1066</c:v>
                </c:pt>
                <c:pt idx="736">
                  <c:v>42.127800000000001</c:v>
                </c:pt>
                <c:pt idx="737">
                  <c:v>42.445599999999999</c:v>
                </c:pt>
                <c:pt idx="738">
                  <c:v>42.771599999999999</c:v>
                </c:pt>
                <c:pt idx="739">
                  <c:v>43.019300000000001</c:v>
                </c:pt>
                <c:pt idx="740">
                  <c:v>43.328000000000003</c:v>
                </c:pt>
                <c:pt idx="741">
                  <c:v>43.574399999999997</c:v>
                </c:pt>
                <c:pt idx="742">
                  <c:v>43.893799999999999</c:v>
                </c:pt>
                <c:pt idx="743">
                  <c:v>44.842500000000001</c:v>
                </c:pt>
                <c:pt idx="744">
                  <c:v>46.5182</c:v>
                </c:pt>
                <c:pt idx="745">
                  <c:v>47.175600000000003</c:v>
                </c:pt>
                <c:pt idx="746">
                  <c:v>47.0899</c:v>
                </c:pt>
                <c:pt idx="747">
                  <c:v>47.186599999999999</c:v>
                </c:pt>
                <c:pt idx="748">
                  <c:v>47.4788</c:v>
                </c:pt>
                <c:pt idx="749">
                  <c:v>47.591200000000001</c:v>
                </c:pt>
                <c:pt idx="750">
                  <c:v>47.762599999999999</c:v>
                </c:pt>
                <c:pt idx="751">
                  <c:v>48.491599999999998</c:v>
                </c:pt>
                <c:pt idx="752">
                  <c:v>49.163800000000002</c:v>
                </c:pt>
                <c:pt idx="753">
                  <c:v>49.4251</c:v>
                </c:pt>
                <c:pt idx="754">
                  <c:v>49.552700000000002</c:v>
                </c:pt>
                <c:pt idx="755">
                  <c:v>49.632899999999999</c:v>
                </c:pt>
                <c:pt idx="756">
                  <c:v>49.226199999999999</c:v>
                </c:pt>
                <c:pt idx="757">
                  <c:v>48.299100000000003</c:v>
                </c:pt>
                <c:pt idx="758">
                  <c:v>47.290900000000001</c:v>
                </c:pt>
                <c:pt idx="759">
                  <c:v>46.228299999999997</c:v>
                </c:pt>
                <c:pt idx="760">
                  <c:v>43.064599999999999</c:v>
                </c:pt>
                <c:pt idx="761">
                  <c:v>38.091500000000003</c:v>
                </c:pt>
                <c:pt idx="762">
                  <c:v>32.4876</c:v>
                </c:pt>
                <c:pt idx="763">
                  <c:v>26.938099999999999</c:v>
                </c:pt>
                <c:pt idx="764">
                  <c:v>21.737200000000001</c:v>
                </c:pt>
                <c:pt idx="765">
                  <c:v>16.3734</c:v>
                </c:pt>
                <c:pt idx="766">
                  <c:v>12.3405</c:v>
                </c:pt>
                <c:pt idx="767">
                  <c:v>11.3226</c:v>
                </c:pt>
                <c:pt idx="768">
                  <c:v>14.2288</c:v>
                </c:pt>
                <c:pt idx="769">
                  <c:v>17.724599999999999</c:v>
                </c:pt>
                <c:pt idx="770">
                  <c:v>21.3415</c:v>
                </c:pt>
                <c:pt idx="771">
                  <c:v>24.591000000000001</c:v>
                </c:pt>
                <c:pt idx="772">
                  <c:v>27.958100000000002</c:v>
                </c:pt>
                <c:pt idx="773">
                  <c:v>32.463500000000003</c:v>
                </c:pt>
                <c:pt idx="774">
                  <c:v>37.978700000000003</c:v>
                </c:pt>
                <c:pt idx="775">
                  <c:v>43.4803</c:v>
                </c:pt>
                <c:pt idx="776">
                  <c:v>47.2316</c:v>
                </c:pt>
                <c:pt idx="777">
                  <c:v>49.716000000000001</c:v>
                </c:pt>
                <c:pt idx="778">
                  <c:v>52.388800000000003</c:v>
                </c:pt>
                <c:pt idx="779">
                  <c:v>55.0764</c:v>
                </c:pt>
                <c:pt idx="780">
                  <c:v>57.131700000000002</c:v>
                </c:pt>
                <c:pt idx="781">
                  <c:v>58.691200000000002</c:v>
                </c:pt>
                <c:pt idx="782">
                  <c:v>60.048299999999998</c:v>
                </c:pt>
                <c:pt idx="783">
                  <c:v>61.369500000000002</c:v>
                </c:pt>
                <c:pt idx="784">
                  <c:v>62.581099999999999</c:v>
                </c:pt>
                <c:pt idx="785">
                  <c:v>63.521799999999999</c:v>
                </c:pt>
                <c:pt idx="786">
                  <c:v>63.662599999999998</c:v>
                </c:pt>
                <c:pt idx="787">
                  <c:v>64.123599999999996</c:v>
                </c:pt>
                <c:pt idx="788">
                  <c:v>64.683499999999995</c:v>
                </c:pt>
                <c:pt idx="789">
                  <c:v>64.872600000000006</c:v>
                </c:pt>
                <c:pt idx="790">
                  <c:v>64.980500000000006</c:v>
                </c:pt>
                <c:pt idx="791">
                  <c:v>65.152100000000004</c:v>
                </c:pt>
                <c:pt idx="792">
                  <c:v>65.289500000000004</c:v>
                </c:pt>
                <c:pt idx="793">
                  <c:v>65.295500000000004</c:v>
                </c:pt>
                <c:pt idx="794">
                  <c:v>65.619900000000001</c:v>
                </c:pt>
                <c:pt idx="795">
                  <c:v>65.716999999999999</c:v>
                </c:pt>
                <c:pt idx="796">
                  <c:v>65.069400000000002</c:v>
                </c:pt>
                <c:pt idx="797">
                  <c:v>62.582799999999999</c:v>
                </c:pt>
                <c:pt idx="798">
                  <c:v>58.884999999999998</c:v>
                </c:pt>
                <c:pt idx="799">
                  <c:v>53.995800000000003</c:v>
                </c:pt>
                <c:pt idx="800">
                  <c:v>49.334800000000001</c:v>
                </c:pt>
                <c:pt idx="801">
                  <c:v>43.669400000000003</c:v>
                </c:pt>
                <c:pt idx="802">
                  <c:v>41.504300000000001</c:v>
                </c:pt>
                <c:pt idx="803">
                  <c:v>41.872399999999999</c:v>
                </c:pt>
                <c:pt idx="804">
                  <c:v>43.0672</c:v>
                </c:pt>
                <c:pt idx="805">
                  <c:v>44.4587</c:v>
                </c:pt>
                <c:pt idx="806">
                  <c:v>46.727699999999999</c:v>
                </c:pt>
                <c:pt idx="807">
                  <c:v>49.8157</c:v>
                </c:pt>
                <c:pt idx="808">
                  <c:v>51.509599999999999</c:v>
                </c:pt>
                <c:pt idx="809">
                  <c:v>52.362099999999998</c:v>
                </c:pt>
                <c:pt idx="810">
                  <c:v>52.733899999999998</c:v>
                </c:pt>
                <c:pt idx="811">
                  <c:v>52.413400000000003</c:v>
                </c:pt>
                <c:pt idx="812">
                  <c:v>51.556100000000001</c:v>
                </c:pt>
                <c:pt idx="813">
                  <c:v>49.300400000000003</c:v>
                </c:pt>
                <c:pt idx="814">
                  <c:v>46.5441</c:v>
                </c:pt>
                <c:pt idx="815">
                  <c:v>41.656599999999997</c:v>
                </c:pt>
                <c:pt idx="816">
                  <c:v>37.398899999999998</c:v>
                </c:pt>
                <c:pt idx="817">
                  <c:v>33.330800000000004</c:v>
                </c:pt>
                <c:pt idx="818">
                  <c:v>29.165500000000002</c:v>
                </c:pt>
                <c:pt idx="819">
                  <c:v>24.993099999999998</c:v>
                </c:pt>
                <c:pt idx="820">
                  <c:v>20.584900000000001</c:v>
                </c:pt>
                <c:pt idx="821">
                  <c:v>17.230799999999999</c:v>
                </c:pt>
                <c:pt idx="822">
                  <c:v>16.913699999999999</c:v>
                </c:pt>
                <c:pt idx="823">
                  <c:v>19.667100000000001</c:v>
                </c:pt>
                <c:pt idx="824">
                  <c:v>23.1999</c:v>
                </c:pt>
                <c:pt idx="825">
                  <c:v>26.919</c:v>
                </c:pt>
                <c:pt idx="826">
                  <c:v>29.884</c:v>
                </c:pt>
                <c:pt idx="827">
                  <c:v>32.734900000000003</c:v>
                </c:pt>
                <c:pt idx="828">
                  <c:v>35.1036</c:v>
                </c:pt>
                <c:pt idx="829">
                  <c:v>36.9985</c:v>
                </c:pt>
                <c:pt idx="830">
                  <c:v>38.231900000000003</c:v>
                </c:pt>
                <c:pt idx="831">
                  <c:v>39.441800000000001</c:v>
                </c:pt>
                <c:pt idx="832">
                  <c:v>41.816499999999998</c:v>
                </c:pt>
                <c:pt idx="833">
                  <c:v>45.042700000000004</c:v>
                </c:pt>
                <c:pt idx="834">
                  <c:v>46.760800000000003</c:v>
                </c:pt>
                <c:pt idx="835">
                  <c:v>47.542000000000002</c:v>
                </c:pt>
                <c:pt idx="836">
                  <c:v>48.218899999999998</c:v>
                </c:pt>
                <c:pt idx="837">
                  <c:v>48.840699999999998</c:v>
                </c:pt>
                <c:pt idx="838">
                  <c:v>49.241</c:v>
                </c:pt>
                <c:pt idx="839">
                  <c:v>49.716000000000001</c:v>
                </c:pt>
                <c:pt idx="840">
                  <c:v>50.299199999999999</c:v>
                </c:pt>
                <c:pt idx="841">
                  <c:v>50.891300000000001</c:v>
                </c:pt>
                <c:pt idx="842">
                  <c:v>51.582599999999999</c:v>
                </c:pt>
                <c:pt idx="843">
                  <c:v>52.359400000000001</c:v>
                </c:pt>
                <c:pt idx="844">
                  <c:v>53.405799999999999</c:v>
                </c:pt>
                <c:pt idx="845">
                  <c:v>54.9895</c:v>
                </c:pt>
                <c:pt idx="846">
                  <c:v>55.9527</c:v>
                </c:pt>
                <c:pt idx="847">
                  <c:v>56.279200000000003</c:v>
                </c:pt>
                <c:pt idx="848">
                  <c:v>56.801699999999997</c:v>
                </c:pt>
                <c:pt idx="849">
                  <c:v>57.443399999999997</c:v>
                </c:pt>
                <c:pt idx="850">
                  <c:v>57.699599999999997</c:v>
                </c:pt>
                <c:pt idx="851">
                  <c:v>58.080399999999997</c:v>
                </c:pt>
                <c:pt idx="852">
                  <c:v>59.119399999999999</c:v>
                </c:pt>
                <c:pt idx="853">
                  <c:v>60.466500000000003</c:v>
                </c:pt>
                <c:pt idx="854">
                  <c:v>61.064500000000002</c:v>
                </c:pt>
                <c:pt idx="855">
                  <c:v>61.266399999999997</c:v>
                </c:pt>
                <c:pt idx="856">
                  <c:v>62.026800000000001</c:v>
                </c:pt>
                <c:pt idx="857">
                  <c:v>62.555300000000003</c:v>
                </c:pt>
                <c:pt idx="858">
                  <c:v>62.0807</c:v>
                </c:pt>
                <c:pt idx="859">
                  <c:v>62.887300000000003</c:v>
                </c:pt>
                <c:pt idx="860">
                  <c:v>64.384500000000003</c:v>
                </c:pt>
                <c:pt idx="861">
                  <c:v>65.622900000000001</c:v>
                </c:pt>
                <c:pt idx="862">
                  <c:v>65.429100000000005</c:v>
                </c:pt>
                <c:pt idx="863">
                  <c:v>65.836200000000005</c:v>
                </c:pt>
                <c:pt idx="864">
                  <c:v>67.0428</c:v>
                </c:pt>
                <c:pt idx="865">
                  <c:v>68.5886</c:v>
                </c:pt>
                <c:pt idx="866">
                  <c:v>70.285200000000003</c:v>
                </c:pt>
                <c:pt idx="867">
                  <c:v>71.671999999999997</c:v>
                </c:pt>
                <c:pt idx="868">
                  <c:v>72.1297</c:v>
                </c:pt>
                <c:pt idx="869">
                  <c:v>73.257800000000003</c:v>
                </c:pt>
                <c:pt idx="870">
                  <c:v>74.876199999999997</c:v>
                </c:pt>
                <c:pt idx="871">
                  <c:v>75.844499999999996</c:v>
                </c:pt>
                <c:pt idx="872">
                  <c:v>75.981499999999997</c:v>
                </c:pt>
                <c:pt idx="873">
                  <c:v>75.662999999999997</c:v>
                </c:pt>
                <c:pt idx="874">
                  <c:v>75.407700000000006</c:v>
                </c:pt>
                <c:pt idx="875">
                  <c:v>75.348699999999994</c:v>
                </c:pt>
                <c:pt idx="876">
                  <c:v>74.906300000000002</c:v>
                </c:pt>
                <c:pt idx="877">
                  <c:v>74.199799999999996</c:v>
                </c:pt>
                <c:pt idx="878">
                  <c:v>73.401200000000003</c:v>
                </c:pt>
                <c:pt idx="879">
                  <c:v>72.3108</c:v>
                </c:pt>
                <c:pt idx="880">
                  <c:v>71.045199999999994</c:v>
                </c:pt>
                <c:pt idx="881">
                  <c:v>70.344899999999996</c:v>
                </c:pt>
                <c:pt idx="882">
                  <c:v>70.355199999999996</c:v>
                </c:pt>
                <c:pt idx="883">
                  <c:v>69.538700000000006</c:v>
                </c:pt>
                <c:pt idx="884">
                  <c:v>68.299099999999996</c:v>
                </c:pt>
                <c:pt idx="885">
                  <c:v>67.769900000000007</c:v>
                </c:pt>
                <c:pt idx="886">
                  <c:v>67.946200000000005</c:v>
                </c:pt>
                <c:pt idx="887">
                  <c:v>68.103999999999999</c:v>
                </c:pt>
                <c:pt idx="888">
                  <c:v>68.025099999999995</c:v>
                </c:pt>
                <c:pt idx="889">
                  <c:v>67.730699999999999</c:v>
                </c:pt>
                <c:pt idx="890">
                  <c:v>67.834599999999995</c:v>
                </c:pt>
                <c:pt idx="891">
                  <c:v>67.939800000000005</c:v>
                </c:pt>
                <c:pt idx="892">
                  <c:v>67.787999999999997</c:v>
                </c:pt>
                <c:pt idx="893">
                  <c:v>67.448300000000003</c:v>
                </c:pt>
                <c:pt idx="894">
                  <c:v>66.842600000000004</c:v>
                </c:pt>
                <c:pt idx="895">
                  <c:v>66.070300000000003</c:v>
                </c:pt>
                <c:pt idx="896">
                  <c:v>65.108500000000006</c:v>
                </c:pt>
                <c:pt idx="897">
                  <c:v>63.989600000000003</c:v>
                </c:pt>
                <c:pt idx="898">
                  <c:v>62.814799999999998</c:v>
                </c:pt>
                <c:pt idx="899">
                  <c:v>61.875</c:v>
                </c:pt>
                <c:pt idx="900">
                  <c:v>61.871200000000002</c:v>
                </c:pt>
                <c:pt idx="901">
                  <c:v>62.161299999999997</c:v>
                </c:pt>
                <c:pt idx="902">
                  <c:v>61.564500000000002</c:v>
                </c:pt>
                <c:pt idx="903">
                  <c:v>61.043300000000002</c:v>
                </c:pt>
                <c:pt idx="904">
                  <c:v>60.440600000000003</c:v>
                </c:pt>
                <c:pt idx="905">
                  <c:v>58.508499999999998</c:v>
                </c:pt>
                <c:pt idx="906">
                  <c:v>53.726900000000001</c:v>
                </c:pt>
                <c:pt idx="907">
                  <c:v>48.311399999999999</c:v>
                </c:pt>
                <c:pt idx="908">
                  <c:v>44.0749</c:v>
                </c:pt>
                <c:pt idx="909">
                  <c:v>41.720599999999997</c:v>
                </c:pt>
                <c:pt idx="910">
                  <c:v>42.243099999999998</c:v>
                </c:pt>
                <c:pt idx="911">
                  <c:v>43.158799999999999</c:v>
                </c:pt>
                <c:pt idx="912">
                  <c:v>43.8369</c:v>
                </c:pt>
                <c:pt idx="913">
                  <c:v>45.800199999999997</c:v>
                </c:pt>
                <c:pt idx="914">
                  <c:v>49.073500000000003</c:v>
                </c:pt>
                <c:pt idx="915">
                  <c:v>51.575800000000001</c:v>
                </c:pt>
                <c:pt idx="916">
                  <c:v>52.927</c:v>
                </c:pt>
                <c:pt idx="917">
                  <c:v>54.552199999999999</c:v>
                </c:pt>
                <c:pt idx="918">
                  <c:v>56.848799999999997</c:v>
                </c:pt>
                <c:pt idx="919">
                  <c:v>58.369700000000002</c:v>
                </c:pt>
                <c:pt idx="920">
                  <c:v>58.789099999999998</c:v>
                </c:pt>
                <c:pt idx="921">
                  <c:v>59.140300000000003</c:v>
                </c:pt>
                <c:pt idx="922">
                  <c:v>59.617400000000004</c:v>
                </c:pt>
                <c:pt idx="923">
                  <c:v>60.186999999999998</c:v>
                </c:pt>
                <c:pt idx="924">
                  <c:v>60.973799999999997</c:v>
                </c:pt>
                <c:pt idx="925">
                  <c:v>62.367400000000004</c:v>
                </c:pt>
                <c:pt idx="926">
                  <c:v>63.833599999999997</c:v>
                </c:pt>
                <c:pt idx="927">
                  <c:v>64.011300000000006</c:v>
                </c:pt>
                <c:pt idx="928">
                  <c:v>63.096899999999998</c:v>
                </c:pt>
                <c:pt idx="929">
                  <c:v>61.8996</c:v>
                </c:pt>
                <c:pt idx="930">
                  <c:v>60.763800000000003</c:v>
                </c:pt>
                <c:pt idx="931">
                  <c:v>60.2684</c:v>
                </c:pt>
                <c:pt idx="932">
                  <c:v>59.647100000000002</c:v>
                </c:pt>
                <c:pt idx="933">
                  <c:v>58.709800000000001</c:v>
                </c:pt>
                <c:pt idx="934">
                  <c:v>59.174199999999999</c:v>
                </c:pt>
                <c:pt idx="935">
                  <c:v>59.387099999999997</c:v>
                </c:pt>
                <c:pt idx="936">
                  <c:v>58.746400000000001</c:v>
                </c:pt>
                <c:pt idx="937">
                  <c:v>57.7042</c:v>
                </c:pt>
                <c:pt idx="938">
                  <c:v>56.753</c:v>
                </c:pt>
                <c:pt idx="939">
                  <c:v>56.098599999999998</c:v>
                </c:pt>
                <c:pt idx="940">
                  <c:v>55.706200000000003</c:v>
                </c:pt>
                <c:pt idx="941">
                  <c:v>55.314399999999999</c:v>
                </c:pt>
                <c:pt idx="942">
                  <c:v>54.939399999999999</c:v>
                </c:pt>
                <c:pt idx="943">
                  <c:v>54.19</c:v>
                </c:pt>
                <c:pt idx="944">
                  <c:v>53.775700000000001</c:v>
                </c:pt>
                <c:pt idx="945">
                  <c:v>53.544899999999998</c:v>
                </c:pt>
                <c:pt idx="946">
                  <c:v>53.300699999999999</c:v>
                </c:pt>
                <c:pt idx="947">
                  <c:v>53.425800000000002</c:v>
                </c:pt>
                <c:pt idx="948">
                  <c:v>53.395699999999998</c:v>
                </c:pt>
                <c:pt idx="949">
                  <c:v>53.601300000000002</c:v>
                </c:pt>
                <c:pt idx="950">
                  <c:v>54.697699999999998</c:v>
                </c:pt>
                <c:pt idx="951">
                  <c:v>56.151600000000002</c:v>
                </c:pt>
                <c:pt idx="952">
                  <c:v>56.512500000000003</c:v>
                </c:pt>
                <c:pt idx="953">
                  <c:v>55.733400000000003</c:v>
                </c:pt>
                <c:pt idx="954">
                  <c:v>54.4602</c:v>
                </c:pt>
                <c:pt idx="955">
                  <c:v>51.528300000000002</c:v>
                </c:pt>
                <c:pt idx="956">
                  <c:v>47.462299999999999</c:v>
                </c:pt>
                <c:pt idx="957">
                  <c:v>42.624400000000001</c:v>
                </c:pt>
                <c:pt idx="958">
                  <c:v>36.951900000000002</c:v>
                </c:pt>
                <c:pt idx="959">
                  <c:v>31.7242</c:v>
                </c:pt>
                <c:pt idx="960">
                  <c:v>26.5823</c:v>
                </c:pt>
                <c:pt idx="961">
                  <c:v>25.0915</c:v>
                </c:pt>
                <c:pt idx="962">
                  <c:v>28.5001</c:v>
                </c:pt>
                <c:pt idx="963">
                  <c:v>32.670900000000003</c:v>
                </c:pt>
                <c:pt idx="964">
                  <c:v>37.757300000000001</c:v>
                </c:pt>
                <c:pt idx="965">
                  <c:v>43.530299999999997</c:v>
                </c:pt>
                <c:pt idx="966">
                  <c:v>47.522500000000001</c:v>
                </c:pt>
                <c:pt idx="967">
                  <c:v>49.980699999999999</c:v>
                </c:pt>
                <c:pt idx="968">
                  <c:v>51.783200000000001</c:v>
                </c:pt>
                <c:pt idx="969">
                  <c:v>52.257800000000003</c:v>
                </c:pt>
                <c:pt idx="970">
                  <c:v>51.707299999999996</c:v>
                </c:pt>
                <c:pt idx="971">
                  <c:v>51.375999999999998</c:v>
                </c:pt>
                <c:pt idx="972">
                  <c:v>51.232700000000001</c:v>
                </c:pt>
                <c:pt idx="973">
                  <c:v>50.491700000000002</c:v>
                </c:pt>
                <c:pt idx="974">
                  <c:v>48.593000000000004</c:v>
                </c:pt>
                <c:pt idx="975">
                  <c:v>45.770499999999998</c:v>
                </c:pt>
                <c:pt idx="976">
                  <c:v>40.7821</c:v>
                </c:pt>
                <c:pt idx="977">
                  <c:v>35.224899999999998</c:v>
                </c:pt>
                <c:pt idx="978">
                  <c:v>29.604900000000001</c:v>
                </c:pt>
                <c:pt idx="979">
                  <c:v>23.719899999999999</c:v>
                </c:pt>
                <c:pt idx="980">
                  <c:v>18.816600000000001</c:v>
                </c:pt>
                <c:pt idx="981">
                  <c:v>14.2761</c:v>
                </c:pt>
                <c:pt idx="982">
                  <c:v>10.7844</c:v>
                </c:pt>
                <c:pt idx="983">
                  <c:v>9.1464999999999996</c:v>
                </c:pt>
                <c:pt idx="984">
                  <c:v>8.5399999999999991</c:v>
                </c:pt>
                <c:pt idx="985">
                  <c:v>7.0042999999999997</c:v>
                </c:pt>
                <c:pt idx="986">
                  <c:v>4.6418999999999997</c:v>
                </c:pt>
                <c:pt idx="987">
                  <c:v>1.9938</c:v>
                </c:pt>
                <c:pt idx="988">
                  <c:v>4.1999999999999997E-3</c:v>
                </c:pt>
                <c:pt idx="989">
                  <c:v>2.53E-2</c:v>
                </c:pt>
                <c:pt idx="990">
                  <c:v>8.0000000000000004E-4</c:v>
                </c:pt>
                <c:pt idx="991">
                  <c:v>-6.4000000000000003E-3</c:v>
                </c:pt>
                <c:pt idx="992">
                  <c:v>-3.6900000000000002E-2</c:v>
                </c:pt>
                <c:pt idx="993">
                  <c:v>-2.93E-2</c:v>
                </c:pt>
                <c:pt idx="994">
                  <c:v>3.9899999999999998E-2</c:v>
                </c:pt>
                <c:pt idx="995">
                  <c:v>-3.44E-2</c:v>
                </c:pt>
                <c:pt idx="996">
                  <c:v>-1.2699999999999999E-2</c:v>
                </c:pt>
                <c:pt idx="997">
                  <c:v>4.7000000000000002E-3</c:v>
                </c:pt>
                <c:pt idx="998">
                  <c:v>1.4E-2</c:v>
                </c:pt>
                <c:pt idx="999">
                  <c:v>4.1599999999999998E-2</c:v>
                </c:pt>
                <c:pt idx="1000">
                  <c:v>1.0200000000000001E-2</c:v>
                </c:pt>
                <c:pt idx="1001">
                  <c:v>4.24E-2</c:v>
                </c:pt>
                <c:pt idx="1002">
                  <c:v>5.2600000000000001E-2</c:v>
                </c:pt>
                <c:pt idx="1003">
                  <c:v>-4.3700000000000003E-2</c:v>
                </c:pt>
                <c:pt idx="1004">
                  <c:v>-1.15E-2</c:v>
                </c:pt>
                <c:pt idx="1005">
                  <c:v>4.58E-2</c:v>
                </c:pt>
                <c:pt idx="1006">
                  <c:v>2.12E-2</c:v>
                </c:pt>
                <c:pt idx="1007">
                  <c:v>-4.07E-2</c:v>
                </c:pt>
                <c:pt idx="1008">
                  <c:v>8.4000000000000005E-2</c:v>
                </c:pt>
                <c:pt idx="1009">
                  <c:v>5.1000000000000004E-3</c:v>
                </c:pt>
                <c:pt idx="1010">
                  <c:v>-2.63E-2</c:v>
                </c:pt>
                <c:pt idx="1011">
                  <c:v>1.61E-2</c:v>
                </c:pt>
                <c:pt idx="1012">
                  <c:v>3.56E-2</c:v>
                </c:pt>
                <c:pt idx="1013">
                  <c:v>1.8700000000000001E-2</c:v>
                </c:pt>
                <c:pt idx="1014">
                  <c:v>4.2799999999999998E-2</c:v>
                </c:pt>
                <c:pt idx="1015">
                  <c:v>2.2100000000000002E-2</c:v>
                </c:pt>
                <c:pt idx="1016">
                  <c:v>8.5000000000000006E-3</c:v>
                </c:pt>
                <c:pt idx="1017">
                  <c:v>-2.0999999999999999E-3</c:v>
                </c:pt>
                <c:pt idx="1018">
                  <c:v>6.9099999999999995E-2</c:v>
                </c:pt>
                <c:pt idx="1019">
                  <c:v>-7.9299999999999995E-2</c:v>
                </c:pt>
                <c:pt idx="1020">
                  <c:v>3.0000000000000001E-3</c:v>
                </c:pt>
                <c:pt idx="1021">
                  <c:v>8.5199999999999998E-2</c:v>
                </c:pt>
                <c:pt idx="1022">
                  <c:v>-2.9700000000000001E-2</c:v>
                </c:pt>
                <c:pt idx="1023">
                  <c:v>-6.3600000000000004E-2</c:v>
                </c:pt>
                <c:pt idx="1024">
                  <c:v>-1.78E-2</c:v>
                </c:pt>
                <c:pt idx="1025">
                  <c:v>-2.5000000000000001E-3</c:v>
                </c:pt>
                <c:pt idx="1026">
                  <c:v>5.6000000000000001E-2</c:v>
                </c:pt>
                <c:pt idx="1027">
                  <c:v>2.8400000000000002E-2</c:v>
                </c:pt>
                <c:pt idx="1028">
                  <c:v>-3.0499999999999999E-2</c:v>
                </c:pt>
                <c:pt idx="1029">
                  <c:v>0.1179</c:v>
                </c:pt>
                <c:pt idx="1030">
                  <c:v>0.76129999999999998</c:v>
                </c:pt>
                <c:pt idx="1031">
                  <c:v>4.5673000000000004</c:v>
                </c:pt>
                <c:pt idx="1032">
                  <c:v>8.4687000000000001</c:v>
                </c:pt>
                <c:pt idx="1033">
                  <c:v>13.0509</c:v>
                </c:pt>
                <c:pt idx="1034">
                  <c:v>18.778500000000001</c:v>
                </c:pt>
                <c:pt idx="1035">
                  <c:v>24.343800000000002</c:v>
                </c:pt>
                <c:pt idx="1036">
                  <c:v>29.0718</c:v>
                </c:pt>
                <c:pt idx="1037">
                  <c:v>33.075499999999998</c:v>
                </c:pt>
                <c:pt idx="1038">
                  <c:v>36.934899999999999</c:v>
                </c:pt>
                <c:pt idx="1039">
                  <c:v>40.07</c:v>
                </c:pt>
                <c:pt idx="1040">
                  <c:v>41.866900000000001</c:v>
                </c:pt>
                <c:pt idx="1041">
                  <c:v>43.3352</c:v>
                </c:pt>
                <c:pt idx="1042">
                  <c:v>45.572400000000002</c:v>
                </c:pt>
                <c:pt idx="1043">
                  <c:v>48.252400000000002</c:v>
                </c:pt>
                <c:pt idx="1044">
                  <c:v>50.2271</c:v>
                </c:pt>
                <c:pt idx="1045">
                  <c:v>51.049900000000001</c:v>
                </c:pt>
                <c:pt idx="1046">
                  <c:v>51.58</c:v>
                </c:pt>
                <c:pt idx="1047">
                  <c:v>51.927399999999999</c:v>
                </c:pt>
                <c:pt idx="1048">
                  <c:v>52.633099999999999</c:v>
                </c:pt>
                <c:pt idx="1049">
                  <c:v>52.395600000000002</c:v>
                </c:pt>
                <c:pt idx="1050">
                  <c:v>52.482100000000003</c:v>
                </c:pt>
                <c:pt idx="1051">
                  <c:v>53.048699999999997</c:v>
                </c:pt>
                <c:pt idx="1052">
                  <c:v>52.720500000000001</c:v>
                </c:pt>
                <c:pt idx="1053">
                  <c:v>51.752600000000001</c:v>
                </c:pt>
                <c:pt idx="1054">
                  <c:v>50.481099999999998</c:v>
                </c:pt>
                <c:pt idx="1055">
                  <c:v>48.332999999999998</c:v>
                </c:pt>
                <c:pt idx="1056">
                  <c:v>45.809899999999999</c:v>
                </c:pt>
                <c:pt idx="1057">
                  <c:v>43.212699999999998</c:v>
                </c:pt>
                <c:pt idx="1058">
                  <c:v>39.618699999999997</c:v>
                </c:pt>
                <c:pt idx="1059">
                  <c:v>34.788899999999998</c:v>
                </c:pt>
                <c:pt idx="1060">
                  <c:v>29.629100000000001</c:v>
                </c:pt>
                <c:pt idx="1061">
                  <c:v>24.070599999999999</c:v>
                </c:pt>
                <c:pt idx="1062">
                  <c:v>18.8977</c:v>
                </c:pt>
                <c:pt idx="1063">
                  <c:v>14.8576</c:v>
                </c:pt>
                <c:pt idx="1064">
                  <c:v>13.1662</c:v>
                </c:pt>
                <c:pt idx="1065">
                  <c:v>12.6043</c:v>
                </c:pt>
                <c:pt idx="1066">
                  <c:v>12.988899999999999</c:v>
                </c:pt>
                <c:pt idx="1067">
                  <c:v>14.7189</c:v>
                </c:pt>
                <c:pt idx="1068">
                  <c:v>17.91</c:v>
                </c:pt>
                <c:pt idx="1069">
                  <c:v>21.674399999999999</c:v>
                </c:pt>
                <c:pt idx="1070">
                  <c:v>23.786100000000001</c:v>
                </c:pt>
                <c:pt idx="1071">
                  <c:v>24.407800000000002</c:v>
                </c:pt>
                <c:pt idx="1072">
                  <c:v>25.175000000000001</c:v>
                </c:pt>
                <c:pt idx="1073">
                  <c:v>27.081199999999999</c:v>
                </c:pt>
                <c:pt idx="1074">
                  <c:v>29.793199999999999</c:v>
                </c:pt>
                <c:pt idx="1075">
                  <c:v>33.220500000000001</c:v>
                </c:pt>
                <c:pt idx="1076">
                  <c:v>37.305999999999997</c:v>
                </c:pt>
                <c:pt idx="1077">
                  <c:v>41.530999999999999</c:v>
                </c:pt>
                <c:pt idx="1078">
                  <c:v>46.267600000000002</c:v>
                </c:pt>
                <c:pt idx="1079">
                  <c:v>50.281399999999998</c:v>
                </c:pt>
                <c:pt idx="1080">
                  <c:v>53.672600000000003</c:v>
                </c:pt>
                <c:pt idx="1081">
                  <c:v>56.531100000000002</c:v>
                </c:pt>
                <c:pt idx="1082">
                  <c:v>58.756</c:v>
                </c:pt>
                <c:pt idx="1083">
                  <c:v>61.099699999999999</c:v>
                </c:pt>
                <c:pt idx="1084">
                  <c:v>62.693100000000001</c:v>
                </c:pt>
                <c:pt idx="1085">
                  <c:v>62.912399999999998</c:v>
                </c:pt>
                <c:pt idx="1086">
                  <c:v>62.031500000000001</c:v>
                </c:pt>
                <c:pt idx="1087">
                  <c:v>60.840600000000002</c:v>
                </c:pt>
                <c:pt idx="1088">
                  <c:v>59.7226</c:v>
                </c:pt>
                <c:pt idx="1089">
                  <c:v>58.754399999999997</c:v>
                </c:pt>
                <c:pt idx="1090">
                  <c:v>58.728499999999997</c:v>
                </c:pt>
                <c:pt idx="1091">
                  <c:v>59.096600000000002</c:v>
                </c:pt>
                <c:pt idx="1092">
                  <c:v>58.999499999999998</c:v>
                </c:pt>
                <c:pt idx="1093">
                  <c:v>58.4452</c:v>
                </c:pt>
                <c:pt idx="1094">
                  <c:v>58.152099999999997</c:v>
                </c:pt>
                <c:pt idx="1095">
                  <c:v>58.810899999999997</c:v>
                </c:pt>
                <c:pt idx="1096">
                  <c:v>60.1798</c:v>
                </c:pt>
                <c:pt idx="1097">
                  <c:v>61.866100000000003</c:v>
                </c:pt>
                <c:pt idx="1098">
                  <c:v>62.372900000000001</c:v>
                </c:pt>
                <c:pt idx="1099">
                  <c:v>62.3932</c:v>
                </c:pt>
                <c:pt idx="1100">
                  <c:v>62.694800000000001</c:v>
                </c:pt>
                <c:pt idx="1101">
                  <c:v>62.651499999999999</c:v>
                </c:pt>
                <c:pt idx="1102">
                  <c:v>61.832599999999999</c:v>
                </c:pt>
                <c:pt idx="1103">
                  <c:v>60.643799999999999</c:v>
                </c:pt>
                <c:pt idx="1104">
                  <c:v>59.547499999999999</c:v>
                </c:pt>
                <c:pt idx="1105">
                  <c:v>59.247999999999998</c:v>
                </c:pt>
                <c:pt idx="1106">
                  <c:v>60.044499999999999</c:v>
                </c:pt>
                <c:pt idx="1107">
                  <c:v>61.375399999999999</c:v>
                </c:pt>
                <c:pt idx="1108">
                  <c:v>63.554900000000004</c:v>
                </c:pt>
                <c:pt idx="1109">
                  <c:v>64.043499999999995</c:v>
                </c:pt>
                <c:pt idx="1110">
                  <c:v>63.9621</c:v>
                </c:pt>
                <c:pt idx="1111">
                  <c:v>63.772500000000001</c:v>
                </c:pt>
                <c:pt idx="1112">
                  <c:v>62.863999999999997</c:v>
                </c:pt>
                <c:pt idx="1113">
                  <c:v>61.703600000000002</c:v>
                </c:pt>
                <c:pt idx="1114">
                  <c:v>61.696899999999999</c:v>
                </c:pt>
                <c:pt idx="1115">
                  <c:v>62.411099999999998</c:v>
                </c:pt>
                <c:pt idx="1116">
                  <c:v>63.518900000000002</c:v>
                </c:pt>
                <c:pt idx="1117">
                  <c:v>65.697100000000006</c:v>
                </c:pt>
                <c:pt idx="1118">
                  <c:v>68.000900000000001</c:v>
                </c:pt>
                <c:pt idx="1119">
                  <c:v>69.149799999999999</c:v>
                </c:pt>
                <c:pt idx="1120">
                  <c:v>69.155299999999997</c:v>
                </c:pt>
                <c:pt idx="1121">
                  <c:v>68.4589</c:v>
                </c:pt>
                <c:pt idx="1122">
                  <c:v>67.418999999999997</c:v>
                </c:pt>
                <c:pt idx="1123">
                  <c:v>66.330299999999994</c:v>
                </c:pt>
                <c:pt idx="1124">
                  <c:v>65.739900000000006</c:v>
                </c:pt>
                <c:pt idx="1125">
                  <c:v>65.057500000000005</c:v>
                </c:pt>
                <c:pt idx="1126">
                  <c:v>64.169300000000007</c:v>
                </c:pt>
                <c:pt idx="1127">
                  <c:v>63.127400000000002</c:v>
                </c:pt>
                <c:pt idx="1128">
                  <c:v>60.2896</c:v>
                </c:pt>
                <c:pt idx="1129">
                  <c:v>53.933399999999999</c:v>
                </c:pt>
                <c:pt idx="1130">
                  <c:v>49.162100000000002</c:v>
                </c:pt>
                <c:pt idx="1131">
                  <c:v>43.734299999999998</c:v>
                </c:pt>
                <c:pt idx="1132">
                  <c:v>38.315399999999997</c:v>
                </c:pt>
                <c:pt idx="1133">
                  <c:v>34.927999999999997</c:v>
                </c:pt>
                <c:pt idx="1134">
                  <c:v>31.498200000000001</c:v>
                </c:pt>
                <c:pt idx="1135">
                  <c:v>28.310500000000001</c:v>
                </c:pt>
                <c:pt idx="1136">
                  <c:v>24.717400000000001</c:v>
                </c:pt>
                <c:pt idx="1137">
                  <c:v>20.933499999999999</c:v>
                </c:pt>
                <c:pt idx="1138">
                  <c:v>16.930199999999999</c:v>
                </c:pt>
                <c:pt idx="1139">
                  <c:v>14.7982</c:v>
                </c:pt>
                <c:pt idx="1140">
                  <c:v>14.8126</c:v>
                </c:pt>
                <c:pt idx="1141">
                  <c:v>15.4153</c:v>
                </c:pt>
                <c:pt idx="1142">
                  <c:v>15.164199999999999</c:v>
                </c:pt>
                <c:pt idx="1143">
                  <c:v>14.4903</c:v>
                </c:pt>
                <c:pt idx="1144">
                  <c:v>14.645099999999999</c:v>
                </c:pt>
                <c:pt idx="1145">
                  <c:v>16.5748</c:v>
                </c:pt>
                <c:pt idx="1146">
                  <c:v>19.6493</c:v>
                </c:pt>
                <c:pt idx="1147">
                  <c:v>23.1389</c:v>
                </c:pt>
                <c:pt idx="1148">
                  <c:v>24.767900000000001</c:v>
                </c:pt>
                <c:pt idx="1149">
                  <c:v>24.372599999999998</c:v>
                </c:pt>
                <c:pt idx="1150">
                  <c:v>21.672699999999999</c:v>
                </c:pt>
                <c:pt idx="1151">
                  <c:v>17.712700000000002</c:v>
                </c:pt>
                <c:pt idx="1152">
                  <c:v>13.226900000000001</c:v>
                </c:pt>
                <c:pt idx="1153">
                  <c:v>11.367599999999999</c:v>
                </c:pt>
                <c:pt idx="1154">
                  <c:v>12.128399999999999</c:v>
                </c:pt>
                <c:pt idx="1155">
                  <c:v>13.743</c:v>
                </c:pt>
                <c:pt idx="1156">
                  <c:v>16.0901</c:v>
                </c:pt>
                <c:pt idx="1157">
                  <c:v>19.4984</c:v>
                </c:pt>
                <c:pt idx="1158">
                  <c:v>24.015499999999999</c:v>
                </c:pt>
                <c:pt idx="1159">
                  <c:v>29.195699999999999</c:v>
                </c:pt>
                <c:pt idx="1160">
                  <c:v>33.439799999999998</c:v>
                </c:pt>
                <c:pt idx="1161">
                  <c:v>37.495199999999997</c:v>
                </c:pt>
                <c:pt idx="1162">
                  <c:v>41.471699999999998</c:v>
                </c:pt>
                <c:pt idx="1163">
                  <c:v>44.224600000000002</c:v>
                </c:pt>
                <c:pt idx="1164">
                  <c:v>46.466900000000003</c:v>
                </c:pt>
                <c:pt idx="1165">
                  <c:v>48.746499999999997</c:v>
                </c:pt>
                <c:pt idx="1166">
                  <c:v>50.755499999999998</c:v>
                </c:pt>
                <c:pt idx="1167">
                  <c:v>52.927799999999998</c:v>
                </c:pt>
                <c:pt idx="1168">
                  <c:v>55.390700000000002</c:v>
                </c:pt>
                <c:pt idx="1169">
                  <c:v>57.440399999999997</c:v>
                </c:pt>
                <c:pt idx="1170">
                  <c:v>58.832799999999999</c:v>
                </c:pt>
                <c:pt idx="1171">
                  <c:v>60.366</c:v>
                </c:pt>
                <c:pt idx="1172">
                  <c:v>61.990299999999998</c:v>
                </c:pt>
                <c:pt idx="1173">
                  <c:v>63.4773</c:v>
                </c:pt>
                <c:pt idx="1174">
                  <c:v>64.581699999999998</c:v>
                </c:pt>
                <c:pt idx="1175">
                  <c:v>66.004599999999996</c:v>
                </c:pt>
                <c:pt idx="1176">
                  <c:v>67.213300000000004</c:v>
                </c:pt>
                <c:pt idx="1177">
                  <c:v>68.368200000000002</c:v>
                </c:pt>
                <c:pt idx="1178">
                  <c:v>69.736400000000003</c:v>
                </c:pt>
                <c:pt idx="1179">
                  <c:v>71.1083</c:v>
                </c:pt>
                <c:pt idx="1180">
                  <c:v>72.422300000000007</c:v>
                </c:pt>
                <c:pt idx="1181">
                  <c:v>73.2667</c:v>
                </c:pt>
                <c:pt idx="1182">
                  <c:v>73.772300000000001</c:v>
                </c:pt>
                <c:pt idx="1183">
                  <c:v>74.499200000000002</c:v>
                </c:pt>
                <c:pt idx="1184">
                  <c:v>75.302000000000007</c:v>
                </c:pt>
                <c:pt idx="1185">
                  <c:v>76.048900000000003</c:v>
                </c:pt>
                <c:pt idx="1186">
                  <c:v>76.760199999999998</c:v>
                </c:pt>
                <c:pt idx="1187">
                  <c:v>77.347099999999998</c:v>
                </c:pt>
                <c:pt idx="1188">
                  <c:v>77.944699999999997</c:v>
                </c:pt>
                <c:pt idx="1189">
                  <c:v>78.539299999999997</c:v>
                </c:pt>
                <c:pt idx="1190">
                  <c:v>79.090199999999996</c:v>
                </c:pt>
                <c:pt idx="1191">
                  <c:v>79.627200000000002</c:v>
                </c:pt>
                <c:pt idx="1192">
                  <c:v>80.204800000000006</c:v>
                </c:pt>
                <c:pt idx="1193">
                  <c:v>80.969899999999996</c:v>
                </c:pt>
                <c:pt idx="1194">
                  <c:v>81.853300000000004</c:v>
                </c:pt>
                <c:pt idx="1195">
                  <c:v>82.732500000000002</c:v>
                </c:pt>
                <c:pt idx="1196">
                  <c:v>83.321600000000004</c:v>
                </c:pt>
                <c:pt idx="1197">
                  <c:v>83.772000000000006</c:v>
                </c:pt>
                <c:pt idx="1198">
                  <c:v>84.143600000000006</c:v>
                </c:pt>
                <c:pt idx="1199">
                  <c:v>84.511700000000005</c:v>
                </c:pt>
                <c:pt idx="1200">
                  <c:v>84.909099999999995</c:v>
                </c:pt>
                <c:pt idx="1201">
                  <c:v>85.280600000000007</c:v>
                </c:pt>
                <c:pt idx="1202">
                  <c:v>85.652600000000007</c:v>
                </c:pt>
                <c:pt idx="1203">
                  <c:v>86.082999999999998</c:v>
                </c:pt>
                <c:pt idx="1204">
                  <c:v>86.609399999999994</c:v>
                </c:pt>
                <c:pt idx="1205">
                  <c:v>87.008899999999997</c:v>
                </c:pt>
                <c:pt idx="1206">
                  <c:v>87.461799999999997</c:v>
                </c:pt>
                <c:pt idx="1207">
                  <c:v>87.710800000000006</c:v>
                </c:pt>
                <c:pt idx="1208">
                  <c:v>88.078100000000006</c:v>
                </c:pt>
                <c:pt idx="1209">
                  <c:v>88.683700000000002</c:v>
                </c:pt>
                <c:pt idx="1210">
                  <c:v>89.282200000000003</c:v>
                </c:pt>
                <c:pt idx="1211">
                  <c:v>89.943299999999994</c:v>
                </c:pt>
                <c:pt idx="1212">
                  <c:v>90.540499999999994</c:v>
                </c:pt>
                <c:pt idx="1213">
                  <c:v>90.945499999999996</c:v>
                </c:pt>
                <c:pt idx="1214">
                  <c:v>91.239400000000003</c:v>
                </c:pt>
                <c:pt idx="1215">
                  <c:v>91.504499999999993</c:v>
                </c:pt>
                <c:pt idx="1216">
                  <c:v>91.768699999999995</c:v>
                </c:pt>
                <c:pt idx="1217">
                  <c:v>92.064300000000003</c:v>
                </c:pt>
                <c:pt idx="1218">
                  <c:v>92.433300000000003</c:v>
                </c:pt>
                <c:pt idx="1219">
                  <c:v>92.800799999999995</c:v>
                </c:pt>
                <c:pt idx="1220">
                  <c:v>93.183599999999998</c:v>
                </c:pt>
                <c:pt idx="1221">
                  <c:v>93.382900000000006</c:v>
                </c:pt>
                <c:pt idx="1222">
                  <c:v>93.463099999999997</c:v>
                </c:pt>
                <c:pt idx="1223">
                  <c:v>93.530500000000004</c:v>
                </c:pt>
                <c:pt idx="1224">
                  <c:v>93.643799999999999</c:v>
                </c:pt>
                <c:pt idx="1225">
                  <c:v>93.846500000000006</c:v>
                </c:pt>
                <c:pt idx="1226">
                  <c:v>94.105599999999995</c:v>
                </c:pt>
                <c:pt idx="1227">
                  <c:v>94.332499999999996</c:v>
                </c:pt>
                <c:pt idx="1228">
                  <c:v>94.542000000000002</c:v>
                </c:pt>
                <c:pt idx="1229">
                  <c:v>94.742199999999997</c:v>
                </c:pt>
                <c:pt idx="1230">
                  <c:v>94.954300000000003</c:v>
                </c:pt>
                <c:pt idx="1231">
                  <c:v>95.1648</c:v>
                </c:pt>
                <c:pt idx="1232">
                  <c:v>95.352500000000006</c:v>
                </c:pt>
                <c:pt idx="1233">
                  <c:v>95.473399999999998</c:v>
                </c:pt>
                <c:pt idx="1234">
                  <c:v>95.562899999999999</c:v>
                </c:pt>
                <c:pt idx="1235">
                  <c:v>95.629900000000006</c:v>
                </c:pt>
                <c:pt idx="1236">
                  <c:v>95.700699999999998</c:v>
                </c:pt>
                <c:pt idx="1237">
                  <c:v>95.751599999999996</c:v>
                </c:pt>
                <c:pt idx="1238">
                  <c:v>95.808400000000006</c:v>
                </c:pt>
                <c:pt idx="1239">
                  <c:v>95.855500000000006</c:v>
                </c:pt>
                <c:pt idx="1240">
                  <c:v>95.921099999999996</c:v>
                </c:pt>
                <c:pt idx="1241">
                  <c:v>96.004499999999993</c:v>
                </c:pt>
                <c:pt idx="1242">
                  <c:v>96.086200000000005</c:v>
                </c:pt>
                <c:pt idx="1243">
                  <c:v>96.177599999999998</c:v>
                </c:pt>
                <c:pt idx="1244">
                  <c:v>96.239500000000007</c:v>
                </c:pt>
                <c:pt idx="1245">
                  <c:v>96.313100000000006</c:v>
                </c:pt>
                <c:pt idx="1246">
                  <c:v>96.381799999999998</c:v>
                </c:pt>
                <c:pt idx="1247">
                  <c:v>96.480699999999999</c:v>
                </c:pt>
                <c:pt idx="1248">
                  <c:v>96.6036</c:v>
                </c:pt>
                <c:pt idx="1249">
                  <c:v>96.715199999999996</c:v>
                </c:pt>
                <c:pt idx="1250">
                  <c:v>96.825000000000003</c:v>
                </c:pt>
                <c:pt idx="1251">
                  <c:v>96.922200000000004</c:v>
                </c:pt>
                <c:pt idx="1252">
                  <c:v>96.959500000000006</c:v>
                </c:pt>
                <c:pt idx="1253">
                  <c:v>96.814400000000006</c:v>
                </c:pt>
                <c:pt idx="1254">
                  <c:v>96.623099999999994</c:v>
                </c:pt>
                <c:pt idx="1255">
                  <c:v>96.486999999999995</c:v>
                </c:pt>
                <c:pt idx="1256">
                  <c:v>96.465800000000002</c:v>
                </c:pt>
                <c:pt idx="1257">
                  <c:v>96.501900000000006</c:v>
                </c:pt>
                <c:pt idx="1258">
                  <c:v>96.536199999999994</c:v>
                </c:pt>
                <c:pt idx="1259">
                  <c:v>96.587100000000007</c:v>
                </c:pt>
                <c:pt idx="1260">
                  <c:v>96.6113</c:v>
                </c:pt>
                <c:pt idx="1261">
                  <c:v>96.546800000000005</c:v>
                </c:pt>
                <c:pt idx="1262">
                  <c:v>96.444199999999995</c:v>
                </c:pt>
                <c:pt idx="1263">
                  <c:v>96.333500000000001</c:v>
                </c:pt>
                <c:pt idx="1264">
                  <c:v>95.893199999999993</c:v>
                </c:pt>
                <c:pt idx="1265">
                  <c:v>95.461500000000001</c:v>
                </c:pt>
                <c:pt idx="1266">
                  <c:v>95.187899999999999</c:v>
                </c:pt>
                <c:pt idx="1267">
                  <c:v>94.954700000000003</c:v>
                </c:pt>
                <c:pt idx="1268">
                  <c:v>94.714600000000004</c:v>
                </c:pt>
                <c:pt idx="1269">
                  <c:v>94.468699999999998</c:v>
                </c:pt>
                <c:pt idx="1270">
                  <c:v>94.276499999999999</c:v>
                </c:pt>
                <c:pt idx="1271">
                  <c:v>94.095799999999997</c:v>
                </c:pt>
                <c:pt idx="1272">
                  <c:v>93.874300000000005</c:v>
                </c:pt>
                <c:pt idx="1273">
                  <c:v>93.723500000000001</c:v>
                </c:pt>
                <c:pt idx="1274">
                  <c:v>93.915599999999998</c:v>
                </c:pt>
                <c:pt idx="1275">
                  <c:v>94.022499999999994</c:v>
                </c:pt>
                <c:pt idx="1276">
                  <c:v>93.855000000000004</c:v>
                </c:pt>
                <c:pt idx="1277">
                  <c:v>93.451999999999998</c:v>
                </c:pt>
                <c:pt idx="1278">
                  <c:v>92.798900000000003</c:v>
                </c:pt>
                <c:pt idx="1279">
                  <c:v>92.238600000000005</c:v>
                </c:pt>
                <c:pt idx="1280">
                  <c:v>91.630899999999997</c:v>
                </c:pt>
                <c:pt idx="1281">
                  <c:v>90.667299999999997</c:v>
                </c:pt>
                <c:pt idx="1282">
                  <c:v>89.586200000000005</c:v>
                </c:pt>
                <c:pt idx="1283">
                  <c:v>88.894499999999994</c:v>
                </c:pt>
                <c:pt idx="1284">
                  <c:v>88.579800000000006</c:v>
                </c:pt>
                <c:pt idx="1285">
                  <c:v>88.292699999999996</c:v>
                </c:pt>
                <c:pt idx="1286">
                  <c:v>87.790499999999994</c:v>
                </c:pt>
                <c:pt idx="1287">
                  <c:v>87.016499999999994</c:v>
                </c:pt>
                <c:pt idx="1288">
                  <c:v>86.186099999999996</c:v>
                </c:pt>
                <c:pt idx="1289">
                  <c:v>85.3489</c:v>
                </c:pt>
                <c:pt idx="1290">
                  <c:v>84.6661</c:v>
                </c:pt>
                <c:pt idx="1291">
                  <c:v>84.2102</c:v>
                </c:pt>
                <c:pt idx="1292">
                  <c:v>83.684299999999993</c:v>
                </c:pt>
                <c:pt idx="1293">
                  <c:v>83.078599999999994</c:v>
                </c:pt>
                <c:pt idx="1294">
                  <c:v>82.480900000000005</c:v>
                </c:pt>
                <c:pt idx="1295">
                  <c:v>81.975099999999998</c:v>
                </c:pt>
                <c:pt idx="1296">
                  <c:v>81.517499999999998</c:v>
                </c:pt>
                <c:pt idx="1297">
                  <c:v>81.003799999999998</c:v>
                </c:pt>
                <c:pt idx="1298">
                  <c:v>80.383399999999995</c:v>
                </c:pt>
                <c:pt idx="1299">
                  <c:v>79.734499999999997</c:v>
                </c:pt>
                <c:pt idx="1300">
                  <c:v>79.269199999999998</c:v>
                </c:pt>
                <c:pt idx="1301">
                  <c:v>78.906599999999997</c:v>
                </c:pt>
                <c:pt idx="1302">
                  <c:v>78.670400000000001</c:v>
                </c:pt>
                <c:pt idx="1303">
                  <c:v>78.440600000000003</c:v>
                </c:pt>
                <c:pt idx="1304">
                  <c:v>77.990099999999998</c:v>
                </c:pt>
                <c:pt idx="1305">
                  <c:v>77.526899999999998</c:v>
                </c:pt>
                <c:pt idx="1306">
                  <c:v>77.217799999999997</c:v>
                </c:pt>
                <c:pt idx="1307">
                  <c:v>76.834400000000002</c:v>
                </c:pt>
                <c:pt idx="1308">
                  <c:v>76.545100000000005</c:v>
                </c:pt>
                <c:pt idx="1309">
                  <c:v>76.724500000000006</c:v>
                </c:pt>
                <c:pt idx="1310">
                  <c:v>76.6541</c:v>
                </c:pt>
                <c:pt idx="1311">
                  <c:v>76.368700000000004</c:v>
                </c:pt>
                <c:pt idx="1312">
                  <c:v>76.125299999999996</c:v>
                </c:pt>
                <c:pt idx="1313">
                  <c:v>76.131600000000006</c:v>
                </c:pt>
                <c:pt idx="1314">
                  <c:v>76.043800000000005</c:v>
                </c:pt>
                <c:pt idx="1315">
                  <c:v>75.770300000000006</c:v>
                </c:pt>
                <c:pt idx="1316">
                  <c:v>75.627300000000005</c:v>
                </c:pt>
                <c:pt idx="1317">
                  <c:v>75.531499999999994</c:v>
                </c:pt>
                <c:pt idx="1318">
                  <c:v>75.213399999999993</c:v>
                </c:pt>
                <c:pt idx="1319">
                  <c:v>74.653199999999998</c:v>
                </c:pt>
                <c:pt idx="1320">
                  <c:v>73.913499999999999</c:v>
                </c:pt>
                <c:pt idx="1321">
                  <c:v>73.335800000000006</c:v>
                </c:pt>
                <c:pt idx="1322">
                  <c:v>73.644999999999996</c:v>
                </c:pt>
                <c:pt idx="1323">
                  <c:v>74.254099999999994</c:v>
                </c:pt>
                <c:pt idx="1324">
                  <c:v>74.746899999999997</c:v>
                </c:pt>
                <c:pt idx="1325">
                  <c:v>75.553799999999995</c:v>
                </c:pt>
                <c:pt idx="1326">
                  <c:v>76.849999999999994</c:v>
                </c:pt>
                <c:pt idx="1327">
                  <c:v>78.472700000000003</c:v>
                </c:pt>
                <c:pt idx="1328">
                  <c:v>79.662800000000004</c:v>
                </c:pt>
                <c:pt idx="1329">
                  <c:v>80.245099999999994</c:v>
                </c:pt>
                <c:pt idx="1330">
                  <c:v>80.561099999999996</c:v>
                </c:pt>
                <c:pt idx="1331">
                  <c:v>80.755300000000005</c:v>
                </c:pt>
                <c:pt idx="1332">
                  <c:v>80.835099999999997</c:v>
                </c:pt>
                <c:pt idx="1333">
                  <c:v>80.822299999999998</c:v>
                </c:pt>
                <c:pt idx="1334">
                  <c:v>80.762100000000004</c:v>
                </c:pt>
                <c:pt idx="1335">
                  <c:v>80.699799999999996</c:v>
                </c:pt>
                <c:pt idx="1336">
                  <c:v>80.672600000000003</c:v>
                </c:pt>
                <c:pt idx="1337">
                  <c:v>80.646799999999999</c:v>
                </c:pt>
                <c:pt idx="1338">
                  <c:v>80.397800000000004</c:v>
                </c:pt>
                <c:pt idx="1339">
                  <c:v>80.139899999999997</c:v>
                </c:pt>
                <c:pt idx="1340">
                  <c:v>79.916399999999996</c:v>
                </c:pt>
                <c:pt idx="1341">
                  <c:v>79.870999999999995</c:v>
                </c:pt>
                <c:pt idx="1342">
                  <c:v>79.782799999999995</c:v>
                </c:pt>
                <c:pt idx="1343">
                  <c:v>79.816299999999998</c:v>
                </c:pt>
                <c:pt idx="1344">
                  <c:v>79.948599999999999</c:v>
                </c:pt>
                <c:pt idx="1345">
                  <c:v>79.9923</c:v>
                </c:pt>
                <c:pt idx="1346">
                  <c:v>80.0852</c:v>
                </c:pt>
                <c:pt idx="1347">
                  <c:v>80.497200000000007</c:v>
                </c:pt>
                <c:pt idx="1348">
                  <c:v>81.085800000000006</c:v>
                </c:pt>
                <c:pt idx="1349">
                  <c:v>81.296899999999994</c:v>
                </c:pt>
                <c:pt idx="1350">
                  <c:v>81.220100000000002</c:v>
                </c:pt>
                <c:pt idx="1351">
                  <c:v>81.461200000000005</c:v>
                </c:pt>
                <c:pt idx="1352">
                  <c:v>81.408500000000004</c:v>
                </c:pt>
                <c:pt idx="1353">
                  <c:v>80.790899999999993</c:v>
                </c:pt>
                <c:pt idx="1354">
                  <c:v>79.796000000000006</c:v>
                </c:pt>
                <c:pt idx="1355">
                  <c:v>78.459199999999996</c:v>
                </c:pt>
                <c:pt idx="1356">
                  <c:v>77.040199999999999</c:v>
                </c:pt>
                <c:pt idx="1357">
                  <c:v>75.679100000000005</c:v>
                </c:pt>
                <c:pt idx="1358">
                  <c:v>74.335499999999996</c:v>
                </c:pt>
                <c:pt idx="1359">
                  <c:v>72.53</c:v>
                </c:pt>
                <c:pt idx="1360">
                  <c:v>70.224999999999994</c:v>
                </c:pt>
                <c:pt idx="1361">
                  <c:v>67.749399999999994</c:v>
                </c:pt>
                <c:pt idx="1362">
                  <c:v>65.410799999999995</c:v>
                </c:pt>
                <c:pt idx="1363">
                  <c:v>63.604500000000002</c:v>
                </c:pt>
                <c:pt idx="1364">
                  <c:v>62.391100000000002</c:v>
                </c:pt>
                <c:pt idx="1365">
                  <c:v>61.3215</c:v>
                </c:pt>
                <c:pt idx="1366">
                  <c:v>60.262500000000003</c:v>
                </c:pt>
                <c:pt idx="1367">
                  <c:v>60.096299999999999</c:v>
                </c:pt>
                <c:pt idx="1368">
                  <c:v>61.535299999999999</c:v>
                </c:pt>
                <c:pt idx="1369">
                  <c:v>62.773299999999999</c:v>
                </c:pt>
                <c:pt idx="1370">
                  <c:v>62.552300000000002</c:v>
                </c:pt>
                <c:pt idx="1371">
                  <c:v>61.542099999999998</c:v>
                </c:pt>
                <c:pt idx="1372">
                  <c:v>60.433399999999999</c:v>
                </c:pt>
                <c:pt idx="1373">
                  <c:v>59.357900000000001</c:v>
                </c:pt>
                <c:pt idx="1374">
                  <c:v>58.3553</c:v>
                </c:pt>
                <c:pt idx="1375">
                  <c:v>57.8459</c:v>
                </c:pt>
                <c:pt idx="1376">
                  <c:v>57.878999999999998</c:v>
                </c:pt>
                <c:pt idx="1377">
                  <c:v>57.172400000000003</c:v>
                </c:pt>
                <c:pt idx="1378">
                  <c:v>55.954799999999999</c:v>
                </c:pt>
                <c:pt idx="1379">
                  <c:v>52.936799999999998</c:v>
                </c:pt>
                <c:pt idx="1380">
                  <c:v>48.984000000000002</c:v>
                </c:pt>
                <c:pt idx="1381">
                  <c:v>43.589700000000001</c:v>
                </c:pt>
                <c:pt idx="1382">
                  <c:v>37.549399999999999</c:v>
                </c:pt>
                <c:pt idx="1383">
                  <c:v>31.730599999999999</c:v>
                </c:pt>
                <c:pt idx="1384">
                  <c:v>28.285499999999999</c:v>
                </c:pt>
                <c:pt idx="1385">
                  <c:v>28.2728</c:v>
                </c:pt>
                <c:pt idx="1386">
                  <c:v>31.375599999999999</c:v>
                </c:pt>
                <c:pt idx="1387">
                  <c:v>34.469900000000003</c:v>
                </c:pt>
                <c:pt idx="1388">
                  <c:v>36.260599999999997</c:v>
                </c:pt>
                <c:pt idx="1389">
                  <c:v>36.877200000000002</c:v>
                </c:pt>
                <c:pt idx="1390">
                  <c:v>37.591000000000001</c:v>
                </c:pt>
                <c:pt idx="1391">
                  <c:v>39.686599999999999</c:v>
                </c:pt>
                <c:pt idx="1392">
                  <c:v>44.032899999999998</c:v>
                </c:pt>
                <c:pt idx="1393">
                  <c:v>48.546300000000002</c:v>
                </c:pt>
                <c:pt idx="1394">
                  <c:v>51.543599999999998</c:v>
                </c:pt>
                <c:pt idx="1395">
                  <c:v>53.415999999999997</c:v>
                </c:pt>
                <c:pt idx="1396">
                  <c:v>54.042400000000001</c:v>
                </c:pt>
                <c:pt idx="1397">
                  <c:v>54.408499999999997</c:v>
                </c:pt>
                <c:pt idx="1398">
                  <c:v>54.636200000000002</c:v>
                </c:pt>
                <c:pt idx="1399">
                  <c:v>54.569600000000001</c:v>
                </c:pt>
                <c:pt idx="1400">
                  <c:v>53.952800000000003</c:v>
                </c:pt>
                <c:pt idx="1401">
                  <c:v>53.031799999999997</c:v>
                </c:pt>
                <c:pt idx="1402">
                  <c:v>52.073700000000002</c:v>
                </c:pt>
                <c:pt idx="1403">
                  <c:v>51.118600000000001</c:v>
                </c:pt>
                <c:pt idx="1404">
                  <c:v>49.241900000000001</c:v>
                </c:pt>
                <c:pt idx="1405">
                  <c:v>46.69</c:v>
                </c:pt>
                <c:pt idx="1406">
                  <c:v>44.779800000000002</c:v>
                </c:pt>
                <c:pt idx="1407">
                  <c:v>41.894500000000001</c:v>
                </c:pt>
                <c:pt idx="1408">
                  <c:v>35.405500000000004</c:v>
                </c:pt>
                <c:pt idx="1409">
                  <c:v>30.044899999999998</c:v>
                </c:pt>
                <c:pt idx="1410">
                  <c:v>26.367699999999999</c:v>
                </c:pt>
                <c:pt idx="1411">
                  <c:v>26.6098</c:v>
                </c:pt>
                <c:pt idx="1412">
                  <c:v>27.992899999999999</c:v>
                </c:pt>
                <c:pt idx="1413">
                  <c:v>27.6557</c:v>
                </c:pt>
                <c:pt idx="1414">
                  <c:v>26.95</c:v>
                </c:pt>
                <c:pt idx="1415">
                  <c:v>26.762899999999998</c:v>
                </c:pt>
                <c:pt idx="1416">
                  <c:v>27.039899999999999</c:v>
                </c:pt>
                <c:pt idx="1417">
                  <c:v>27.551400000000001</c:v>
                </c:pt>
                <c:pt idx="1418">
                  <c:v>29.222799999999999</c:v>
                </c:pt>
                <c:pt idx="1419">
                  <c:v>32.534300000000002</c:v>
                </c:pt>
                <c:pt idx="1420">
                  <c:v>36.368699999999997</c:v>
                </c:pt>
                <c:pt idx="1421">
                  <c:v>39.183999999999997</c:v>
                </c:pt>
                <c:pt idx="1422">
                  <c:v>41.039499999999997</c:v>
                </c:pt>
                <c:pt idx="1423">
                  <c:v>41.0747</c:v>
                </c:pt>
                <c:pt idx="1424">
                  <c:v>39.929600000000001</c:v>
                </c:pt>
                <c:pt idx="1425">
                  <c:v>37.9621</c:v>
                </c:pt>
                <c:pt idx="1426">
                  <c:v>35.661299999999997</c:v>
                </c:pt>
                <c:pt idx="1427">
                  <c:v>34.581899999999997</c:v>
                </c:pt>
                <c:pt idx="1428">
                  <c:v>35.596400000000003</c:v>
                </c:pt>
                <c:pt idx="1429">
                  <c:v>37.857399999999998</c:v>
                </c:pt>
                <c:pt idx="1430">
                  <c:v>40.195099999999996</c:v>
                </c:pt>
                <c:pt idx="1431">
                  <c:v>41.939700000000002</c:v>
                </c:pt>
                <c:pt idx="1432">
                  <c:v>42.209200000000003</c:v>
                </c:pt>
                <c:pt idx="1433">
                  <c:v>41.581499999999998</c:v>
                </c:pt>
                <c:pt idx="1434">
                  <c:v>39.180599999999998</c:v>
                </c:pt>
                <c:pt idx="1435">
                  <c:v>35.523000000000003</c:v>
                </c:pt>
                <c:pt idx="1436">
                  <c:v>30.7042</c:v>
                </c:pt>
                <c:pt idx="1437">
                  <c:v>23.951000000000001</c:v>
                </c:pt>
                <c:pt idx="1438">
                  <c:v>19.204799999999999</c:v>
                </c:pt>
                <c:pt idx="1439">
                  <c:v>18.0215</c:v>
                </c:pt>
                <c:pt idx="1440">
                  <c:v>20.3048</c:v>
                </c:pt>
                <c:pt idx="1441">
                  <c:v>22.0548</c:v>
                </c:pt>
                <c:pt idx="1442">
                  <c:v>21.962399999999999</c:v>
                </c:pt>
                <c:pt idx="1443">
                  <c:v>21.2622</c:v>
                </c:pt>
                <c:pt idx="1444">
                  <c:v>20.609000000000002</c:v>
                </c:pt>
                <c:pt idx="1445">
                  <c:v>19.9406</c:v>
                </c:pt>
                <c:pt idx="1446">
                  <c:v>19.285399999999999</c:v>
                </c:pt>
                <c:pt idx="1447">
                  <c:v>18.633099999999999</c:v>
                </c:pt>
                <c:pt idx="1448">
                  <c:v>17.9999</c:v>
                </c:pt>
                <c:pt idx="1449">
                  <c:v>17.3599</c:v>
                </c:pt>
                <c:pt idx="1450">
                  <c:v>15.7783</c:v>
                </c:pt>
                <c:pt idx="1451">
                  <c:v>12.3498</c:v>
                </c:pt>
                <c:pt idx="1452">
                  <c:v>6.8635000000000002</c:v>
                </c:pt>
                <c:pt idx="1453">
                  <c:v>1.9044000000000001</c:v>
                </c:pt>
                <c:pt idx="1454">
                  <c:v>7.51E-2</c:v>
                </c:pt>
                <c:pt idx="1455">
                  <c:v>1.0200000000000001E-2</c:v>
                </c:pt>
                <c:pt idx="1456">
                  <c:v>-1.6999999999999999E-3</c:v>
                </c:pt>
                <c:pt idx="1457">
                  <c:v>4.0000000000000002E-4</c:v>
                </c:pt>
                <c:pt idx="1458">
                  <c:v>0</c:v>
                </c:pt>
                <c:pt idx="1459">
                  <c:v>-4.0000000000000002E-4</c:v>
                </c:pt>
                <c:pt idx="1460">
                  <c:v>4.0000000000000002E-4</c:v>
                </c:pt>
                <c:pt idx="1461">
                  <c:v>-4.0000000000000002E-4</c:v>
                </c:pt>
                <c:pt idx="1462">
                  <c:v>-4.0000000000000002E-4</c:v>
                </c:pt>
                <c:pt idx="1463">
                  <c:v>8.0000000000000004E-4</c:v>
                </c:pt>
                <c:pt idx="1464">
                  <c:v>0</c:v>
                </c:pt>
                <c:pt idx="1465">
                  <c:v>-1.6999999999999999E-3</c:v>
                </c:pt>
                <c:pt idx="1466">
                  <c:v>1.2999999999999999E-3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4.0000000000000002E-4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-8.0000000000000004E-4</c:v>
                </c:pt>
                <c:pt idx="1481">
                  <c:v>0.4945</c:v>
                </c:pt>
                <c:pt idx="1482">
                  <c:v>2.1677</c:v>
                </c:pt>
                <c:pt idx="1483">
                  <c:v>4.3861999999999997</c:v>
                </c:pt>
                <c:pt idx="1484">
                  <c:v>5.7716000000000003</c:v>
                </c:pt>
                <c:pt idx="1485">
                  <c:v>6.0800999999999998</c:v>
                </c:pt>
                <c:pt idx="1486">
                  <c:v>7.0547000000000004</c:v>
                </c:pt>
                <c:pt idx="1487">
                  <c:v>9.5417000000000005</c:v>
                </c:pt>
                <c:pt idx="1488">
                  <c:v>11.894299999999999</c:v>
                </c:pt>
                <c:pt idx="1489">
                  <c:v>13.7172</c:v>
                </c:pt>
                <c:pt idx="1490">
                  <c:v>15.9764</c:v>
                </c:pt>
                <c:pt idx="1491">
                  <c:v>18.973600000000001</c:v>
                </c:pt>
                <c:pt idx="1492">
                  <c:v>22.6172</c:v>
                </c:pt>
                <c:pt idx="1493">
                  <c:v>26.175000000000001</c:v>
                </c:pt>
                <c:pt idx="1494">
                  <c:v>29.7423</c:v>
                </c:pt>
                <c:pt idx="1495">
                  <c:v>33.406700000000001</c:v>
                </c:pt>
                <c:pt idx="1496">
                  <c:v>36.9604</c:v>
                </c:pt>
                <c:pt idx="1497">
                  <c:v>40</c:v>
                </c:pt>
                <c:pt idx="1498">
                  <c:v>42.870800000000003</c:v>
                </c:pt>
                <c:pt idx="1499">
                  <c:v>45.3752</c:v>
                </c:pt>
                <c:pt idx="1500">
                  <c:v>47.036000000000001</c:v>
                </c:pt>
                <c:pt idx="1501">
                  <c:v>48.292299999999997</c:v>
                </c:pt>
                <c:pt idx="1502">
                  <c:v>49.851799999999997</c:v>
                </c:pt>
                <c:pt idx="1503">
                  <c:v>51.088900000000002</c:v>
                </c:pt>
                <c:pt idx="1504">
                  <c:v>51.807299999999998</c:v>
                </c:pt>
                <c:pt idx="1505">
                  <c:v>52.340899999999998</c:v>
                </c:pt>
                <c:pt idx="1506">
                  <c:v>52.829900000000002</c:v>
                </c:pt>
                <c:pt idx="1507">
                  <c:v>53.578400000000002</c:v>
                </c:pt>
                <c:pt idx="1508">
                  <c:v>54.362200000000001</c:v>
                </c:pt>
                <c:pt idx="1509">
                  <c:v>54.902500000000003</c:v>
                </c:pt>
                <c:pt idx="1510">
                  <c:v>55.3249</c:v>
                </c:pt>
                <c:pt idx="1511">
                  <c:v>56.1753</c:v>
                </c:pt>
                <c:pt idx="1512">
                  <c:v>57.170299999999997</c:v>
                </c:pt>
                <c:pt idx="1513">
                  <c:v>58.264899999999997</c:v>
                </c:pt>
                <c:pt idx="1514">
                  <c:v>59.3354</c:v>
                </c:pt>
                <c:pt idx="1515">
                  <c:v>60.5976</c:v>
                </c:pt>
                <c:pt idx="1516">
                  <c:v>62.226599999999998</c:v>
                </c:pt>
                <c:pt idx="1517">
                  <c:v>64.785700000000006</c:v>
                </c:pt>
                <c:pt idx="1518">
                  <c:v>66.973699999999994</c:v>
                </c:pt>
                <c:pt idx="1519">
                  <c:v>68.608699999999999</c:v>
                </c:pt>
                <c:pt idx="1520">
                  <c:v>70.072699999999998</c:v>
                </c:pt>
                <c:pt idx="1521">
                  <c:v>71.680899999999994</c:v>
                </c:pt>
                <c:pt idx="1522">
                  <c:v>72.666200000000003</c:v>
                </c:pt>
                <c:pt idx="1523">
                  <c:v>73.322699999999998</c:v>
                </c:pt>
                <c:pt idx="1524">
                  <c:v>73.908000000000001</c:v>
                </c:pt>
                <c:pt idx="1525">
                  <c:v>74.101399999999998</c:v>
                </c:pt>
                <c:pt idx="1526">
                  <c:v>73.705200000000005</c:v>
                </c:pt>
                <c:pt idx="1527">
                  <c:v>72.640299999999996</c:v>
                </c:pt>
                <c:pt idx="1528">
                  <c:v>71.344999999999999</c:v>
                </c:pt>
                <c:pt idx="1529">
                  <c:v>70.111699999999999</c:v>
                </c:pt>
                <c:pt idx="1530">
                  <c:v>68.224400000000003</c:v>
                </c:pt>
                <c:pt idx="1531">
                  <c:v>65.844700000000003</c:v>
                </c:pt>
                <c:pt idx="1532">
                  <c:v>63.580800000000004</c:v>
                </c:pt>
                <c:pt idx="1533">
                  <c:v>62.089199999999998</c:v>
                </c:pt>
                <c:pt idx="1534">
                  <c:v>61.032699999999998</c:v>
                </c:pt>
                <c:pt idx="1535">
                  <c:v>60.099200000000003</c:v>
                </c:pt>
                <c:pt idx="1536">
                  <c:v>59.835799999999999</c:v>
                </c:pt>
                <c:pt idx="1537">
                  <c:v>60.724499999999999</c:v>
                </c:pt>
                <c:pt idx="1538">
                  <c:v>62.116700000000002</c:v>
                </c:pt>
                <c:pt idx="1539">
                  <c:v>63.742400000000004</c:v>
                </c:pt>
                <c:pt idx="1540">
                  <c:v>65.933400000000006</c:v>
                </c:pt>
                <c:pt idx="1541">
                  <c:v>68.672700000000006</c:v>
                </c:pt>
                <c:pt idx="1542">
                  <c:v>71.9392</c:v>
                </c:pt>
                <c:pt idx="1543">
                  <c:v>75.432199999999995</c:v>
                </c:pt>
                <c:pt idx="1544">
                  <c:v>78.754800000000003</c:v>
                </c:pt>
                <c:pt idx="1545">
                  <c:v>81.934399999999997</c:v>
                </c:pt>
                <c:pt idx="1546">
                  <c:v>84.599400000000003</c:v>
                </c:pt>
                <c:pt idx="1547">
                  <c:v>86.412999999999997</c:v>
                </c:pt>
                <c:pt idx="1548">
                  <c:v>88.365600000000001</c:v>
                </c:pt>
                <c:pt idx="1549">
                  <c:v>90.002700000000004</c:v>
                </c:pt>
                <c:pt idx="1550">
                  <c:v>90.905699999999996</c:v>
                </c:pt>
                <c:pt idx="1551">
                  <c:v>91.464200000000005</c:v>
                </c:pt>
                <c:pt idx="1552">
                  <c:v>91.776399999999995</c:v>
                </c:pt>
                <c:pt idx="1553">
                  <c:v>92.344700000000003</c:v>
                </c:pt>
                <c:pt idx="1554">
                  <c:v>92.988900000000001</c:v>
                </c:pt>
                <c:pt idx="1555">
                  <c:v>93.597899999999996</c:v>
                </c:pt>
                <c:pt idx="1556">
                  <c:v>94.310900000000004</c:v>
                </c:pt>
                <c:pt idx="1557">
                  <c:v>95.028899999999993</c:v>
                </c:pt>
                <c:pt idx="1558">
                  <c:v>95.757499999999993</c:v>
                </c:pt>
                <c:pt idx="1559">
                  <c:v>96.635400000000004</c:v>
                </c:pt>
                <c:pt idx="1560">
                  <c:v>97.509100000000004</c:v>
                </c:pt>
                <c:pt idx="1561">
                  <c:v>98.595299999999995</c:v>
                </c:pt>
                <c:pt idx="1562">
                  <c:v>100.1123</c:v>
                </c:pt>
                <c:pt idx="1563">
                  <c:v>101.72190000000001</c:v>
                </c:pt>
                <c:pt idx="1564">
                  <c:v>103.3051</c:v>
                </c:pt>
                <c:pt idx="1565">
                  <c:v>104.91719999999999</c:v>
                </c:pt>
                <c:pt idx="1566">
                  <c:v>106.62</c:v>
                </c:pt>
                <c:pt idx="1567">
                  <c:v>108.35590000000001</c:v>
                </c:pt>
                <c:pt idx="1568">
                  <c:v>110.0149</c:v>
                </c:pt>
                <c:pt idx="1569">
                  <c:v>111.83620000000001</c:v>
                </c:pt>
                <c:pt idx="1570">
                  <c:v>113.7345</c:v>
                </c:pt>
                <c:pt idx="1571">
                  <c:v>115.5735</c:v>
                </c:pt>
                <c:pt idx="1572">
                  <c:v>117.247</c:v>
                </c:pt>
                <c:pt idx="1573">
                  <c:v>118.5274</c:v>
                </c:pt>
                <c:pt idx="1574">
                  <c:v>119.5317</c:v>
                </c:pt>
                <c:pt idx="1575">
                  <c:v>120.5933</c:v>
                </c:pt>
                <c:pt idx="1576">
                  <c:v>121.5849</c:v>
                </c:pt>
                <c:pt idx="1577">
                  <c:v>122.4</c:v>
                </c:pt>
                <c:pt idx="1578">
                  <c:v>122.9849</c:v>
                </c:pt>
                <c:pt idx="1579">
                  <c:v>123.4713</c:v>
                </c:pt>
                <c:pt idx="1580">
                  <c:v>123.58969999999999</c:v>
                </c:pt>
                <c:pt idx="1581">
                  <c:v>123.54559999999999</c:v>
                </c:pt>
                <c:pt idx="1582">
                  <c:v>123.39879999999999</c:v>
                </c:pt>
                <c:pt idx="1583">
                  <c:v>123.0947</c:v>
                </c:pt>
                <c:pt idx="1584">
                  <c:v>122.6469</c:v>
                </c:pt>
                <c:pt idx="1585">
                  <c:v>121.9958</c:v>
                </c:pt>
                <c:pt idx="1586">
                  <c:v>121.34480000000001</c:v>
                </c:pt>
                <c:pt idx="1587">
                  <c:v>120.70440000000001</c:v>
                </c:pt>
                <c:pt idx="1588">
                  <c:v>120.095</c:v>
                </c:pt>
                <c:pt idx="1589">
                  <c:v>119.2234</c:v>
                </c:pt>
                <c:pt idx="1590">
                  <c:v>118.0312</c:v>
                </c:pt>
                <c:pt idx="1591">
                  <c:v>116.8348</c:v>
                </c:pt>
                <c:pt idx="1592">
                  <c:v>115.9641</c:v>
                </c:pt>
                <c:pt idx="1593">
                  <c:v>115.22020000000001</c:v>
                </c:pt>
                <c:pt idx="1594">
                  <c:v>114.6332</c:v>
                </c:pt>
                <c:pt idx="1595">
                  <c:v>114.1942</c:v>
                </c:pt>
                <c:pt idx="1596">
                  <c:v>113.7625</c:v>
                </c:pt>
                <c:pt idx="1597">
                  <c:v>113.3973</c:v>
                </c:pt>
                <c:pt idx="1598">
                  <c:v>113.10980000000001</c:v>
                </c:pt>
                <c:pt idx="1599">
                  <c:v>112.81659999999999</c:v>
                </c:pt>
                <c:pt idx="1600">
                  <c:v>112.5338</c:v>
                </c:pt>
                <c:pt idx="1601">
                  <c:v>111.9986</c:v>
                </c:pt>
                <c:pt idx="1602">
                  <c:v>111.28270000000001</c:v>
                </c:pt>
                <c:pt idx="1603">
                  <c:v>110.4875</c:v>
                </c:pt>
                <c:pt idx="1604">
                  <c:v>109.67019999999999</c:v>
                </c:pt>
                <c:pt idx="1605">
                  <c:v>108.8182</c:v>
                </c:pt>
                <c:pt idx="1606">
                  <c:v>107.8338</c:v>
                </c:pt>
                <c:pt idx="1607">
                  <c:v>106.8312</c:v>
                </c:pt>
                <c:pt idx="1608">
                  <c:v>106.1484</c:v>
                </c:pt>
                <c:pt idx="1609">
                  <c:v>105.7166</c:v>
                </c:pt>
                <c:pt idx="1610">
                  <c:v>105.4448</c:v>
                </c:pt>
                <c:pt idx="1611">
                  <c:v>105.3888</c:v>
                </c:pt>
                <c:pt idx="1612">
                  <c:v>105.46639999999999</c:v>
                </c:pt>
                <c:pt idx="1613">
                  <c:v>105.55159999999999</c:v>
                </c:pt>
                <c:pt idx="1614">
                  <c:v>105.8006</c:v>
                </c:pt>
                <c:pt idx="1615">
                  <c:v>106.1649</c:v>
                </c:pt>
                <c:pt idx="1616">
                  <c:v>106.6653</c:v>
                </c:pt>
                <c:pt idx="1617">
                  <c:v>107.29519999999999</c:v>
                </c:pt>
                <c:pt idx="1618">
                  <c:v>108.1056</c:v>
                </c:pt>
                <c:pt idx="1619">
                  <c:v>109.0438</c:v>
                </c:pt>
                <c:pt idx="1620">
                  <c:v>109.99250000000001</c:v>
                </c:pt>
                <c:pt idx="1621">
                  <c:v>111.1396</c:v>
                </c:pt>
                <c:pt idx="1622">
                  <c:v>112.544</c:v>
                </c:pt>
                <c:pt idx="1623">
                  <c:v>114.0971</c:v>
                </c:pt>
                <c:pt idx="1624">
                  <c:v>115.17570000000001</c:v>
                </c:pt>
                <c:pt idx="1625">
                  <c:v>115.80119999999999</c:v>
                </c:pt>
                <c:pt idx="1626">
                  <c:v>116.12860000000001</c:v>
                </c:pt>
                <c:pt idx="1627">
                  <c:v>116.2677</c:v>
                </c:pt>
                <c:pt idx="1628">
                  <c:v>116.2754</c:v>
                </c:pt>
                <c:pt idx="1629">
                  <c:v>116.03660000000001</c:v>
                </c:pt>
                <c:pt idx="1630">
                  <c:v>115.42359999999999</c:v>
                </c:pt>
                <c:pt idx="1631">
                  <c:v>114.1459</c:v>
                </c:pt>
                <c:pt idx="1632">
                  <c:v>112.1101</c:v>
                </c:pt>
                <c:pt idx="1633">
                  <c:v>109.90049999999999</c:v>
                </c:pt>
                <c:pt idx="1634">
                  <c:v>108.1896</c:v>
                </c:pt>
                <c:pt idx="1635">
                  <c:v>107.2332</c:v>
                </c:pt>
                <c:pt idx="1636">
                  <c:v>106.226</c:v>
                </c:pt>
                <c:pt idx="1637">
                  <c:v>105.4388</c:v>
                </c:pt>
                <c:pt idx="1638">
                  <c:v>105.00069999999999</c:v>
                </c:pt>
                <c:pt idx="1639">
                  <c:v>105.18989999999999</c:v>
                </c:pt>
                <c:pt idx="1640">
                  <c:v>105.3616</c:v>
                </c:pt>
                <c:pt idx="1641">
                  <c:v>104.92140000000001</c:v>
                </c:pt>
                <c:pt idx="1642">
                  <c:v>104.3484</c:v>
                </c:pt>
                <c:pt idx="1643">
                  <c:v>104.0976</c:v>
                </c:pt>
                <c:pt idx="1644">
                  <c:v>104.0094</c:v>
                </c:pt>
                <c:pt idx="1645">
                  <c:v>103.9438</c:v>
                </c:pt>
                <c:pt idx="1646">
                  <c:v>104.1096</c:v>
                </c:pt>
                <c:pt idx="1647">
                  <c:v>104.50830000000001</c:v>
                </c:pt>
                <c:pt idx="1648">
                  <c:v>105.09269999999999</c:v>
                </c:pt>
                <c:pt idx="1649">
                  <c:v>105.8124</c:v>
                </c:pt>
                <c:pt idx="1650">
                  <c:v>106.7972</c:v>
                </c:pt>
                <c:pt idx="1651">
                  <c:v>108.06659999999999</c:v>
                </c:pt>
                <c:pt idx="1652">
                  <c:v>109.4152</c:v>
                </c:pt>
                <c:pt idx="1653">
                  <c:v>111.01130000000001</c:v>
                </c:pt>
                <c:pt idx="1654">
                  <c:v>112.65770000000001</c:v>
                </c:pt>
                <c:pt idx="1655">
                  <c:v>113.7824</c:v>
                </c:pt>
                <c:pt idx="1656">
                  <c:v>114.562</c:v>
                </c:pt>
                <c:pt idx="1657">
                  <c:v>115.47969999999999</c:v>
                </c:pt>
                <c:pt idx="1658">
                  <c:v>116.5052</c:v>
                </c:pt>
                <c:pt idx="1659">
                  <c:v>117.5168</c:v>
                </c:pt>
                <c:pt idx="1660">
                  <c:v>118.51130000000001</c:v>
                </c:pt>
                <c:pt idx="1661">
                  <c:v>119.3133</c:v>
                </c:pt>
                <c:pt idx="1662">
                  <c:v>119.9194</c:v>
                </c:pt>
                <c:pt idx="1663">
                  <c:v>120.5288</c:v>
                </c:pt>
                <c:pt idx="1664">
                  <c:v>121.2269</c:v>
                </c:pt>
                <c:pt idx="1665">
                  <c:v>121.9178</c:v>
                </c:pt>
                <c:pt idx="1666">
                  <c:v>122.7406</c:v>
                </c:pt>
                <c:pt idx="1667">
                  <c:v>123.602</c:v>
                </c:pt>
                <c:pt idx="1668">
                  <c:v>124.2593</c:v>
                </c:pt>
                <c:pt idx="1669">
                  <c:v>124.8115</c:v>
                </c:pt>
                <c:pt idx="1670">
                  <c:v>125.1585</c:v>
                </c:pt>
                <c:pt idx="1671">
                  <c:v>125.45489999999999</c:v>
                </c:pt>
                <c:pt idx="1672">
                  <c:v>125.81789999999999</c:v>
                </c:pt>
                <c:pt idx="1673">
                  <c:v>126.0707</c:v>
                </c:pt>
                <c:pt idx="1674">
                  <c:v>126.26430000000001</c:v>
                </c:pt>
                <c:pt idx="1675">
                  <c:v>126.4804</c:v>
                </c:pt>
                <c:pt idx="1676">
                  <c:v>126.66540000000001</c:v>
                </c:pt>
                <c:pt idx="1677">
                  <c:v>126.78830000000001</c:v>
                </c:pt>
                <c:pt idx="1678">
                  <c:v>126.9096</c:v>
                </c:pt>
                <c:pt idx="1679">
                  <c:v>127.02160000000001</c:v>
                </c:pt>
                <c:pt idx="1680">
                  <c:v>126.9906</c:v>
                </c:pt>
                <c:pt idx="1681">
                  <c:v>126.9003</c:v>
                </c:pt>
                <c:pt idx="1682">
                  <c:v>126.6164</c:v>
                </c:pt>
                <c:pt idx="1683">
                  <c:v>126.304</c:v>
                </c:pt>
                <c:pt idx="1684">
                  <c:v>125.9532</c:v>
                </c:pt>
                <c:pt idx="1685">
                  <c:v>125.69710000000001</c:v>
                </c:pt>
                <c:pt idx="1686">
                  <c:v>125.5733</c:v>
                </c:pt>
                <c:pt idx="1687">
                  <c:v>125.4252</c:v>
                </c:pt>
                <c:pt idx="1688">
                  <c:v>125.4346</c:v>
                </c:pt>
                <c:pt idx="1689">
                  <c:v>125.7467</c:v>
                </c:pt>
                <c:pt idx="1690">
                  <c:v>126.46599999999999</c:v>
                </c:pt>
                <c:pt idx="1691">
                  <c:v>127.43380000000001</c:v>
                </c:pt>
                <c:pt idx="1692">
                  <c:v>127.80029999999999</c:v>
                </c:pt>
                <c:pt idx="1693">
                  <c:v>127.9525</c:v>
                </c:pt>
                <c:pt idx="1694">
                  <c:v>128.01320000000001</c:v>
                </c:pt>
                <c:pt idx="1695">
                  <c:v>128.1362</c:v>
                </c:pt>
                <c:pt idx="1696">
                  <c:v>128.20060000000001</c:v>
                </c:pt>
                <c:pt idx="1697">
                  <c:v>128.21799999999999</c:v>
                </c:pt>
                <c:pt idx="1698">
                  <c:v>128.24010000000001</c:v>
                </c:pt>
                <c:pt idx="1699">
                  <c:v>128.30080000000001</c:v>
                </c:pt>
                <c:pt idx="1700">
                  <c:v>128.37280000000001</c:v>
                </c:pt>
                <c:pt idx="1701">
                  <c:v>128.43729999999999</c:v>
                </c:pt>
                <c:pt idx="1702">
                  <c:v>128.48480000000001</c:v>
                </c:pt>
                <c:pt idx="1703">
                  <c:v>128.4975</c:v>
                </c:pt>
                <c:pt idx="1704">
                  <c:v>128.49029999999999</c:v>
                </c:pt>
                <c:pt idx="1705">
                  <c:v>128.46690000000001</c:v>
                </c:pt>
                <c:pt idx="1706">
                  <c:v>128.3185</c:v>
                </c:pt>
                <c:pt idx="1707">
                  <c:v>128.02930000000001</c:v>
                </c:pt>
                <c:pt idx="1708">
                  <c:v>127.65519999999999</c:v>
                </c:pt>
                <c:pt idx="1709">
                  <c:v>127.3533</c:v>
                </c:pt>
                <c:pt idx="1710">
                  <c:v>127.15900000000001</c:v>
                </c:pt>
                <c:pt idx="1711">
                  <c:v>127.06959999999999</c:v>
                </c:pt>
                <c:pt idx="1712">
                  <c:v>126.9406</c:v>
                </c:pt>
                <c:pt idx="1713">
                  <c:v>126.7786</c:v>
                </c:pt>
                <c:pt idx="1714">
                  <c:v>126.6662</c:v>
                </c:pt>
                <c:pt idx="1715">
                  <c:v>126.5877</c:v>
                </c:pt>
                <c:pt idx="1716">
                  <c:v>126.6514</c:v>
                </c:pt>
                <c:pt idx="1717">
                  <c:v>126.8922</c:v>
                </c:pt>
                <c:pt idx="1718">
                  <c:v>127.2103</c:v>
                </c:pt>
                <c:pt idx="1719">
                  <c:v>127.5377</c:v>
                </c:pt>
                <c:pt idx="1720">
                  <c:v>127.93470000000001</c:v>
                </c:pt>
                <c:pt idx="1721">
                  <c:v>128.57599999999999</c:v>
                </c:pt>
                <c:pt idx="1722">
                  <c:v>129.30799999999999</c:v>
                </c:pt>
                <c:pt idx="1723">
                  <c:v>129.88570000000001</c:v>
                </c:pt>
                <c:pt idx="1724">
                  <c:v>130.51669999999999</c:v>
                </c:pt>
                <c:pt idx="1725">
                  <c:v>131.05199999999999</c:v>
                </c:pt>
                <c:pt idx="1726">
                  <c:v>131.2424</c:v>
                </c:pt>
                <c:pt idx="1727">
                  <c:v>131.11429999999999</c:v>
                </c:pt>
                <c:pt idx="1728">
                  <c:v>130.93109999999999</c:v>
                </c:pt>
                <c:pt idx="1729">
                  <c:v>130.65880000000001</c:v>
                </c:pt>
                <c:pt idx="1730">
                  <c:v>129.6087</c:v>
                </c:pt>
                <c:pt idx="1731">
                  <c:v>128.05009999999999</c:v>
                </c:pt>
                <c:pt idx="1732">
                  <c:v>126.1225</c:v>
                </c:pt>
                <c:pt idx="1733">
                  <c:v>123.8437</c:v>
                </c:pt>
                <c:pt idx="1734">
                  <c:v>121.4093</c:v>
                </c:pt>
                <c:pt idx="1735">
                  <c:v>117.67749999999999</c:v>
                </c:pt>
                <c:pt idx="1736">
                  <c:v>115.0898</c:v>
                </c:pt>
                <c:pt idx="1737">
                  <c:v>112.7586</c:v>
                </c:pt>
                <c:pt idx="1738">
                  <c:v>110.113</c:v>
                </c:pt>
                <c:pt idx="1739">
                  <c:v>107.79810000000001</c:v>
                </c:pt>
                <c:pt idx="1740">
                  <c:v>105.7302</c:v>
                </c:pt>
                <c:pt idx="1741">
                  <c:v>103.7576</c:v>
                </c:pt>
                <c:pt idx="1742">
                  <c:v>101.819</c:v>
                </c:pt>
                <c:pt idx="1743">
                  <c:v>99.934600000000003</c:v>
                </c:pt>
                <c:pt idx="1744">
                  <c:v>98.113900000000001</c:v>
                </c:pt>
                <c:pt idx="1745">
                  <c:v>96.568399999999997</c:v>
                </c:pt>
                <c:pt idx="1746">
                  <c:v>95.54</c:v>
                </c:pt>
                <c:pt idx="1747">
                  <c:v>94.337199999999996</c:v>
                </c:pt>
                <c:pt idx="1748">
                  <c:v>93.521199999999993</c:v>
                </c:pt>
                <c:pt idx="1749">
                  <c:v>92.461699999999993</c:v>
                </c:pt>
                <c:pt idx="1750">
                  <c:v>91.574100000000001</c:v>
                </c:pt>
                <c:pt idx="1751">
                  <c:v>90.837800000000001</c:v>
                </c:pt>
                <c:pt idx="1752">
                  <c:v>90.171899999999994</c:v>
                </c:pt>
                <c:pt idx="1753">
                  <c:v>89.381399999999999</c:v>
                </c:pt>
                <c:pt idx="1754">
                  <c:v>88.525099999999995</c:v>
                </c:pt>
                <c:pt idx="1755">
                  <c:v>88.052599999999998</c:v>
                </c:pt>
                <c:pt idx="1756">
                  <c:v>87.802000000000007</c:v>
                </c:pt>
                <c:pt idx="1757">
                  <c:v>87.390600000000006</c:v>
                </c:pt>
                <c:pt idx="1758">
                  <c:v>86.912999999999997</c:v>
                </c:pt>
                <c:pt idx="1759">
                  <c:v>86.427400000000006</c:v>
                </c:pt>
                <c:pt idx="1760">
                  <c:v>85.925700000000006</c:v>
                </c:pt>
                <c:pt idx="1761">
                  <c:v>85.605500000000006</c:v>
                </c:pt>
                <c:pt idx="1762">
                  <c:v>85.161500000000004</c:v>
                </c:pt>
                <c:pt idx="1763">
                  <c:v>84.467600000000004</c:v>
                </c:pt>
                <c:pt idx="1764">
                  <c:v>83.678700000000006</c:v>
                </c:pt>
                <c:pt idx="1765">
                  <c:v>83.030299999999997</c:v>
                </c:pt>
                <c:pt idx="1766">
                  <c:v>82.412400000000005</c:v>
                </c:pt>
                <c:pt idx="1767">
                  <c:v>81.83</c:v>
                </c:pt>
                <c:pt idx="1768">
                  <c:v>81.241299999999995</c:v>
                </c:pt>
                <c:pt idx="1769">
                  <c:v>80.372299999999996</c:v>
                </c:pt>
                <c:pt idx="1770">
                  <c:v>79.128399999999999</c:v>
                </c:pt>
                <c:pt idx="1771">
                  <c:v>76.8874</c:v>
                </c:pt>
                <c:pt idx="1772">
                  <c:v>73.918999999999997</c:v>
                </c:pt>
                <c:pt idx="1773">
                  <c:v>71.228800000000007</c:v>
                </c:pt>
                <c:pt idx="1774">
                  <c:v>68.341499999999996</c:v>
                </c:pt>
                <c:pt idx="1775">
                  <c:v>65.437600000000003</c:v>
                </c:pt>
                <c:pt idx="1776">
                  <c:v>62.283799999999999</c:v>
                </c:pt>
                <c:pt idx="1777">
                  <c:v>59.295499999999997</c:v>
                </c:pt>
                <c:pt idx="1778">
                  <c:v>56.639299999999999</c:v>
                </c:pt>
                <c:pt idx="1779">
                  <c:v>54.042400000000001</c:v>
                </c:pt>
                <c:pt idx="1780">
                  <c:v>51.786200000000001</c:v>
                </c:pt>
                <c:pt idx="1781">
                  <c:v>49.321599999999997</c:v>
                </c:pt>
                <c:pt idx="1782">
                  <c:v>46.343499999999999</c:v>
                </c:pt>
                <c:pt idx="1783">
                  <c:v>43.1096</c:v>
                </c:pt>
                <c:pt idx="1784">
                  <c:v>39.491900000000001</c:v>
                </c:pt>
                <c:pt idx="1785">
                  <c:v>35.275799999999997</c:v>
                </c:pt>
                <c:pt idx="1786">
                  <c:v>31.814599999999999</c:v>
                </c:pt>
                <c:pt idx="1787">
                  <c:v>29.305900000000001</c:v>
                </c:pt>
                <c:pt idx="1788">
                  <c:v>27.259599999999999</c:v>
                </c:pt>
                <c:pt idx="1789">
                  <c:v>24.992100000000001</c:v>
                </c:pt>
                <c:pt idx="1790">
                  <c:v>22.894200000000001</c:v>
                </c:pt>
                <c:pt idx="1791">
                  <c:v>21.067499999999999</c:v>
                </c:pt>
                <c:pt idx="1792">
                  <c:v>18.797999999999998</c:v>
                </c:pt>
                <c:pt idx="1793">
                  <c:v>16.157900000000001</c:v>
                </c:pt>
                <c:pt idx="1794">
                  <c:v>13.426600000000001</c:v>
                </c:pt>
                <c:pt idx="1795">
                  <c:v>10.406499999999999</c:v>
                </c:pt>
                <c:pt idx="1796">
                  <c:v>6.6955</c:v>
                </c:pt>
                <c:pt idx="1797">
                  <c:v>2.4386999999999999</c:v>
                </c:pt>
                <c:pt idx="1798">
                  <c:v>-5.2600000000000001E-2</c:v>
                </c:pt>
                <c:pt idx="1799">
                  <c:v>5.8999999999999997E-2</c:v>
                </c:pt>
                <c:pt idx="1800">
                  <c:v>-1.7399999999999999E-2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34-4AFE-B038-E1E11F4D9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199551"/>
        <c:axId val="1"/>
      </c:scatterChart>
      <c:valAx>
        <c:axId val="96719955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67199551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Darstellung_der_Daten_e_up!$P$23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(Darstellung_der_Daten_e_up!$O$16,Darstellung_der_Daten_e_up!$O$15,Darstellung_der_Daten_e_up!$O$14,Darstellung_der_Daten_e_up!$O$13,Darstellung_der_Daten_e_up!$O$12,Darstellung_der_Daten_e_up!$O$11,Darstellung_der_Daten_e_up!$O$10,Darstellung_der_Daten_e_up!$O$9,Darstellung_der_Daten_e_up!$O$8,Darstellung_der_Daten_e_up!$O$7,Darstellung_der_Daten_e_up!$O$6,Darstellung_der_Daten_e_up!$O$5)</c:f>
              <c:numCache>
                <c:formatCode>0.0</c:formatCode>
                <c:ptCount val="12"/>
                <c:pt idx="0">
                  <c:v>-22.118380062305302</c:v>
                </c:pt>
                <c:pt idx="1">
                  <c:v>-32.087227414330222</c:v>
                </c:pt>
                <c:pt idx="2">
                  <c:v>-37.487019730010388</c:v>
                </c:pt>
                <c:pt idx="3">
                  <c:v>-1.8691588785046847</c:v>
                </c:pt>
                <c:pt idx="4">
                  <c:v>-16.926272066458992</c:v>
                </c:pt>
                <c:pt idx="5">
                  <c:v>-24.61059190031154</c:v>
                </c:pt>
                <c:pt idx="6">
                  <c:v>-1.5576323987539087</c:v>
                </c:pt>
                <c:pt idx="7">
                  <c:v>-14.434060228452756</c:v>
                </c:pt>
                <c:pt idx="8">
                  <c:v>-21.703011422637594</c:v>
                </c:pt>
                <c:pt idx="9">
                  <c:v>19.418483904465198</c:v>
                </c:pt>
                <c:pt idx="10">
                  <c:v>1.9730010384215901</c:v>
                </c:pt>
                <c:pt idx="11">
                  <c:v>-7.2689511941848526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6-4883-A74F-09E18E442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55848592"/>
        <c:axId val="1455844016"/>
      </c:barChart>
      <c:catAx>
        <c:axId val="145584859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ajorTickMark val="out"/>
        <c:minorTickMark val="none"/>
        <c:tickLblPos val="nextTo"/>
        <c:crossAx val="1455844016"/>
        <c:crossesAt val="0"/>
        <c:auto val="1"/>
        <c:lblAlgn val="ctr"/>
        <c:lblOffset val="100"/>
        <c:noMultiLvlLbl val="0"/>
      </c:catAx>
      <c:valAx>
        <c:axId val="1455844016"/>
        <c:scaling>
          <c:orientation val="minMax"/>
          <c:max val="30"/>
          <c:min val="-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 LCGHGE </a:t>
                </a:r>
                <a:r>
                  <a:rPr lang="el-GR"/>
                  <a:t>Δ%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455848592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Darstellung_der_Daten_XL1!$P$23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(Darstellung_der_Daten_XL1!$O$16,Darstellung_der_Daten_XL1!$O$15,Darstellung_der_Daten_XL1!$O$14,Darstellung_der_Daten_XL1!$O$13,Darstellung_der_Daten_XL1!$O$12,Darstellung_der_Daten_XL1!$O$11,Darstellung_der_Daten_XL1!$O$10,Darstellung_der_Daten_XL1!$O$9,Darstellung_der_Daten_XL1!$O$8,Darstellung_der_Daten_XL1!$O$7,Darstellung_der_Daten_XL1!$O$6,Darstellung_der_Daten_XL1!$O$5)</c:f>
              <c:numCache>
                <c:formatCode>0.0</c:formatCode>
                <c:ptCount val="12"/>
                <c:pt idx="0">
                  <c:v>-52.44029075804778</c:v>
                </c:pt>
                <c:pt idx="1">
                  <c:v>-57.943925233644869</c:v>
                </c:pt>
                <c:pt idx="2">
                  <c:v>-60.955347871235723</c:v>
                </c:pt>
                <c:pt idx="3">
                  <c:v>-41.952232606438216</c:v>
                </c:pt>
                <c:pt idx="4">
                  <c:v>-49.740394600207679</c:v>
                </c:pt>
                <c:pt idx="5">
                  <c:v>-53.894080996884732</c:v>
                </c:pt>
                <c:pt idx="6">
                  <c:v>-28.037383177570092</c:v>
                </c:pt>
                <c:pt idx="7">
                  <c:v>-37.071651090342684</c:v>
                </c:pt>
                <c:pt idx="8">
                  <c:v>-42.056074766355152</c:v>
                </c:pt>
                <c:pt idx="9">
                  <c:v>-18.172377985462109</c:v>
                </c:pt>
                <c:pt idx="10">
                  <c:v>-29.906542056074777</c:v>
                </c:pt>
                <c:pt idx="11">
                  <c:v>-36.344755970924204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8-44A1-94AB-C17A47F8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55848592"/>
        <c:axId val="1455844016"/>
      </c:barChart>
      <c:catAx>
        <c:axId val="145584859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ajorTickMark val="out"/>
        <c:minorTickMark val="none"/>
        <c:tickLblPos val="nextTo"/>
        <c:crossAx val="1455844016"/>
        <c:crossesAt val="0"/>
        <c:auto val="1"/>
        <c:lblAlgn val="ctr"/>
        <c:lblOffset val="100"/>
        <c:noMultiLvlLbl val="0"/>
      </c:catAx>
      <c:valAx>
        <c:axId val="1455844016"/>
        <c:scaling>
          <c:orientation val="minMax"/>
          <c:max val="30"/>
          <c:min val="-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 LCGHGE </a:t>
                </a:r>
                <a:r>
                  <a:rPr lang="el-GR"/>
                  <a:t>Δ%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455848592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Darstellung_der_Daten_micro!$P$23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(Darstellung_der_Daten_micro!$O$16,Darstellung_der_Daten_micro!$O$15,Darstellung_der_Daten_micro!$O$14,Darstellung_der_Daten_micro!$O$13,Darstellung_der_Daten_micro!$O$12,Darstellung_der_Daten_micro!$O$11,Darstellung_der_Daten_micro!$O$10,Darstellung_der_Daten_micro!$O$9,Darstellung_der_Daten_micro!$O$8,Darstellung_der_Daten_micro!$O$7,Darstellung_der_Daten_micro!$O$6,Darstellung_der_Daten_micro!$O$5)</c:f>
              <c:numCache>
                <c:formatCode>0.0</c:formatCode>
                <c:ptCount val="12"/>
                <c:pt idx="0">
                  <c:v>-55.867082035306339</c:v>
                </c:pt>
                <c:pt idx="1">
                  <c:v>-61.57840083073728</c:v>
                </c:pt>
                <c:pt idx="2">
                  <c:v>-64.589823468328149</c:v>
                </c:pt>
                <c:pt idx="3">
                  <c:v>-45.690550363447571</c:v>
                </c:pt>
                <c:pt idx="4">
                  <c:v>-53.271028037383182</c:v>
                </c:pt>
                <c:pt idx="5">
                  <c:v>-57.320872274143312</c:v>
                </c:pt>
                <c:pt idx="6">
                  <c:v>-31.048805815160957</c:v>
                </c:pt>
                <c:pt idx="7">
                  <c:v>-40.186915887850475</c:v>
                </c:pt>
                <c:pt idx="8">
                  <c:v>-45.379023883696782</c:v>
                </c:pt>
                <c:pt idx="9">
                  <c:v>-19.314641744548293</c:v>
                </c:pt>
                <c:pt idx="10">
                  <c:v>-31.15264797507789</c:v>
                </c:pt>
                <c:pt idx="11">
                  <c:v>-37.9023883696781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A-49D2-91C0-A7C801052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55848592"/>
        <c:axId val="1455844016"/>
      </c:barChart>
      <c:catAx>
        <c:axId val="145584859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ajorTickMark val="out"/>
        <c:minorTickMark val="none"/>
        <c:tickLblPos val="nextTo"/>
        <c:crossAx val="1455844016"/>
        <c:crossesAt val="0"/>
        <c:auto val="1"/>
        <c:lblAlgn val="ctr"/>
        <c:lblOffset val="100"/>
        <c:noMultiLvlLbl val="0"/>
      </c:catAx>
      <c:valAx>
        <c:axId val="1455844016"/>
        <c:scaling>
          <c:orientation val="minMax"/>
          <c:max val="30"/>
          <c:min val="-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 LCGHGE </a:t>
                </a:r>
                <a:r>
                  <a:rPr lang="el-GR"/>
                  <a:t>Δ%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455848592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CO2_Daten!$A$3</c:f>
              <c:strCache>
                <c:ptCount val="1"/>
                <c:pt idx="0">
                  <c:v>Vehicle manufacture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(CO2_Daten!$B$2,CO2_Daten!$D$2)</c:f>
              <c:strCache>
                <c:ptCount val="2"/>
                <c:pt idx="0">
                  <c:v>ICEV</c:v>
                </c:pt>
                <c:pt idx="1">
                  <c:v>BEV</c:v>
                </c:pt>
              </c:strCache>
            </c:strRef>
          </c:cat>
          <c:val>
            <c:numRef>
              <c:f>(CO2_Daten!$C$3,CO2_Daten!$E$3)</c:f>
              <c:numCache>
                <c:formatCode>0.0</c:formatCode>
                <c:ptCount val="2"/>
                <c:pt idx="0">
                  <c:v>30.339504754904201</c:v>
                </c:pt>
                <c:pt idx="1">
                  <c:v>26.8758830887564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3-46D6-9781-99CCB4311E6C}"/>
            </c:ext>
          </c:extLst>
        </c:ser>
        <c:ser>
          <c:idx val="4"/>
          <c:order val="1"/>
          <c:tx>
            <c:strRef>
              <c:f>CO2_Daten!$A$4</c:f>
              <c:strCache>
                <c:ptCount val="1"/>
                <c:pt idx="0">
                  <c:v>Battery manufacture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(CO2_Daten!$C$4,CO2_Daten!$E$4)</c:f>
              <c:numCache>
                <c:formatCode>0.0</c:formatCode>
                <c:ptCount val="2"/>
                <c:pt idx="1">
                  <c:v>12.150230811507104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E3-46D6-9781-99CCB4311E6C}"/>
            </c:ext>
          </c:extLst>
        </c:ser>
        <c:ser>
          <c:idx val="1"/>
          <c:order val="2"/>
          <c:tx>
            <c:strRef>
              <c:f>CO2_Daten!$A$5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(CO2_Daten!$B$2,CO2_Daten!$D$2)</c:f>
              <c:strCache>
                <c:ptCount val="2"/>
                <c:pt idx="0">
                  <c:v>ICEV</c:v>
                </c:pt>
                <c:pt idx="1">
                  <c:v>BEV</c:v>
                </c:pt>
              </c:strCache>
            </c:strRef>
          </c:cat>
          <c:val>
            <c:numRef>
              <c:f>(CO2_Daten!$C$5,CO2_Daten!$E$5)</c:f>
              <c:numCache>
                <c:formatCode>0.0</c:formatCode>
                <c:ptCount val="2"/>
                <c:pt idx="0">
                  <c:v>4.7365277713970961</c:v>
                </c:pt>
                <c:pt idx="1">
                  <c:v>2.9919569038417961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E3-46D6-9781-99CCB4311E6C}"/>
            </c:ext>
          </c:extLst>
        </c:ser>
        <c:ser>
          <c:idx val="2"/>
          <c:order val="3"/>
          <c:tx>
            <c:strRef>
              <c:f>CO2_Daten!$A$6</c:f>
              <c:strCache>
                <c:ptCount val="1"/>
                <c:pt idx="0">
                  <c:v>Fuel consumption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(CO2_Daten!$B$2,CO2_Daten!$D$2)</c:f>
              <c:strCache>
                <c:ptCount val="2"/>
                <c:pt idx="0">
                  <c:v>ICEV</c:v>
                </c:pt>
                <c:pt idx="1">
                  <c:v>BEV</c:v>
                </c:pt>
              </c:strCache>
            </c:strRef>
          </c:cat>
          <c:val>
            <c:numRef>
              <c:f>(CO2_Daten!$C$6,CO2_Daten!$E$6)</c:f>
              <c:numCache>
                <c:formatCode>General</c:formatCode>
                <c:ptCount val="2"/>
                <c:pt idx="0" formatCode="0.0">
                  <c:v>161.83213120779169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E3-46D6-9781-99CCB4311E6C}"/>
            </c:ext>
          </c:extLst>
        </c:ser>
        <c:ser>
          <c:idx val="3"/>
          <c:order val="4"/>
          <c:tx>
            <c:strRef>
              <c:f>CO2_Daten!$A$7</c:f>
              <c:strCache>
                <c:ptCount val="1"/>
                <c:pt idx="0">
                  <c:v>Fuel/Electricity production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(CO2_Daten!$B$2,CO2_Daten!$D$2)</c:f>
              <c:strCache>
                <c:ptCount val="2"/>
                <c:pt idx="0">
                  <c:v>ICEV</c:v>
                </c:pt>
                <c:pt idx="1">
                  <c:v>BEV</c:v>
                </c:pt>
              </c:strCache>
            </c:strRef>
          </c:cat>
          <c:val>
            <c:numRef>
              <c:f>(CO2_Daten!$C$7,CO2_Daten!$E$8)</c:f>
              <c:numCache>
                <c:formatCode>0.0</c:formatCode>
                <c:ptCount val="2"/>
                <c:pt idx="0">
                  <c:v>48.270317453025001</c:v>
                </c:pt>
                <c:pt idx="1">
                  <c:v>41.464511631890396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3-46D6-9781-99CCB4311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01808"/>
        <c:axId val="11590160"/>
      </c:barChart>
      <c:catAx>
        <c:axId val="11601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1590160"/>
        <c:crosses val="autoZero"/>
        <c:auto val="1"/>
        <c:lblAlgn val="ctr"/>
        <c:lblOffset val="100"/>
        <c:noMultiLvlLbl val="0"/>
      </c:catAx>
      <c:valAx>
        <c:axId val="115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LCGHGE in g CO</a:t>
                </a:r>
                <a:r>
                  <a:rPr lang="de-DE" baseline="-25000"/>
                  <a:t>2eq</a:t>
                </a:r>
                <a:r>
                  <a:rPr lang="de-DE"/>
                  <a:t>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160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Auswertung!$G$1</c:f>
              <c:strCache>
                <c:ptCount val="1"/>
                <c:pt idx="0">
                  <c:v>X_Achse 130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Auswertung!$G$5:$G$84</c:f>
              <c:numCache>
                <c:formatCode>General</c:formatCode>
                <c:ptCount val="80"/>
                <c:pt idx="0">
                  <c:v>7.1436686597989514</c:v>
                </c:pt>
                <c:pt idx="1">
                  <c:v>14.272254788620234</c:v>
                </c:pt>
                <c:pt idx="2">
                  <c:v>21.375330776385777</c:v>
                </c:pt>
                <c:pt idx="3">
                  <c:v>28.456507709768303</c:v>
                </c:pt>
                <c:pt idx="4">
                  <c:v>35.515981167287194</c:v>
                </c:pt>
                <c:pt idx="5">
                  <c:v>42.553911496782931</c:v>
                </c:pt>
                <c:pt idx="6">
                  <c:v>49.570110677954119</c:v>
                </c:pt>
                <c:pt idx="7">
                  <c:v>56.56494754854392</c:v>
                </c:pt>
                <c:pt idx="8">
                  <c:v>63.539315690489886</c:v>
                </c:pt>
                <c:pt idx="9">
                  <c:v>70.508656548166471</c:v>
                </c:pt>
                <c:pt idx="10">
                  <c:v>77.466971954197533</c:v>
                </c:pt>
                <c:pt idx="11">
                  <c:v>84.381431489958032</c:v>
                </c:pt>
                <c:pt idx="12">
                  <c:v>91.275304236416659</c:v>
                </c:pt>
                <c:pt idx="13">
                  <c:v>98.148347367082806</c:v>
                </c:pt>
                <c:pt idx="14">
                  <c:v>105.00218663101018</c:v>
                </c:pt>
                <c:pt idx="15">
                  <c:v>111.84931195344086</c:v>
                </c:pt>
                <c:pt idx="16">
                  <c:v>118.65978315534593</c:v>
                </c:pt>
                <c:pt idx="17">
                  <c:v>125.45073865689243</c:v>
                </c:pt>
                <c:pt idx="18">
                  <c:v>132.22942399966942</c:v>
                </c:pt>
                <c:pt idx="19">
                  <c:v>139.050067474683</c:v>
                </c:pt>
                <c:pt idx="20">
                  <c:v>145.8269326435111</c:v>
                </c:pt>
                <c:pt idx="21">
                  <c:v>152.5411515381391</c:v>
                </c:pt>
                <c:pt idx="22">
                  <c:v>159.23532892238714</c:v>
                </c:pt>
                <c:pt idx="23">
                  <c:v>165.9099060368558</c:v>
                </c:pt>
                <c:pt idx="24">
                  <c:v>172.56532847392475</c:v>
                </c:pt>
                <c:pt idx="25">
                  <c:v>179.20127715991993</c:v>
                </c:pt>
                <c:pt idx="26">
                  <c:v>185.81841518921178</c:v>
                </c:pt>
                <c:pt idx="27">
                  <c:v>192.41962677857708</c:v>
                </c:pt>
                <c:pt idx="28">
                  <c:v>199.06435176678451</c:v>
                </c:pt>
                <c:pt idx="29">
                  <c:v>205.68591195573583</c:v>
                </c:pt>
                <c:pt idx="30">
                  <c:v>212.22823469379773</c:v>
                </c:pt>
                <c:pt idx="31">
                  <c:v>218.75105342502667</c:v>
                </c:pt>
                <c:pt idx="32">
                  <c:v>225.25464082021034</c:v>
                </c:pt>
                <c:pt idx="33">
                  <c:v>231.73968277757285</c:v>
                </c:pt>
                <c:pt idx="34">
                  <c:v>238.20905160891107</c:v>
                </c:pt>
                <c:pt idx="35">
                  <c:v>244.6331476005457</c:v>
                </c:pt>
                <c:pt idx="36">
                  <c:v>251.03239809756559</c:v>
                </c:pt>
                <c:pt idx="37">
                  <c:v>257.41156827795533</c:v>
                </c:pt>
                <c:pt idx="38">
                  <c:v>263.77103816897625</c:v>
                </c:pt>
                <c:pt idx="39">
                  <c:v>270.10966128715444</c:v>
                </c:pt>
                <c:pt idx="40">
                  <c:v>276.4280705741669</c:v>
                </c:pt>
                <c:pt idx="41">
                  <c:v>282.72787804128239</c:v>
                </c:pt>
                <c:pt idx="42">
                  <c:v>289.01233559112927</c:v>
                </c:pt>
                <c:pt idx="43">
                  <c:v>295.33248499726471</c:v>
                </c:pt>
                <c:pt idx="44">
                  <c:v>301.57415787762153</c:v>
                </c:pt>
                <c:pt idx="45">
                  <c:v>307.79638970901283</c:v>
                </c:pt>
                <c:pt idx="46">
                  <c:v>313.99955207468668</c:v>
                </c:pt>
                <c:pt idx="47">
                  <c:v>320.18371874800505</c:v>
                </c:pt>
                <c:pt idx="48">
                  <c:v>326.3533910740656</c:v>
                </c:pt>
                <c:pt idx="49">
                  <c:v>332.57271443620959</c:v>
                </c:pt>
                <c:pt idx="50">
                  <c:v>338.70002913977112</c:v>
                </c:pt>
                <c:pt idx="51">
                  <c:v>344.80871777954911</c:v>
                </c:pt>
                <c:pt idx="52">
                  <c:v>350.89822289444663</c:v>
                </c:pt>
                <c:pt idx="53">
                  <c:v>356.96834668710045</c:v>
                </c:pt>
                <c:pt idx="54">
                  <c:v>363.0203213606124</c:v>
                </c:pt>
                <c:pt idx="55">
                  <c:v>369.0510102922525</c:v>
                </c:pt>
                <c:pt idx="56">
                  <c:v>375.05871891647541</c:v>
                </c:pt>
                <c:pt idx="57">
                  <c:v>381.04730961556152</c:v>
                </c:pt>
                <c:pt idx="58">
                  <c:v>387.01602485147345</c:v>
                </c:pt>
                <c:pt idx="59">
                  <c:v>392.97081118546981</c:v>
                </c:pt>
                <c:pt idx="60">
                  <c:v>399.00393606623368</c:v>
                </c:pt>
                <c:pt idx="61">
                  <c:v>404.93071555593161</c:v>
                </c:pt>
                <c:pt idx="62">
                  <c:v>410.90518044234977</c:v>
                </c:pt>
                <c:pt idx="63">
                  <c:v>416.89760375902489</c:v>
                </c:pt>
                <c:pt idx="64">
                  <c:v>422.762773536878</c:v>
                </c:pt>
                <c:pt idx="65">
                  <c:v>428.62038157908239</c:v>
                </c:pt>
                <c:pt idx="66">
                  <c:v>434.51342398672483</c:v>
                </c:pt>
                <c:pt idx="67">
                  <c:v>440.32352139508805</c:v>
                </c:pt>
                <c:pt idx="68">
                  <c:v>446.11624981964064</c:v>
                </c:pt>
                <c:pt idx="69">
                  <c:v>451.892324171079</c:v>
                </c:pt>
                <c:pt idx="70">
                  <c:v>457.65485724601132</c:v>
                </c:pt>
                <c:pt idx="71">
                  <c:v>463.41810329314097</c:v>
                </c:pt>
                <c:pt idx="72">
                  <c:v>469.3342623883666</c:v>
                </c:pt>
                <c:pt idx="73">
                  <c:v>475.04151454652134</c:v>
                </c:pt>
                <c:pt idx="74">
                  <c:v>480.73025682503692</c:v>
                </c:pt>
                <c:pt idx="75">
                  <c:v>486.40981366363707</c:v>
                </c:pt>
                <c:pt idx="76">
                  <c:v>492.25558718877124</c:v>
                </c:pt>
                <c:pt idx="77">
                  <c:v>497.89761598155559</c:v>
                </c:pt>
                <c:pt idx="78">
                  <c:v>503.52405063232169</c:v>
                </c:pt>
                <c:pt idx="79">
                  <c:v>509.13459507981605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AD-4E01-BCFB-7240BF793AD7}"/>
            </c:ext>
          </c:extLst>
        </c:ser>
        <c:ser>
          <c:idx val="1"/>
          <c:order val="1"/>
          <c:tx>
            <c:strRef>
              <c:f>Auswertung!$F$1</c:f>
              <c:strCache>
                <c:ptCount val="1"/>
                <c:pt idx="0">
                  <c:v>X_Achse 90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Auswertung!$F$5:$F$84</c:f>
              <c:numCache>
                <c:formatCode>General</c:formatCode>
                <c:ptCount val="80"/>
                <c:pt idx="0">
                  <c:v>12.651395141764219</c:v>
                </c:pt>
                <c:pt idx="1">
                  <c:v>25.252777815017186</c:v>
                </c:pt>
                <c:pt idx="2">
                  <c:v>37.804562362197217</c:v>
                </c:pt>
                <c:pt idx="3">
                  <c:v>50.30700245732541</c:v>
                </c:pt>
                <c:pt idx="4">
                  <c:v>62.760636020375706</c:v>
                </c:pt>
                <c:pt idx="5">
                  <c:v>75.166037712807181</c:v>
                </c:pt>
                <c:pt idx="6">
                  <c:v>87.523504414705329</c:v>
                </c:pt>
                <c:pt idx="7">
                  <c:v>99.833175045198814</c:v>
                </c:pt>
                <c:pt idx="8">
                  <c:v>112.09831333022812</c:v>
                </c:pt>
                <c:pt idx="9">
                  <c:v>124.36679654300302</c:v>
                </c:pt>
                <c:pt idx="10">
                  <c:v>136.61947017896989</c:v>
                </c:pt>
                <c:pt idx="11">
                  <c:v>148.75441981140131</c:v>
                </c:pt>
                <c:pt idx="12">
                  <c:v>160.84413359682733</c:v>
                </c:pt>
                <c:pt idx="13">
                  <c:v>172.88718122310746</c:v>
                </c:pt>
                <c:pt idx="14">
                  <c:v>184.88880281924389</c:v>
                </c:pt>
                <c:pt idx="15">
                  <c:v>196.88927010416739</c:v>
                </c:pt>
                <c:pt idx="16">
                  <c:v>208.79862686445159</c:v>
                </c:pt>
                <c:pt idx="17">
                  <c:v>220.66620058273415</c:v>
                </c:pt>
                <c:pt idx="18">
                  <c:v>232.50937660211903</c:v>
                </c:pt>
                <c:pt idx="19">
                  <c:v>244.35447752039764</c:v>
                </c:pt>
                <c:pt idx="20">
                  <c:v>256.22583014606215</c:v>
                </c:pt>
                <c:pt idx="21">
                  <c:v>267.92228106217175</c:v>
                </c:pt>
                <c:pt idx="22">
                  <c:v>279.57446687260313</c:v>
                </c:pt>
                <c:pt idx="23">
                  <c:v>291.18379985472183</c:v>
                </c:pt>
                <c:pt idx="24">
                  <c:v>302.75143134728853</c:v>
                </c:pt>
                <c:pt idx="25">
                  <c:v>314.27516326018076</c:v>
                </c:pt>
                <c:pt idx="26">
                  <c:v>325.75678010489344</c:v>
                </c:pt>
                <c:pt idx="27">
                  <c:v>337.20005826111958</c:v>
                </c:pt>
                <c:pt idx="28">
                  <c:v>348.61434178716684</c:v>
                </c:pt>
                <c:pt idx="29">
                  <c:v>360.15173086520582</c:v>
                </c:pt>
                <c:pt idx="30">
                  <c:v>371.46153147568606</c:v>
                </c:pt>
                <c:pt idx="31">
                  <c:v>382.72729546560043</c:v>
                </c:pt>
                <c:pt idx="32">
                  <c:v>393.94923444698139</c:v>
                </c:pt>
                <c:pt idx="33">
                  <c:v>405.12837070771479</c:v>
                </c:pt>
                <c:pt idx="34">
                  <c:v>416.26694633438558</c:v>
                </c:pt>
                <c:pt idx="35">
                  <c:v>427.36293628873977</c:v>
                </c:pt>
                <c:pt idx="36">
                  <c:v>438.41589480064476</c:v>
                </c:pt>
                <c:pt idx="37">
                  <c:v>449.42629925324508</c:v>
                </c:pt>
                <c:pt idx="38">
                  <c:v>460.39610728197778</c:v>
                </c:pt>
                <c:pt idx="39">
                  <c:v>471.32437484520801</c:v>
                </c:pt>
                <c:pt idx="40">
                  <c:v>482.21279115053102</c:v>
                </c:pt>
                <c:pt idx="41">
                  <c:v>493.06360464609435</c:v>
                </c:pt>
                <c:pt idx="42">
                  <c:v>503.88510143041259</c:v>
                </c:pt>
                <c:pt idx="43">
                  <c:v>514.83215488106794</c:v>
                </c:pt>
                <c:pt idx="44">
                  <c:v>525.55920959348202</c:v>
                </c:pt>
                <c:pt idx="45">
                  <c:v>536.24507501072594</c:v>
                </c:pt>
                <c:pt idx="46">
                  <c:v>546.8924823918278</c:v>
                </c:pt>
                <c:pt idx="47">
                  <c:v>557.50015506614022</c:v>
                </c:pt>
                <c:pt idx="48">
                  <c:v>568.08233475716668</c:v>
                </c:pt>
                <c:pt idx="49">
                  <c:v>578.83299023862367</c:v>
                </c:pt>
                <c:pt idx="50">
                  <c:v>589.32182920599564</c:v>
                </c:pt>
                <c:pt idx="51">
                  <c:v>599.77074808257487</c:v>
                </c:pt>
                <c:pt idx="52">
                  <c:v>610.17854551271716</c:v>
                </c:pt>
                <c:pt idx="53">
                  <c:v>620.54604448830014</c:v>
                </c:pt>
                <c:pt idx="54">
                  <c:v>630.87438178930893</c:v>
                </c:pt>
                <c:pt idx="55">
                  <c:v>641.16061251893836</c:v>
                </c:pt>
                <c:pt idx="56">
                  <c:v>651.40912734755784</c:v>
                </c:pt>
                <c:pt idx="57">
                  <c:v>661.61806638635233</c:v>
                </c:pt>
                <c:pt idx="58">
                  <c:v>671.78961820235145</c:v>
                </c:pt>
                <c:pt idx="59">
                  <c:v>681.93726331138987</c:v>
                </c:pt>
                <c:pt idx="60">
                  <c:v>692.33680686795992</c:v>
                </c:pt>
                <c:pt idx="61">
                  <c:v>702.43438487757965</c:v>
                </c:pt>
                <c:pt idx="62">
                  <c:v>712.69229977337181</c:v>
                </c:pt>
                <c:pt idx="63">
                  <c:v>723.02055897303831</c:v>
                </c:pt>
                <c:pt idx="64">
                  <c:v>732.98155889647228</c:v>
                </c:pt>
                <c:pt idx="65">
                  <c:v>742.93478951338614</c:v>
                </c:pt>
                <c:pt idx="66">
                  <c:v>753.01028784076243</c:v>
                </c:pt>
                <c:pt idx="67">
                  <c:v>762.85321812015218</c:v>
                </c:pt>
                <c:pt idx="68">
                  <c:v>772.65998461454353</c:v>
                </c:pt>
                <c:pt idx="69">
                  <c:v>782.43420881240661</c:v>
                </c:pt>
                <c:pt idx="70">
                  <c:v>792.18412651082031</c:v>
                </c:pt>
                <c:pt idx="71">
                  <c:v>801.95629475385545</c:v>
                </c:pt>
                <c:pt idx="72">
                  <c:v>812.20195496791928</c:v>
                </c:pt>
                <c:pt idx="73">
                  <c:v>821.83780111886199</c:v>
                </c:pt>
                <c:pt idx="74">
                  <c:v>831.43575774988176</c:v>
                </c:pt>
                <c:pt idx="75">
                  <c:v>840.99553158643573</c:v>
                </c:pt>
                <c:pt idx="76">
                  <c:v>850.5174210065951</c:v>
                </c:pt>
                <c:pt idx="77">
                  <c:v>860.00594704905154</c:v>
                </c:pt>
                <c:pt idx="78">
                  <c:v>869.46232091085949</c:v>
                </c:pt>
                <c:pt idx="79">
                  <c:v>878.88390082012165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AD-4E01-BCFB-7240BF793AD7}"/>
            </c:ext>
          </c:extLst>
        </c:ser>
        <c:ser>
          <c:idx val="2"/>
          <c:order val="2"/>
          <c:tx>
            <c:strRef>
              <c:f>Auswertung!$H$1</c:f>
              <c:strCache>
                <c:ptCount val="1"/>
                <c:pt idx="0">
                  <c:v>X_Rad 90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Auswertung!$H$5:$H$84</c:f>
              <c:numCache>
                <c:formatCode>General</c:formatCode>
                <c:ptCount val="80"/>
                <c:pt idx="0">
                  <c:v>18.339863308468651</c:v>
                </c:pt>
                <c:pt idx="1">
                  <c:v>36.560966691234121</c:v>
                </c:pt>
                <c:pt idx="2">
                  <c:v>54.663910559060355</c:v>
                </c:pt>
                <c:pt idx="3">
                  <c:v>72.649437882251249</c:v>
                </c:pt>
                <c:pt idx="4">
                  <c:v>90.518173104652192</c:v>
                </c:pt>
                <c:pt idx="5">
                  <c:v>108.27056893935274</c:v>
                </c:pt>
                <c:pt idx="6">
                  <c:v>125.90695615263117</c:v>
                </c:pt>
                <c:pt idx="7">
                  <c:v>143.42865726338357</c:v>
                </c:pt>
                <c:pt idx="8">
                  <c:v>160.83698808913965</c:v>
                </c:pt>
                <c:pt idx="9">
                  <c:v>178.13189894522904</c:v>
                </c:pt>
                <c:pt idx="10">
                  <c:v>195.31150650483875</c:v>
                </c:pt>
                <c:pt idx="11">
                  <c:v>212.37825145094826</c:v>
                </c:pt>
                <c:pt idx="12">
                  <c:v>229.33376982657231</c:v>
                </c:pt>
                <c:pt idx="13">
                  <c:v>246.17850009272752</c:v>
                </c:pt>
                <c:pt idx="14">
                  <c:v>262.91349616245225</c:v>
                </c:pt>
                <c:pt idx="15">
                  <c:v>279.53827715387001</c:v>
                </c:pt>
                <c:pt idx="16">
                  <c:v>296.05356751889792</c:v>
                </c:pt>
                <c:pt idx="17">
                  <c:v>312.45973648978793</c:v>
                </c:pt>
                <c:pt idx="18">
                  <c:v>328.75780090709708</c:v>
                </c:pt>
                <c:pt idx="19">
                  <c:v>344.9480825757646</c:v>
                </c:pt>
                <c:pt idx="20">
                  <c:v>361.03048205094893</c:v>
                </c:pt>
                <c:pt idx="21">
                  <c:v>377.0050451094956</c:v>
                </c:pt>
                <c:pt idx="22">
                  <c:v>392.87462979572024</c:v>
                </c:pt>
                <c:pt idx="23">
                  <c:v>408.63961167550337</c:v>
                </c:pt>
                <c:pt idx="24">
                  <c:v>424.30015238916343</c:v>
                </c:pt>
                <c:pt idx="25">
                  <c:v>439.85633686944743</c:v>
                </c:pt>
                <c:pt idx="26">
                  <c:v>455.30982181640269</c:v>
                </c:pt>
                <c:pt idx="27">
                  <c:v>470.66204089441499</c:v>
                </c:pt>
                <c:pt idx="28">
                  <c:v>485.9129973137363</c:v>
                </c:pt>
                <c:pt idx="29">
                  <c:v>501.06059343372323</c:v>
                </c:pt>
                <c:pt idx="30">
                  <c:v>516.10443758175836</c:v>
                </c:pt>
                <c:pt idx="31">
                  <c:v>531.04857355620561</c:v>
                </c:pt>
                <c:pt idx="32">
                  <c:v>545.89396037059225</c:v>
                </c:pt>
                <c:pt idx="33">
                  <c:v>560.64080837129609</c:v>
                </c:pt>
                <c:pt idx="34">
                  <c:v>575.28939790396146</c:v>
                </c:pt>
                <c:pt idx="35">
                  <c:v>589.84005262220205</c:v>
                </c:pt>
                <c:pt idx="36">
                  <c:v>604.29260312373788</c:v>
                </c:pt>
                <c:pt idx="37">
                  <c:v>618.64894291390556</c:v>
                </c:pt>
                <c:pt idx="38">
                  <c:v>632.90908026795796</c:v>
                </c:pt>
                <c:pt idx="39">
                  <c:v>647.07278839398793</c:v>
                </c:pt>
                <c:pt idx="40">
                  <c:v>661.13966912311662</c:v>
                </c:pt>
                <c:pt idx="41">
                  <c:v>675.11236917556982</c:v>
                </c:pt>
                <c:pt idx="42">
                  <c:v>688.99212067847873</c:v>
                </c:pt>
                <c:pt idx="43">
                  <c:v>702.77853274967242</c:v>
                </c:pt>
                <c:pt idx="44">
                  <c:v>716.4704907696804</c:v>
                </c:pt>
                <c:pt idx="45">
                  <c:v>730.07067593697195</c:v>
                </c:pt>
                <c:pt idx="46">
                  <c:v>743.58038694156426</c:v>
                </c:pt>
                <c:pt idx="47">
                  <c:v>757.00153309725442</c:v>
                </c:pt>
                <c:pt idx="48">
                  <c:v>770.33390213571488</c:v>
                </c:pt>
                <c:pt idx="49">
                  <c:v>783.57477793950568</c:v>
                </c:pt>
                <c:pt idx="50">
                  <c:v>796.72097353520553</c:v>
                </c:pt>
                <c:pt idx="51">
                  <c:v>809.77801602169473</c:v>
                </c:pt>
                <c:pt idx="52">
                  <c:v>822.74652900539616</c:v>
                </c:pt>
                <c:pt idx="53">
                  <c:v>835.61497121464936</c:v>
                </c:pt>
                <c:pt idx="54">
                  <c:v>848.39682624958618</c:v>
                </c:pt>
                <c:pt idx="55">
                  <c:v>861.09165476263422</c:v>
                </c:pt>
                <c:pt idx="56">
                  <c:v>873.69747497723529</c:v>
                </c:pt>
                <c:pt idx="57">
                  <c:v>886.21704524315032</c:v>
                </c:pt>
                <c:pt idx="58">
                  <c:v>898.65221731531722</c:v>
                </c:pt>
                <c:pt idx="59">
                  <c:v>911.00212646595241</c:v>
                </c:pt>
                <c:pt idx="60">
                  <c:v>923.2664257293859</c:v>
                </c:pt>
                <c:pt idx="61">
                  <c:v>935.44045478884414</c:v>
                </c:pt>
                <c:pt idx="62">
                  <c:v>947.52544891169975</c:v>
                </c:pt>
                <c:pt idx="63">
                  <c:v>959.52224222341499</c:v>
                </c:pt>
                <c:pt idx="64">
                  <c:v>971.43059893103577</c:v>
                </c:pt>
                <c:pt idx="65">
                  <c:v>983.25604400107864</c:v>
                </c:pt>
                <c:pt idx="66">
                  <c:v>994.99820390378898</c:v>
                </c:pt>
                <c:pt idx="67">
                  <c:v>1006.6563363393176</c:v>
                </c:pt>
                <c:pt idx="68">
                  <c:v>1018.2330145707883</c:v>
                </c:pt>
                <c:pt idx="69">
                  <c:v>1029.7303722876584</c:v>
                </c:pt>
                <c:pt idx="70">
                  <c:v>1041.148466920464</c:v>
                </c:pt>
                <c:pt idx="71">
                  <c:v>1052.4866208645647</c:v>
                </c:pt>
                <c:pt idx="72">
                  <c:v>1063.7375944623273</c:v>
                </c:pt>
                <c:pt idx="73">
                  <c:v>1074.9036996956052</c:v>
                </c:pt>
                <c:pt idx="74">
                  <c:v>1085.9903991413762</c:v>
                </c:pt>
                <c:pt idx="75">
                  <c:v>1096.9961078424301</c:v>
                </c:pt>
                <c:pt idx="76">
                  <c:v>1107.9227695483191</c:v>
                </c:pt>
                <c:pt idx="77">
                  <c:v>1118.7693349981296</c:v>
                </c:pt>
                <c:pt idx="78">
                  <c:v>1129.5376592688333</c:v>
                </c:pt>
                <c:pt idx="79">
                  <c:v>1140.2283772477008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AD-4E01-BCFB-7240BF793AD7}"/>
            </c:ext>
          </c:extLst>
        </c:ser>
        <c:ser>
          <c:idx val="3"/>
          <c:order val="3"/>
          <c:tx>
            <c:strRef>
              <c:f>Auswertung!$I$1</c:f>
              <c:strCache>
                <c:ptCount val="1"/>
                <c:pt idx="0">
                  <c:v>X_Rad 130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Auswertung!$I$5:$I$84</c:f>
              <c:numCache>
                <c:formatCode>General</c:formatCode>
                <c:ptCount val="80"/>
                <c:pt idx="0">
                  <c:v>9.3836327124444114</c:v>
                </c:pt>
                <c:pt idx="1">
                  <c:v>18.720162331125834</c:v>
                </c:pt>
                <c:pt idx="2">
                  <c:v>28.009313082825503</c:v>
                </c:pt>
                <c:pt idx="3">
                  <c:v>37.251524199463219</c:v>
                </c:pt>
                <c:pt idx="4">
                  <c:v>46.446991301539796</c:v>
                </c:pt>
                <c:pt idx="5">
                  <c:v>55.595940494241248</c:v>
                </c:pt>
                <c:pt idx="6">
                  <c:v>64.698539916512004</c:v>
                </c:pt>
                <c:pt idx="7">
                  <c:v>73.755170988586116</c:v>
                </c:pt>
                <c:pt idx="8">
                  <c:v>82.766216726771475</c:v>
                </c:pt>
                <c:pt idx="9">
                  <c:v>91.731747994267593</c:v>
                </c:pt>
                <c:pt idx="10">
                  <c:v>100.65127610680689</c:v>
                </c:pt>
                <c:pt idx="11">
                  <c:v>109.5254810058948</c:v>
                </c:pt>
                <c:pt idx="12">
                  <c:v>118.35490391865618</c:v>
                </c:pt>
                <c:pt idx="13">
                  <c:v>127.13979367300792</c:v>
                </c:pt>
                <c:pt idx="14">
                  <c:v>135.88041544944326</c:v>
                </c:pt>
                <c:pt idx="15">
                  <c:v>144.57675032089691</c:v>
                </c:pt>
                <c:pt idx="16">
                  <c:v>153.22907129345688</c:v>
                </c:pt>
                <c:pt idx="17">
                  <c:v>161.83749770360407</c:v>
                </c:pt>
                <c:pt idx="18">
                  <c:v>170.40238885386233</c:v>
                </c:pt>
                <c:pt idx="19">
                  <c:v>178.92387653528507</c:v>
                </c:pt>
                <c:pt idx="20">
                  <c:v>187.40186077053596</c:v>
                </c:pt>
                <c:pt idx="21">
                  <c:v>195.83635924763257</c:v>
                </c:pt>
                <c:pt idx="22">
                  <c:v>204.22829213388044</c:v>
                </c:pt>
                <c:pt idx="23">
                  <c:v>212.57780435541883</c:v>
                </c:pt>
                <c:pt idx="24">
                  <c:v>220.88491911753883</c:v>
                </c:pt>
                <c:pt idx="25">
                  <c:v>229.14985672653719</c:v>
                </c:pt>
                <c:pt idx="26">
                  <c:v>237.37300318930741</c:v>
                </c:pt>
                <c:pt idx="27">
                  <c:v>245.55467000173562</c:v>
                </c:pt>
                <c:pt idx="28">
                  <c:v>253.69505044048165</c:v>
                </c:pt>
                <c:pt idx="29">
                  <c:v>261.7932943529654</c:v>
                </c:pt>
                <c:pt idx="30">
                  <c:v>269.84962688599745</c:v>
                </c:pt>
                <c:pt idx="31">
                  <c:v>277.86527787320676</c:v>
                </c:pt>
                <c:pt idx="32">
                  <c:v>285.83992583546956</c:v>
                </c:pt>
                <c:pt idx="33">
                  <c:v>293.77406672380653</c:v>
                </c:pt>
                <c:pt idx="34">
                  <c:v>301.66802805881696</c:v>
                </c:pt>
                <c:pt idx="35">
                  <c:v>309.52172478756415</c:v>
                </c:pt>
                <c:pt idx="36">
                  <c:v>317.33541445223005</c:v>
                </c:pt>
                <c:pt idx="37">
                  <c:v>325.10969194739988</c:v>
                </c:pt>
                <c:pt idx="38">
                  <c:v>332.84462783602464</c:v>
                </c:pt>
                <c:pt idx="39">
                  <c:v>340.54019193244579</c:v>
                </c:pt>
                <c:pt idx="40">
                  <c:v>348.19643009294106</c:v>
                </c:pt>
                <c:pt idx="41">
                  <c:v>355.81389392090188</c:v>
                </c:pt>
                <c:pt idx="42">
                  <c:v>363.3929842860727</c:v>
                </c:pt>
                <c:pt idx="43">
                  <c:v>370.93370825281096</c:v>
                </c:pt>
                <c:pt idx="44">
                  <c:v>378.43589359617999</c:v>
                </c:pt>
                <c:pt idx="45">
                  <c:v>385.90024511288243</c:v>
                </c:pt>
                <c:pt idx="46">
                  <c:v>393.32693113696592</c:v>
                </c:pt>
                <c:pt idx="47">
                  <c:v>400.71594933296683</c:v>
                </c:pt>
                <c:pt idx="48">
                  <c:v>408.06785084288606</c:v>
                </c:pt>
                <c:pt idx="49">
                  <c:v>415.38263453592856</c:v>
                </c:pt>
                <c:pt idx="50">
                  <c:v>422.65918691808145</c:v>
                </c:pt>
                <c:pt idx="51">
                  <c:v>429.89918841416204</c:v>
                </c:pt>
                <c:pt idx="52">
                  <c:v>437.10263995507069</c:v>
                </c:pt>
                <c:pt idx="53">
                  <c:v>444.26777496009197</c:v>
                </c:pt>
                <c:pt idx="54">
                  <c:v>451.3965671231922</c:v>
                </c:pt>
                <c:pt idx="55">
                  <c:v>458.48934925162285</c:v>
                </c:pt>
                <c:pt idx="56">
                  <c:v>465.54581585783598</c:v>
                </c:pt>
                <c:pt idx="57">
                  <c:v>472.56676499784652</c:v>
                </c:pt>
                <c:pt idx="58">
                  <c:v>479.55260776202698</c:v>
                </c:pt>
                <c:pt idx="59">
                  <c:v>486.50312828658269</c:v>
                </c:pt>
                <c:pt idx="60">
                  <c:v>493.41806074905162</c:v>
                </c:pt>
                <c:pt idx="61">
                  <c:v>500.29620248891058</c:v>
                </c:pt>
                <c:pt idx="62">
                  <c:v>507.13810508054308</c:v>
                </c:pt>
                <c:pt idx="63">
                  <c:v>513.94440051615766</c:v>
                </c:pt>
                <c:pt idx="64">
                  <c:v>520.71432125696845</c:v>
                </c:pt>
                <c:pt idx="65">
                  <c:v>527.45011157521424</c:v>
                </c:pt>
                <c:pt idx="66">
                  <c:v>534.15181517121221</c:v>
                </c:pt>
                <c:pt idx="67">
                  <c:v>540.81883688684036</c:v>
                </c:pt>
                <c:pt idx="68">
                  <c:v>547.45189339855438</c:v>
                </c:pt>
                <c:pt idx="69">
                  <c:v>554.0510753694798</c:v>
                </c:pt>
                <c:pt idx="70">
                  <c:v>560.61668346948738</c:v>
                </c:pt>
                <c:pt idx="71">
                  <c:v>567.14855744263707</c:v>
                </c:pt>
                <c:pt idx="72">
                  <c:v>573.64508251594998</c:v>
                </c:pt>
                <c:pt idx="73">
                  <c:v>580.10706646053882</c:v>
                </c:pt>
                <c:pt idx="74">
                  <c:v>586.53605379824319</c:v>
                </c:pt>
                <c:pt idx="75">
                  <c:v>592.93148568956178</c:v>
                </c:pt>
                <c:pt idx="76">
                  <c:v>599.29186448069856</c:v>
                </c:pt>
                <c:pt idx="77">
                  <c:v>605.61621753600195</c:v>
                </c:pt>
                <c:pt idx="78">
                  <c:v>611.90800764451114</c:v>
                </c:pt>
                <c:pt idx="79">
                  <c:v>618.16707891958276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AD-4E01-BCFB-7240BF793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335392"/>
        <c:axId val="1104096944"/>
      </c:scatterChart>
      <c:valAx>
        <c:axId val="110833539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Battery capacity in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4096944"/>
        <c:crosses val="autoZero"/>
        <c:crossBetween val="midCat"/>
      </c:valAx>
      <c:valAx>
        <c:axId val="1104096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Range in 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3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Auswertung!$K$1</c:f>
              <c:strCache>
                <c:ptCount val="1"/>
                <c:pt idx="0">
                  <c:v>B_Achse_130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Auswertung!$K$5:$K$84</c:f>
              <c:numCache>
                <c:formatCode>General</c:formatCode>
                <c:ptCount val="80"/>
                <c:pt idx="0">
                  <c:v>13.998409607482321</c:v>
                </c:pt>
                <c:pt idx="1">
                  <c:v>14.013202746314967</c:v>
                </c:pt>
                <c:pt idx="2">
                  <c:v>14.034870530818758</c:v>
                </c:pt>
                <c:pt idx="3">
                  <c:v>14.056538633610739</c:v>
                </c:pt>
                <c:pt idx="4">
                  <c:v>14.078169420264711</c:v>
                </c:pt>
                <c:pt idx="5">
                  <c:v>14.099761429577629</c:v>
                </c:pt>
                <c:pt idx="6">
                  <c:v>14.121412892291946</c:v>
                </c:pt>
                <c:pt idx="7">
                  <c:v>14.143034417444508</c:v>
                </c:pt>
                <c:pt idx="8">
                  <c:v>14.164458496595135</c:v>
                </c:pt>
                <c:pt idx="9">
                  <c:v>14.182655704365486</c:v>
                </c:pt>
                <c:pt idx="10">
                  <c:v>14.199599806874813</c:v>
                </c:pt>
                <c:pt idx="11">
                  <c:v>14.22113821502078</c:v>
                </c:pt>
                <c:pt idx="12">
                  <c:v>14.242625766908496</c:v>
                </c:pt>
                <c:pt idx="13">
                  <c:v>14.264121990397721</c:v>
                </c:pt>
                <c:pt idx="14">
                  <c:v>14.285416791091917</c:v>
                </c:pt>
                <c:pt idx="15">
                  <c:v>14.304960594357762</c:v>
                </c:pt>
                <c:pt idx="16">
                  <c:v>14.326673745681884</c:v>
                </c:pt>
                <c:pt idx="17">
                  <c:v>14.348261471165962</c:v>
                </c:pt>
                <c:pt idx="18">
                  <c:v>14.368965261504504</c:v>
                </c:pt>
                <c:pt idx="19">
                  <c:v>14.383308374619395</c:v>
                </c:pt>
                <c:pt idx="20">
                  <c:v>14.400632050141695</c:v>
                </c:pt>
                <c:pt idx="21">
                  <c:v>14.422337695870514</c:v>
                </c:pt>
                <c:pt idx="22">
                  <c:v>14.444030828868652</c:v>
                </c:pt>
                <c:pt idx="23">
                  <c:v>14.4656823533301</c:v>
                </c:pt>
                <c:pt idx="24">
                  <c:v>14.487267066383842</c:v>
                </c:pt>
                <c:pt idx="25">
                  <c:v>14.508825166908546</c:v>
                </c:pt>
                <c:pt idx="26">
                  <c:v>14.530314432241246</c:v>
                </c:pt>
                <c:pt idx="27">
                  <c:v>14.551530147296473</c:v>
                </c:pt>
                <c:pt idx="28">
                  <c:v>14.568153334643858</c:v>
                </c:pt>
                <c:pt idx="29">
                  <c:v>14.585345060704052</c:v>
                </c:pt>
                <c:pt idx="30">
                  <c:v>14.606916014132951</c:v>
                </c:pt>
                <c:pt idx="31">
                  <c:v>14.628500982724399</c:v>
                </c:pt>
                <c:pt idx="32">
                  <c:v>14.650086621895325</c:v>
                </c:pt>
                <c:pt idx="33">
                  <c:v>14.67163482424963</c:v>
                </c:pt>
                <c:pt idx="34">
                  <c:v>14.692976511011263</c:v>
                </c:pt>
                <c:pt idx="35">
                  <c:v>14.715912521709178</c:v>
                </c:pt>
                <c:pt idx="36">
                  <c:v>14.739133386926287</c:v>
                </c:pt>
                <c:pt idx="37">
                  <c:v>14.762351301541839</c:v>
                </c:pt>
                <c:pt idx="38">
                  <c:v>14.785550479964346</c:v>
                </c:pt>
                <c:pt idx="39">
                  <c:v>14.808800177449363</c:v>
                </c:pt>
                <c:pt idx="40">
                  <c:v>14.8320682175436</c:v>
                </c:pt>
                <c:pt idx="41">
                  <c:v>14.855273661364016</c:v>
                </c:pt>
                <c:pt idx="42">
                  <c:v>14.878257674382745</c:v>
                </c:pt>
                <c:pt idx="43">
                  <c:v>14.898462659943254</c:v>
                </c:pt>
                <c:pt idx="44">
                  <c:v>14.921702945867448</c:v>
                </c:pt>
                <c:pt idx="45">
                  <c:v>14.944944625077595</c:v>
                </c:pt>
                <c:pt idx="46">
                  <c:v>14.968174218548175</c:v>
                </c:pt>
                <c:pt idx="47">
                  <c:v>14.991393125075655</c:v>
                </c:pt>
                <c:pt idx="48">
                  <c:v>15.014398912398461</c:v>
                </c:pt>
                <c:pt idx="49">
                  <c:v>15.034306132047536</c:v>
                </c:pt>
                <c:pt idx="50">
                  <c:v>15.057571778050796</c:v>
                </c:pt>
                <c:pt idx="51">
                  <c:v>15.080825199218372</c:v>
                </c:pt>
                <c:pt idx="52">
                  <c:v>15.104094732318686</c:v>
                </c:pt>
                <c:pt idx="53">
                  <c:v>15.127391686449315</c:v>
                </c:pt>
                <c:pt idx="54">
                  <c:v>15.15066699127425</c:v>
                </c:pt>
                <c:pt idx="55">
                  <c:v>15.17405411128761</c:v>
                </c:pt>
                <c:pt idx="56">
                  <c:v>15.197620299208067</c:v>
                </c:pt>
                <c:pt idx="57">
                  <c:v>15.221207061799277</c:v>
                </c:pt>
                <c:pt idx="58">
                  <c:v>15.24484677931428</c:v>
                </c:pt>
                <c:pt idx="59">
                  <c:v>15.268309577242849</c:v>
                </c:pt>
                <c:pt idx="60">
                  <c:v>15.288069737205337</c:v>
                </c:pt>
                <c:pt idx="61">
                  <c:v>15.311261314143545</c:v>
                </c:pt>
                <c:pt idx="62">
                  <c:v>15.332004315978423</c:v>
                </c:pt>
                <c:pt idx="63">
                  <c:v>15.35149145088233</c:v>
                </c:pt>
                <c:pt idx="64">
                  <c:v>15.375052882779421</c:v>
                </c:pt>
                <c:pt idx="65">
                  <c:v>15.39824115615993</c:v>
                </c:pt>
                <c:pt idx="66">
                  <c:v>15.419546624190597</c:v>
                </c:pt>
                <c:pt idx="67">
                  <c:v>15.443190448821333</c:v>
                </c:pt>
                <c:pt idx="68">
                  <c:v>15.466820593936189</c:v>
                </c:pt>
                <c:pt idx="69">
                  <c:v>15.490415803898264</c:v>
                </c:pt>
                <c:pt idx="70">
                  <c:v>15.513874457107338</c:v>
                </c:pt>
                <c:pt idx="71">
                  <c:v>15.536725796500766</c:v>
                </c:pt>
                <c:pt idx="72">
                  <c:v>15.553946483368749</c:v>
                </c:pt>
                <c:pt idx="73">
                  <c:v>15.577585902284987</c:v>
                </c:pt>
                <c:pt idx="74">
                  <c:v>15.601264729067479</c:v>
                </c:pt>
                <c:pt idx="75">
                  <c:v>15.624684754521759</c:v>
                </c:pt>
                <c:pt idx="76">
                  <c:v>15.642280555867389</c:v>
                </c:pt>
                <c:pt idx="77">
                  <c:v>15.665871355144123</c:v>
                </c:pt>
                <c:pt idx="78">
                  <c:v>15.689419383402321</c:v>
                </c:pt>
                <c:pt idx="79">
                  <c:v>15.71293735941447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0-4369-9AEC-B1A203C9E1B3}"/>
            </c:ext>
          </c:extLst>
        </c:ser>
        <c:ser>
          <c:idx val="1"/>
          <c:order val="1"/>
          <c:tx>
            <c:strRef>
              <c:f>Auswertung!$J$1</c:f>
              <c:strCache>
                <c:ptCount val="1"/>
                <c:pt idx="0">
                  <c:v>B_Achse_90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Auswertung!$J$5:$J$84</c:f>
              <c:numCache>
                <c:formatCode>General</c:formatCode>
                <c:ptCount val="80"/>
                <c:pt idx="0">
                  <c:v>7.9042665950638513</c:v>
                </c:pt>
                <c:pt idx="1">
                  <c:v>7.919920789112755</c:v>
                </c:pt>
                <c:pt idx="2">
                  <c:v>7.935550136138751</c:v>
                </c:pt>
                <c:pt idx="3">
                  <c:v>7.95117936790834</c:v>
                </c:pt>
                <c:pt idx="4">
                  <c:v>7.9667771345986891</c:v>
                </c:pt>
                <c:pt idx="5">
                  <c:v>7.9823284325890285</c:v>
                </c:pt>
                <c:pt idx="6">
                  <c:v>7.9978516020479296</c:v>
                </c:pt>
                <c:pt idx="7">
                  <c:v>8.0133682980412608</c:v>
                </c:pt>
                <c:pt idx="8">
                  <c:v>8.0286667413871644</c:v>
                </c:pt>
                <c:pt idx="9">
                  <c:v>8.0407313511064373</c:v>
                </c:pt>
                <c:pt idx="10">
                  <c:v>8.0515610151248058</c:v>
                </c:pt>
                <c:pt idx="11">
                  <c:v>8.066987196221957</c:v>
                </c:pt>
                <c:pt idx="12">
                  <c:v>8.0823588086749005</c:v>
                </c:pt>
                <c:pt idx="13">
                  <c:v>8.097766358937438</c:v>
                </c:pt>
                <c:pt idx="14">
                  <c:v>8.1129845459947703</c:v>
                </c:pt>
                <c:pt idx="15">
                  <c:v>8.1263951009290381</c:v>
                </c:pt>
                <c:pt idx="16">
                  <c:v>8.1418159952920099</c:v>
                </c:pt>
                <c:pt idx="17">
                  <c:v>8.1571169270444202</c:v>
                </c:pt>
                <c:pt idx="18">
                  <c:v>8.1717134498681716</c:v>
                </c:pt>
                <c:pt idx="19">
                  <c:v>8.1848305801273842</c:v>
                </c:pt>
                <c:pt idx="20">
                  <c:v>8.1958949993561916</c:v>
                </c:pt>
                <c:pt idx="21">
                  <c:v>8.2113364789152676</c:v>
                </c:pt>
                <c:pt idx="22">
                  <c:v>8.2267884679471361</c:v>
                </c:pt>
                <c:pt idx="23">
                  <c:v>8.2422167757870248</c:v>
                </c:pt>
                <c:pt idx="24">
                  <c:v>8.2575992750046829</c:v>
                </c:pt>
                <c:pt idx="25">
                  <c:v>8.2730050094589345</c:v>
                </c:pt>
                <c:pt idx="26">
                  <c:v>8.2883923371621062</c:v>
                </c:pt>
                <c:pt idx="27">
                  <c:v>8.3036759081214271</c:v>
                </c:pt>
                <c:pt idx="28">
                  <c:v>8.3186480083785082</c:v>
                </c:pt>
                <c:pt idx="29">
                  <c:v>8.3298225245037401</c:v>
                </c:pt>
                <c:pt idx="30">
                  <c:v>8.3454132859593564</c:v>
                </c:pt>
                <c:pt idx="31">
                  <c:v>8.361044633900736</c:v>
                </c:pt>
                <c:pt idx="32">
                  <c:v>8.3767138287055651</c:v>
                </c:pt>
                <c:pt idx="33">
                  <c:v>8.3924016332417626</c:v>
                </c:pt>
                <c:pt idx="34">
                  <c:v>8.4080660999407435</c:v>
                </c:pt>
                <c:pt idx="35">
                  <c:v>8.4237534290239129</c:v>
                </c:pt>
                <c:pt idx="36">
                  <c:v>8.4394750370135494</c:v>
                </c:pt>
                <c:pt idx="37">
                  <c:v>8.4552239295163183</c:v>
                </c:pt>
                <c:pt idx="38">
                  <c:v>8.4709664967070974</c:v>
                </c:pt>
                <c:pt idx="39">
                  <c:v>8.4867242465736616</c:v>
                </c:pt>
                <c:pt idx="40">
                  <c:v>8.5024704347175106</c:v>
                </c:pt>
                <c:pt idx="41">
                  <c:v>8.5181708007319443</c:v>
                </c:pt>
                <c:pt idx="42">
                  <c:v>8.5336914860020663</c:v>
                </c:pt>
                <c:pt idx="43">
                  <c:v>8.546474726343483</c:v>
                </c:pt>
                <c:pt idx="44">
                  <c:v>8.5623083334049692</c:v>
                </c:pt>
                <c:pt idx="45">
                  <c:v>8.5781673610857716</c:v>
                </c:pt>
                <c:pt idx="46">
                  <c:v>8.5940109826425211</c:v>
                </c:pt>
                <c:pt idx="47">
                  <c:v>8.6098630760569783</c:v>
                </c:pt>
                <c:pt idx="48">
                  <c:v>8.6255102477259058</c:v>
                </c:pt>
                <c:pt idx="49">
                  <c:v>8.6380701935091011</c:v>
                </c:pt>
                <c:pt idx="50">
                  <c:v>8.6540150852231719</c:v>
                </c:pt>
                <c:pt idx="51">
                  <c:v>8.6699793489829844</c:v>
                </c:pt>
                <c:pt idx="52">
                  <c:v>8.6859822243447589</c:v>
                </c:pt>
                <c:pt idx="53">
                  <c:v>8.7020134089369936</c:v>
                </c:pt>
                <c:pt idx="54">
                  <c:v>8.7180588699777282</c:v>
                </c:pt>
                <c:pt idx="55">
                  <c:v>8.7341609741109743</c:v>
                </c:pt>
                <c:pt idx="56">
                  <c:v>8.7502611810331263</c:v>
                </c:pt>
                <c:pt idx="57">
                  <c:v>8.7663869756136403</c:v>
                </c:pt>
                <c:pt idx="58">
                  <c:v>8.7825114293785447</c:v>
                </c:pt>
                <c:pt idx="59">
                  <c:v>8.7984633232459792</c:v>
                </c:pt>
                <c:pt idx="60">
                  <c:v>8.8107405810122863</c:v>
                </c:pt>
                <c:pt idx="61">
                  <c:v>8.8264471863525547</c:v>
                </c:pt>
                <c:pt idx="62">
                  <c:v>8.8397194722088752</c:v>
                </c:pt>
                <c:pt idx="63">
                  <c:v>8.8517538271531482</c:v>
                </c:pt>
                <c:pt idx="64">
                  <c:v>8.8678902233037924</c:v>
                </c:pt>
                <c:pt idx="65">
                  <c:v>8.8836868230695263</c:v>
                </c:pt>
                <c:pt idx="66">
                  <c:v>8.8976208003904933</c:v>
                </c:pt>
                <c:pt idx="67">
                  <c:v>8.9139035380315796</c:v>
                </c:pt>
                <c:pt idx="68">
                  <c:v>8.9301893942937909</c:v>
                </c:pt>
                <c:pt idx="69">
                  <c:v>8.9464391014098581</c:v>
                </c:pt>
                <c:pt idx="70">
                  <c:v>8.9625628214389899</c:v>
                </c:pt>
                <c:pt idx="71">
                  <c:v>8.9780453711756163</c:v>
                </c:pt>
                <c:pt idx="72">
                  <c:v>8.9879123724694043</c:v>
                </c:pt>
                <c:pt idx="73">
                  <c:v>9.0042098208740615</c:v>
                </c:pt>
                <c:pt idx="74">
                  <c:v>9.0205405890856589</c:v>
                </c:pt>
                <c:pt idx="75">
                  <c:v>9.0369088949420764</c:v>
                </c:pt>
                <c:pt idx="76">
                  <c:v>9.0533125010972508</c:v>
                </c:pt>
                <c:pt idx="77">
                  <c:v>9.0697047232803811</c:v>
                </c:pt>
                <c:pt idx="78">
                  <c:v>9.0860751639287383</c:v>
                </c:pt>
                <c:pt idx="79">
                  <c:v>9.1024536830574334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0-4369-9AEC-B1A203C9E1B3}"/>
            </c:ext>
          </c:extLst>
        </c:ser>
        <c:ser>
          <c:idx val="2"/>
          <c:order val="2"/>
          <c:tx>
            <c:strRef>
              <c:f>Auswertung!$L$1</c:f>
              <c:strCache>
                <c:ptCount val="1"/>
                <c:pt idx="0">
                  <c:v>B_Rad_90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Auswertung!$L$5:$L$84</c:f>
              <c:numCache>
                <c:formatCode>General</c:formatCode>
                <c:ptCount val="80"/>
                <c:pt idx="0">
                  <c:v>5.4526033437677697</c:v>
                </c:pt>
                <c:pt idx="1">
                  <c:v>5.4703148767658849</c:v>
                </c:pt>
                <c:pt idx="2">
                  <c:v>5.4880815684760043</c:v>
                </c:pt>
                <c:pt idx="3">
                  <c:v>5.5058925665510579</c:v>
                </c:pt>
                <c:pt idx="4">
                  <c:v>5.5237526659086145</c:v>
                </c:pt>
                <c:pt idx="5">
                  <c:v>5.5416721818104344</c:v>
                </c:pt>
                <c:pt idx="6">
                  <c:v>5.5596610496359107</c:v>
                </c:pt>
                <c:pt idx="7">
                  <c:v>5.5776859050623981</c:v>
                </c:pt>
                <c:pt idx="8">
                  <c:v>5.5957277656878199</c:v>
                </c:pt>
                <c:pt idx="9">
                  <c:v>5.6138176593933586</c:v>
                </c:pt>
                <c:pt idx="10">
                  <c:v>5.632028648413236</c:v>
                </c:pt>
                <c:pt idx="11">
                  <c:v>5.650296072228266</c:v>
                </c:pt>
                <c:pt idx="12">
                  <c:v>5.6685938620513285</c:v>
                </c:pt>
                <c:pt idx="13">
                  <c:v>5.6869304162332011</c:v>
                </c:pt>
                <c:pt idx="14">
                  <c:v>5.7052985940028025</c:v>
                </c:pt>
                <c:pt idx="15">
                  <c:v>5.7237241936612868</c:v>
                </c:pt>
                <c:pt idx="16">
                  <c:v>5.7422040688345506</c:v>
                </c:pt>
                <c:pt idx="17">
                  <c:v>5.7607422326518831</c:v>
                </c:pt>
                <c:pt idx="18">
                  <c:v>5.7793305429029704</c:v>
                </c:pt>
                <c:pt idx="19">
                  <c:v>5.7979739590543131</c:v>
                </c:pt>
                <c:pt idx="20">
                  <c:v>5.8166833672056706</c:v>
                </c:pt>
                <c:pt idx="21">
                  <c:v>5.8354656748984413</c:v>
                </c:pt>
                <c:pt idx="22">
                  <c:v>5.8542848674039147</c:v>
                </c:pt>
                <c:pt idx="23">
                  <c:v>5.873145753441583</c:v>
                </c:pt>
                <c:pt idx="24">
                  <c:v>5.8920553903243178</c:v>
                </c:pt>
                <c:pt idx="25">
                  <c:v>5.9110208994708628</c:v>
                </c:pt>
                <c:pt idx="26">
                  <c:v>5.9300280174688114</c:v>
                </c:pt>
                <c:pt idx="27">
                  <c:v>5.9490669667752796</c:v>
                </c:pt>
                <c:pt idx="28">
                  <c:v>5.9681465942092835</c:v>
                </c:pt>
                <c:pt idx="29">
                  <c:v>5.9872998182540549</c:v>
                </c:pt>
                <c:pt idx="30">
                  <c:v>6.0065362245774443</c:v>
                </c:pt>
                <c:pt idx="31">
                  <c:v>6.0258141332928661</c:v>
                </c:pt>
                <c:pt idx="32">
                  <c:v>6.0451300794017238</c:v>
                </c:pt>
                <c:pt idx="33">
                  <c:v>6.064488972676207</c:v>
                </c:pt>
                <c:pt idx="34">
                  <c:v>6.0838944933664294</c:v>
                </c:pt>
                <c:pt idx="35">
                  <c:v>6.1033495165270386</c:v>
                </c:pt>
                <c:pt idx="36">
                  <c:v>6.1228616416513875</c:v>
                </c:pt>
                <c:pt idx="37">
                  <c:v>6.1424173491699117</c:v>
                </c:pt>
                <c:pt idx="38">
                  <c:v>6.1620225109566089</c:v>
                </c:pt>
                <c:pt idx="39">
                  <c:v>6.1816847683053711</c:v>
                </c:pt>
                <c:pt idx="40">
                  <c:v>6.2014127898843459</c:v>
                </c:pt>
                <c:pt idx="41">
                  <c:v>6.2211865635478336</c:v>
                </c:pt>
                <c:pt idx="42">
                  <c:v>6.2410002537701219</c:v>
                </c:pt>
                <c:pt idx="43">
                  <c:v>6.2608628393708594</c:v>
                </c:pt>
                <c:pt idx="44">
                  <c:v>6.2807890317517474</c:v>
                </c:pt>
                <c:pt idx="45">
                  <c:v>6.3007598464304353</c:v>
                </c:pt>
                <c:pt idx="46">
                  <c:v>6.3207691899078542</c:v>
                </c:pt>
                <c:pt idx="47">
                  <c:v>6.3408061808817084</c:v>
                </c:pt>
                <c:pt idx="48">
                  <c:v>6.3608780379715579</c:v>
                </c:pt>
                <c:pt idx="49">
                  <c:v>6.3810119222418553</c:v>
                </c:pt>
                <c:pt idx="50">
                  <c:v>6.4012372830732831</c:v>
                </c:pt>
                <c:pt idx="51">
                  <c:v>6.4215129296134004</c:v>
                </c:pt>
                <c:pt idx="52">
                  <c:v>6.4418381763422046</c:v>
                </c:pt>
                <c:pt idx="53">
                  <c:v>6.4623064282232328</c:v>
                </c:pt>
                <c:pt idx="54">
                  <c:v>6.4828153875978529</c:v>
                </c:pt>
                <c:pt idx="55">
                  <c:v>6.5033727467068285</c:v>
                </c:pt>
                <c:pt idx="56">
                  <c:v>6.5239973368911448</c:v>
                </c:pt>
                <c:pt idx="57">
                  <c:v>6.5446721332342026</c:v>
                </c:pt>
                <c:pt idx="58">
                  <c:v>6.5653874617101398</c:v>
                </c:pt>
                <c:pt idx="59">
                  <c:v>6.5861536715350821</c:v>
                </c:pt>
                <c:pt idx="60">
                  <c:v>6.6069769570370376</c:v>
                </c:pt>
                <c:pt idx="61">
                  <c:v>6.6278938100870555</c:v>
                </c:pt>
                <c:pt idx="62">
                  <c:v>6.6488979343362207</c:v>
                </c:pt>
                <c:pt idx="63">
                  <c:v>6.6699860809582203</c:v>
                </c:pt>
                <c:pt idx="64">
                  <c:v>6.6911625052295181</c:v>
                </c:pt>
                <c:pt idx="65">
                  <c:v>6.7123919962324283</c:v>
                </c:pt>
                <c:pt idx="66">
                  <c:v>6.7336804968221369</c:v>
                </c:pt>
                <c:pt idx="67">
                  <c:v>6.7550362070217949</c:v>
                </c:pt>
                <c:pt idx="68">
                  <c:v>6.7764449799425623</c:v>
                </c:pt>
                <c:pt idx="69">
                  <c:v>6.7978960205366548</c:v>
                </c:pt>
                <c:pt idx="70">
                  <c:v>6.81939245514193</c:v>
                </c:pt>
                <c:pt idx="71">
                  <c:v>6.8409420673543231</c:v>
                </c:pt>
                <c:pt idx="72">
                  <c:v>6.8625947207307556</c:v>
                </c:pt>
                <c:pt idx="73">
                  <c:v>6.8843376407538255</c:v>
                </c:pt>
                <c:pt idx="74">
                  <c:v>6.9061384022637533</c:v>
                </c:pt>
                <c:pt idx="75">
                  <c:v>6.9280099953569261</c:v>
                </c:pt>
                <c:pt idx="76">
                  <c:v>6.9499429126627277</c:v>
                </c:pt>
                <c:pt idx="77">
                  <c:v>6.9719465451857792</c:v>
                </c:pt>
                <c:pt idx="78">
                  <c:v>6.994012050128358</c:v>
                </c:pt>
                <c:pt idx="79">
                  <c:v>7.0161383102133561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A0-4369-9AEC-B1A203C9E1B3}"/>
            </c:ext>
          </c:extLst>
        </c:ser>
        <c:ser>
          <c:idx val="3"/>
          <c:order val="3"/>
          <c:tx>
            <c:strRef>
              <c:f>Auswertung!$M$1</c:f>
              <c:strCache>
                <c:ptCount val="1"/>
                <c:pt idx="0">
                  <c:v>B_Rad_130</c:v>
                </c:pt>
              </c:strCache>
            </c:strRef>
          </c:tx>
          <c:spPr>
            <a:ln w="19050" cap="rnd">
              <a:solidFill>
                <a:sysClr val="windowText" lastClr="00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Auswertung!$C$5:$C$84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xVal>
          <c:yVal>
            <c:numRef>
              <c:f>Auswertung!$M$5:$M$84</c:f>
              <c:numCache>
                <c:formatCode>General</c:formatCode>
                <c:ptCount val="80"/>
                <c:pt idx="0">
                  <c:v>10.656853594384797</c:v>
                </c:pt>
                <c:pt idx="1">
                  <c:v>10.683668039964692</c:v>
                </c:pt>
                <c:pt idx="2">
                  <c:v>10.710723219554829</c:v>
                </c:pt>
                <c:pt idx="3">
                  <c:v>10.737815662473318</c:v>
                </c:pt>
                <c:pt idx="4">
                  <c:v>10.764959925045224</c:v>
                </c:pt>
                <c:pt idx="5">
                  <c:v>10.792154870770634</c:v>
                </c:pt>
                <c:pt idx="6">
                  <c:v>10.819409540049756</c:v>
                </c:pt>
                <c:pt idx="7">
                  <c:v>10.846697109871835</c:v>
                </c:pt>
                <c:pt idx="8">
                  <c:v>10.87400192485646</c:v>
                </c:pt>
                <c:pt idx="9">
                  <c:v>10.901351188276614</c:v>
                </c:pt>
                <c:pt idx="10">
                  <c:v>10.928823185835483</c:v>
                </c:pt>
                <c:pt idx="11">
                  <c:v>10.956354530279711</c:v>
                </c:pt>
                <c:pt idx="12">
                  <c:v>10.98391327235138</c:v>
                </c:pt>
                <c:pt idx="13">
                  <c:v>11.011501273949474</c:v>
                </c:pt>
                <c:pt idx="14">
                  <c:v>11.039118441304016</c:v>
                </c:pt>
                <c:pt idx="15">
                  <c:v>11.066786301730414</c:v>
                </c:pt>
                <c:pt idx="16">
                  <c:v>11.094500447269843</c:v>
                </c:pt>
                <c:pt idx="17">
                  <c:v>11.122267864624272</c:v>
                </c:pt>
                <c:pt idx="18">
                  <c:v>11.150078427770437</c:v>
                </c:pt>
                <c:pt idx="19">
                  <c:v>11.1779380076509</c:v>
                </c:pt>
                <c:pt idx="20">
                  <c:v>11.205865253234295</c:v>
                </c:pt>
                <c:pt idx="21">
                  <c:v>11.233868973320362</c:v>
                </c:pt>
                <c:pt idx="22">
                  <c:v>11.26190683949044</c:v>
                </c:pt>
                <c:pt idx="23">
                  <c:v>11.289983953298</c:v>
                </c:pt>
                <c:pt idx="24">
                  <c:v>11.318110851513962</c:v>
                </c:pt>
                <c:pt idx="25">
                  <c:v>11.346286823573219</c:v>
                </c:pt>
                <c:pt idx="26">
                  <c:v>11.374503265844103</c:v>
                </c:pt>
                <c:pt idx="27">
                  <c:v>11.40275605420255</c:v>
                </c:pt>
                <c:pt idx="28">
                  <c:v>11.431046821626332</c:v>
                </c:pt>
                <c:pt idx="29">
                  <c:v>11.459422623542146</c:v>
                </c:pt>
                <c:pt idx="30">
                  <c:v>11.487879511909231</c:v>
                </c:pt>
                <c:pt idx="31">
                  <c:v>11.516372338756907</c:v>
                </c:pt>
                <c:pt idx="32">
                  <c:v>11.54492323056189</c:v>
                </c:pt>
                <c:pt idx="33">
                  <c:v>11.573519875042376</c:v>
                </c:pt>
                <c:pt idx="34">
                  <c:v>11.602157585349405</c:v>
                </c:pt>
                <c:pt idx="35">
                  <c:v>11.630847568036812</c:v>
                </c:pt>
                <c:pt idx="36">
                  <c:v>11.659587400248949</c:v>
                </c:pt>
                <c:pt idx="37">
                  <c:v>11.688362709945938</c:v>
                </c:pt>
                <c:pt idx="38">
                  <c:v>11.717178749002759</c:v>
                </c:pt>
                <c:pt idx="39">
                  <c:v>11.746043770344427</c:v>
                </c:pt>
                <c:pt idx="40">
                  <c:v>11.774962767153076</c:v>
                </c:pt>
                <c:pt idx="41">
                  <c:v>11.803923544744062</c:v>
                </c:pt>
                <c:pt idx="42">
                  <c:v>11.832919692843944</c:v>
                </c:pt>
                <c:pt idx="43">
                  <c:v>11.861957816465598</c:v>
                </c:pt>
                <c:pt idx="44">
                  <c:v>11.891049649750835</c:v>
                </c:pt>
                <c:pt idx="45">
                  <c:v>11.920179005469201</c:v>
                </c:pt>
                <c:pt idx="46">
                  <c:v>11.949347039151373</c:v>
                </c:pt>
                <c:pt idx="47">
                  <c:v>11.978559895083031</c:v>
                </c:pt>
                <c:pt idx="48">
                  <c:v>12.007807010228291</c:v>
                </c:pt>
                <c:pt idx="49">
                  <c:v>12.037094438447268</c:v>
                </c:pt>
                <c:pt idx="50">
                  <c:v>12.066459591681529</c:v>
                </c:pt>
                <c:pt idx="51">
                  <c:v>12.095859076129157</c:v>
                </c:pt>
                <c:pt idx="52">
                  <c:v>12.125298535247422</c:v>
                </c:pt>
                <c:pt idx="53">
                  <c:v>12.154831622629112</c:v>
                </c:pt>
                <c:pt idx="54">
                  <c:v>12.18440812488274</c:v>
                </c:pt>
                <c:pt idx="55">
                  <c:v>12.214024184292821</c:v>
                </c:pt>
                <c:pt idx="56">
                  <c:v>12.243692899477402</c:v>
                </c:pt>
                <c:pt idx="57">
                  <c:v>12.273398024565758</c:v>
                </c:pt>
                <c:pt idx="58">
                  <c:v>12.303134013876146</c:v>
                </c:pt>
                <c:pt idx="59">
                  <c:v>12.332911447314684</c:v>
                </c:pt>
                <c:pt idx="60">
                  <c:v>12.362741628751223</c:v>
                </c:pt>
                <c:pt idx="61">
                  <c:v>12.392658527399931</c:v>
                </c:pt>
                <c:pt idx="62">
                  <c:v>12.422651614789311</c:v>
                </c:pt>
                <c:pt idx="63">
                  <c:v>12.452708879739594</c:v>
                </c:pt>
                <c:pt idx="64">
                  <c:v>12.482852371545015</c:v>
                </c:pt>
                <c:pt idx="65">
                  <c:v>12.513031763874869</c:v>
                </c:pt>
                <c:pt idx="66">
                  <c:v>12.543250457461131</c:v>
                </c:pt>
                <c:pt idx="67">
                  <c:v>12.573526541981037</c:v>
                </c:pt>
                <c:pt idx="68">
                  <c:v>12.60384717489082</c:v>
                </c:pt>
                <c:pt idx="69">
                  <c:v>12.63421426505113</c:v>
                </c:pt>
                <c:pt idx="70">
                  <c:v>12.664624884261816</c:v>
                </c:pt>
                <c:pt idx="71">
                  <c:v>12.695086508667048</c:v>
                </c:pt>
                <c:pt idx="72">
                  <c:v>12.725638591693194</c:v>
                </c:pt>
                <c:pt idx="73">
                  <c:v>12.756265916825162</c:v>
                </c:pt>
                <c:pt idx="74">
                  <c:v>12.786937736277421</c:v>
                </c:pt>
                <c:pt idx="75">
                  <c:v>12.817669804060792</c:v>
                </c:pt>
                <c:pt idx="76">
                  <c:v>12.848497462371267</c:v>
                </c:pt>
                <c:pt idx="77">
                  <c:v>12.879443737050048</c:v>
                </c:pt>
                <c:pt idx="78">
                  <c:v>12.910437355461962</c:v>
                </c:pt>
                <c:pt idx="79">
                  <c:v>12.941485033434979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0-4369-9AEC-B1A203C9E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335392"/>
        <c:axId val="1104096944"/>
      </c:scatterChart>
      <c:valAx>
        <c:axId val="110833539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Battery capacity in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4096944"/>
        <c:crosses val="autoZero"/>
        <c:crossBetween val="midCat"/>
      </c:valAx>
      <c:valAx>
        <c:axId val="110409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Energy consumption in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3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Auswertung!$C$5:$C$15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Auswertung!$A$5:$A$15</c:f>
              <c:numCache>
                <c:formatCode>General</c:formatCode>
                <c:ptCount val="11"/>
                <c:pt idx="0">
                  <c:v>1188.3936999999999</c:v>
                </c:pt>
                <c:pt idx="1">
                  <c:v>1193.9294</c:v>
                </c:pt>
                <c:pt idx="2">
                  <c:v>1199.4650999999999</c:v>
                </c:pt>
                <c:pt idx="3">
                  <c:v>1205.0008</c:v>
                </c:pt>
                <c:pt idx="4">
                  <c:v>1210.5364999999999</c:v>
                </c:pt>
                <c:pt idx="5">
                  <c:v>1216.0722000000001</c:v>
                </c:pt>
                <c:pt idx="6">
                  <c:v>1221.6079</c:v>
                </c:pt>
                <c:pt idx="7">
                  <c:v>1227.1435999999999</c:v>
                </c:pt>
                <c:pt idx="8">
                  <c:v>1232.6793</c:v>
                </c:pt>
                <c:pt idx="9">
                  <c:v>1238.2149999999999</c:v>
                </c:pt>
                <c:pt idx="10">
                  <c:v>1243.7507000000001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7-4AF1-8A5E-7F1965B99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335392"/>
        <c:axId val="1108322496"/>
      </c:scatterChart>
      <c:valAx>
        <c:axId val="110833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Battery capacity in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22496"/>
        <c:crosses val="autoZero"/>
        <c:crossBetween val="midCat"/>
      </c:valAx>
      <c:valAx>
        <c:axId val="110832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Vehicle mass in 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833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323850</xdr:colOff>
      <xdr:row>38</xdr:row>
      <xdr:rowOff>76200</xdr:rowOff>
    </xdr:from>
    <xdr:to>
      <xdr:col>34</xdr:col>
      <xdr:colOff>428625</xdr:colOff>
      <xdr:row>56</xdr:row>
      <xdr:rowOff>66675</xdr:rowOff>
    </xdr:to>
    <xdr:pic>
      <xdr:nvPicPr>
        <xdr:cNvPr id="11313" name="Grafik 3">
          <a:extLst>
            <a:ext uri="{FF2B5EF4-FFF2-40B4-BE49-F238E27FC236}">
              <a16:creationId xmlns:a16="http://schemas.microsoft.com/office/drawing/2014/main" id="{00000000-0008-0000-0000-000031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0175" y="7315200"/>
          <a:ext cx="6772275" cy="3609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36</xdr:col>
      <xdr:colOff>390525</xdr:colOff>
      <xdr:row>38</xdr:row>
      <xdr:rowOff>38100</xdr:rowOff>
    </xdr:from>
    <xdr:to>
      <xdr:col>51</xdr:col>
      <xdr:colOff>276225</xdr:colOff>
      <xdr:row>61</xdr:row>
      <xdr:rowOff>57150</xdr:rowOff>
    </xdr:to>
    <xdr:pic>
      <xdr:nvPicPr>
        <xdr:cNvPr id="11314" name="Grafik 3" descr="radnabenmotor-kennfeld">
          <a:extLst>
            <a:ext uri="{FF2B5EF4-FFF2-40B4-BE49-F238E27FC236}">
              <a16:creationId xmlns:a16="http://schemas.microsoft.com/office/drawing/2014/main" id="{00000000-0008-0000-0000-000032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1600" y="7277100"/>
          <a:ext cx="7029450" cy="459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51953</xdr:colOff>
      <xdr:row>10</xdr:row>
      <xdr:rowOff>5195</xdr:rowOff>
    </xdr:from>
    <xdr:to>
      <xdr:col>13</xdr:col>
      <xdr:colOff>290078</xdr:colOff>
      <xdr:row>20</xdr:row>
      <xdr:rowOff>112568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17</xdr:row>
          <xdr:rowOff>45720</xdr:rowOff>
        </xdr:from>
        <xdr:to>
          <xdr:col>3</xdr:col>
          <xdr:colOff>1249680</xdr:colOff>
          <xdr:row>19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Daten kopieren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654984</xdr:colOff>
      <xdr:row>3</xdr:row>
      <xdr:rowOff>21051</xdr:rowOff>
    </xdr:from>
    <xdr:to>
      <xdr:col>54</xdr:col>
      <xdr:colOff>131109</xdr:colOff>
      <xdr:row>37</xdr:row>
      <xdr:rowOff>144876</xdr:rowOff>
    </xdr:to>
    <xdr:graphicFrame macro="">
      <xdr:nvGraphicFramePr>
        <xdr:cNvPr id="10255" name="Diagramm 1">
          <a:extLst>
            <a:ext uri="{FF2B5EF4-FFF2-40B4-BE49-F238E27FC236}">
              <a16:creationId xmlns:a16="http://schemas.microsoft.com/office/drawing/2014/main" id="{00000000-0008-0000-0100-00000F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653142</xdr:colOff>
      <xdr:row>38</xdr:row>
      <xdr:rowOff>27214</xdr:rowOff>
    </xdr:from>
    <xdr:to>
      <xdr:col>54</xdr:col>
      <xdr:colOff>129267</xdr:colOff>
      <xdr:row>72</xdr:row>
      <xdr:rowOff>151039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561975</xdr:colOff>
      <xdr:row>1</xdr:row>
      <xdr:rowOff>161192</xdr:rowOff>
    </xdr:from>
    <xdr:to>
      <xdr:col>20</xdr:col>
      <xdr:colOff>76200</xdr:colOff>
      <xdr:row>18</xdr:row>
      <xdr:rowOff>188024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1</xdr:row>
      <xdr:rowOff>337037</xdr:rowOff>
    </xdr:from>
    <xdr:to>
      <xdr:col>20</xdr:col>
      <xdr:colOff>76200</xdr:colOff>
      <xdr:row>18</xdr:row>
      <xdr:rowOff>188023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1</xdr:row>
      <xdr:rowOff>359019</xdr:rowOff>
    </xdr:from>
    <xdr:to>
      <xdr:col>20</xdr:col>
      <xdr:colOff>76200</xdr:colOff>
      <xdr:row>18</xdr:row>
      <xdr:rowOff>188024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12</xdr:row>
      <xdr:rowOff>80962</xdr:rowOff>
    </xdr:from>
    <xdr:to>
      <xdr:col>15</xdr:col>
      <xdr:colOff>711825</xdr:colOff>
      <xdr:row>20</xdr:row>
      <xdr:rowOff>155962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552450</xdr:colOff>
      <xdr:row>32</xdr:row>
      <xdr:rowOff>152400</xdr:rowOff>
    </xdr:from>
    <xdr:to>
      <xdr:col>23</xdr:col>
      <xdr:colOff>552450</xdr:colOff>
      <xdr:row>47</xdr:row>
      <xdr:rowOff>38100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561975</xdr:colOff>
      <xdr:row>17</xdr:row>
      <xdr:rowOff>85725</xdr:rowOff>
    </xdr:from>
    <xdr:to>
      <xdr:col>23</xdr:col>
      <xdr:colOff>561975</xdr:colOff>
      <xdr:row>31</xdr:row>
      <xdr:rowOff>161925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585787</xdr:colOff>
      <xdr:row>2</xdr:row>
      <xdr:rowOff>28575</xdr:rowOff>
    </xdr:from>
    <xdr:to>
      <xdr:col>24</xdr:col>
      <xdr:colOff>585787</xdr:colOff>
      <xdr:row>16</xdr:row>
      <xdr:rowOff>104775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ned/bwSyncShare/2022_Paper_sustainable_engineering/Excel/Gesamtauswertung_WLTC_VW_e_u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_Data"/>
      <sheetName val="WLTC_BFH"/>
      <sheetName val="eta_WLTC_diag"/>
      <sheetName val="v_WLTC_Diag"/>
      <sheetName val="P_WLTC_Diag"/>
      <sheetName val="B_veh_Diga"/>
    </sheetNames>
    <sheetDataSet>
      <sheetData sheetId="0"/>
      <sheetData sheetId="1">
        <row r="5">
          <cell r="E5">
            <v>0</v>
          </cell>
          <cell r="I5">
            <v>2.7000000000000001E-3</v>
          </cell>
          <cell r="U5">
            <v>0</v>
          </cell>
        </row>
        <row r="6">
          <cell r="E6">
            <v>1</v>
          </cell>
          <cell r="I6">
            <v>5.3E-3</v>
          </cell>
          <cell r="U6">
            <v>0</v>
          </cell>
        </row>
        <row r="7">
          <cell r="E7">
            <v>2</v>
          </cell>
          <cell r="I7">
            <v>8.6E-3</v>
          </cell>
          <cell r="U7">
            <v>0</v>
          </cell>
        </row>
        <row r="8">
          <cell r="E8">
            <v>3</v>
          </cell>
          <cell r="I8">
            <v>-1.6999999999999999E-3</v>
          </cell>
          <cell r="U8">
            <v>0</v>
          </cell>
        </row>
        <row r="9">
          <cell r="E9">
            <v>4</v>
          </cell>
          <cell r="I9">
            <v>9.2999999999999992E-3</v>
          </cell>
          <cell r="U9">
            <v>0</v>
          </cell>
        </row>
        <row r="10">
          <cell r="E10">
            <v>5</v>
          </cell>
          <cell r="I10">
            <v>-4.4000000000000003E-3</v>
          </cell>
          <cell r="U10">
            <v>0</v>
          </cell>
        </row>
        <row r="11">
          <cell r="E11">
            <v>6</v>
          </cell>
          <cell r="I11">
            <v>-1.03E-2</v>
          </cell>
          <cell r="U11">
            <v>0</v>
          </cell>
        </row>
        <row r="12">
          <cell r="E12">
            <v>7</v>
          </cell>
          <cell r="I12">
            <v>-4.5999999999999999E-3</v>
          </cell>
          <cell r="U12">
            <v>0</v>
          </cell>
        </row>
        <row r="13">
          <cell r="E13">
            <v>8</v>
          </cell>
          <cell r="I13">
            <v>2.8E-3</v>
          </cell>
          <cell r="U13">
            <v>0</v>
          </cell>
        </row>
        <row r="14">
          <cell r="E14">
            <v>9</v>
          </cell>
          <cell r="I14">
            <v>-7.7000000000000002E-3</v>
          </cell>
          <cell r="U14">
            <v>0</v>
          </cell>
        </row>
        <row r="15">
          <cell r="E15">
            <v>10</v>
          </cell>
          <cell r="I15">
            <v>-1.01E-2</v>
          </cell>
          <cell r="U15">
            <v>0</v>
          </cell>
        </row>
        <row r="16">
          <cell r="E16">
            <v>11</v>
          </cell>
          <cell r="I16">
            <v>8.6999999999999994E-3</v>
          </cell>
          <cell r="U16">
            <v>0</v>
          </cell>
        </row>
        <row r="17">
          <cell r="E17">
            <v>12</v>
          </cell>
          <cell r="I17">
            <v>-9.9000000000000008E-3</v>
          </cell>
          <cell r="U17">
            <v>0</v>
          </cell>
        </row>
        <row r="18">
          <cell r="E18">
            <v>13</v>
          </cell>
          <cell r="I18">
            <v>3.3E-3</v>
          </cell>
          <cell r="U18">
            <v>0</v>
          </cell>
        </row>
        <row r="19">
          <cell r="E19">
            <v>14</v>
          </cell>
          <cell r="I19">
            <v>-5.0000000000000001E-4</v>
          </cell>
          <cell r="U19">
            <v>0</v>
          </cell>
        </row>
        <row r="20">
          <cell r="E20">
            <v>15</v>
          </cell>
          <cell r="I20">
            <v>-8.8999999999999999E-3</v>
          </cell>
          <cell r="U20">
            <v>0</v>
          </cell>
        </row>
        <row r="21">
          <cell r="E21">
            <v>16</v>
          </cell>
          <cell r="I21">
            <v>2.0000000000000001E-4</v>
          </cell>
          <cell r="U21">
            <v>0</v>
          </cell>
        </row>
        <row r="22">
          <cell r="E22">
            <v>17</v>
          </cell>
          <cell r="I22">
            <v>0</v>
          </cell>
          <cell r="U22">
            <v>0</v>
          </cell>
        </row>
        <row r="23">
          <cell r="E23">
            <v>18</v>
          </cell>
          <cell r="I23">
            <v>0</v>
          </cell>
          <cell r="U23">
            <v>0</v>
          </cell>
        </row>
        <row r="24">
          <cell r="E24">
            <v>19</v>
          </cell>
          <cell r="I24">
            <v>-1E-4</v>
          </cell>
          <cell r="U24">
            <v>0</v>
          </cell>
        </row>
        <row r="25">
          <cell r="E25">
            <v>20</v>
          </cell>
          <cell r="I25">
            <v>1E-4</v>
          </cell>
          <cell r="U25">
            <v>0</v>
          </cell>
        </row>
        <row r="26">
          <cell r="E26">
            <v>21</v>
          </cell>
          <cell r="I26">
            <v>1E-4</v>
          </cell>
          <cell r="U26">
            <v>0</v>
          </cell>
        </row>
        <row r="27">
          <cell r="E27">
            <v>22</v>
          </cell>
          <cell r="I27">
            <v>0</v>
          </cell>
          <cell r="U27">
            <v>-45.571428571428541</v>
          </cell>
        </row>
        <row r="28">
          <cell r="E28">
            <v>23</v>
          </cell>
          <cell r="I28">
            <v>-1E-4</v>
          </cell>
          <cell r="U28">
            <v>21.380530973452863</v>
          </cell>
        </row>
        <row r="29">
          <cell r="E29">
            <v>24</v>
          </cell>
          <cell r="I29">
            <v>0.67679999999999996</v>
          </cell>
          <cell r="U29">
            <v>1270.1428571428546</v>
          </cell>
        </row>
        <row r="30">
          <cell r="E30">
            <v>25</v>
          </cell>
          <cell r="I30">
            <v>4.5044000000000004</v>
          </cell>
          <cell r="U30">
            <v>4623.7142857142908</v>
          </cell>
        </row>
        <row r="31">
          <cell r="E31">
            <v>26</v>
          </cell>
          <cell r="I31">
            <v>6.5349000000000004</v>
          </cell>
          <cell r="U31">
            <v>8065.5445544554468</v>
          </cell>
        </row>
        <row r="32">
          <cell r="E32">
            <v>27</v>
          </cell>
          <cell r="I32">
            <v>10.453099999999999</v>
          </cell>
          <cell r="U32">
            <v>12675.749999999996</v>
          </cell>
        </row>
        <row r="33">
          <cell r="E33">
            <v>28</v>
          </cell>
          <cell r="I33">
            <v>15.520099999999999</v>
          </cell>
          <cell r="U33">
            <v>18181.486725663715</v>
          </cell>
        </row>
        <row r="34">
          <cell r="E34">
            <v>29</v>
          </cell>
          <cell r="I34">
            <v>15.9877</v>
          </cell>
          <cell r="U34">
            <v>19817.571428571428</v>
          </cell>
        </row>
        <row r="35">
          <cell r="E35">
            <v>30</v>
          </cell>
          <cell r="I35">
            <v>15.5372</v>
          </cell>
          <cell r="U35">
            <v>16024.571428571426</v>
          </cell>
        </row>
        <row r="36">
          <cell r="E36">
            <v>31</v>
          </cell>
          <cell r="I36">
            <v>9.1219999999999999</v>
          </cell>
          <cell r="U36">
            <v>12958.500000000002</v>
          </cell>
        </row>
        <row r="37">
          <cell r="E37">
            <v>32</v>
          </cell>
          <cell r="I37">
            <v>11.59</v>
          </cell>
          <cell r="U37">
            <v>12618.000000000002</v>
          </cell>
        </row>
        <row r="38">
          <cell r="E38">
            <v>33</v>
          </cell>
          <cell r="I38">
            <v>6.3674999999999997</v>
          </cell>
          <cell r="U38">
            <v>8482.8000000000029</v>
          </cell>
        </row>
        <row r="39">
          <cell r="E39">
            <v>34</v>
          </cell>
          <cell r="I39">
            <v>3.9744999999999999</v>
          </cell>
          <cell r="U39">
            <v>8275.1999999999953</v>
          </cell>
        </row>
        <row r="40">
          <cell r="E40">
            <v>35</v>
          </cell>
          <cell r="I40">
            <v>6.6234000000000002</v>
          </cell>
          <cell r="U40">
            <v>7484.8000000000193</v>
          </cell>
        </row>
        <row r="41">
          <cell r="E41">
            <v>36</v>
          </cell>
          <cell r="I41">
            <v>1.6295999999999999</v>
          </cell>
          <cell r="U41">
            <v>4667.7281553397861</v>
          </cell>
        </row>
        <row r="42">
          <cell r="E42">
            <v>37</v>
          </cell>
          <cell r="I42">
            <v>5.0468000000000002</v>
          </cell>
          <cell r="U42">
            <v>7312.7706422018564</v>
          </cell>
        </row>
        <row r="43">
          <cell r="E43">
            <v>38</v>
          </cell>
          <cell r="I43">
            <v>-1.0647</v>
          </cell>
          <cell r="U43">
            <v>1128.9411764705899</v>
          </cell>
        </row>
        <row r="44">
          <cell r="E44">
            <v>39</v>
          </cell>
          <cell r="I44">
            <v>-3.2972999999999999</v>
          </cell>
          <cell r="U44">
            <v>-641.5855855855832</v>
          </cell>
        </row>
        <row r="45">
          <cell r="E45">
            <v>40</v>
          </cell>
          <cell r="I45">
            <v>-5.5591999999999997</v>
          </cell>
          <cell r="U45">
            <v>-1440.5871559632953</v>
          </cell>
        </row>
        <row r="46">
          <cell r="E46">
            <v>41</v>
          </cell>
          <cell r="I46">
            <v>-6.0221</v>
          </cell>
          <cell r="U46">
            <v>-3932.3302752293425</v>
          </cell>
        </row>
        <row r="47">
          <cell r="E47">
            <v>42</v>
          </cell>
          <cell r="I47">
            <v>-9.5889000000000006</v>
          </cell>
          <cell r="U47">
            <v>-9660.4444444444161</v>
          </cell>
        </row>
        <row r="48">
          <cell r="E48">
            <v>43</v>
          </cell>
          <cell r="I48">
            <v>-9.7316000000000003</v>
          </cell>
          <cell r="U48">
            <v>-7478.9803921568664</v>
          </cell>
        </row>
        <row r="49">
          <cell r="E49">
            <v>44</v>
          </cell>
          <cell r="I49">
            <v>-9.8201000000000001</v>
          </cell>
          <cell r="U49">
            <v>-8697</v>
          </cell>
        </row>
        <row r="50">
          <cell r="E50">
            <v>45</v>
          </cell>
          <cell r="I50">
            <v>-9.6371000000000002</v>
          </cell>
          <cell r="U50">
            <v>-8657.9459459459486</v>
          </cell>
        </row>
        <row r="51">
          <cell r="E51">
            <v>46</v>
          </cell>
          <cell r="I51">
            <v>-8.3361999999999998</v>
          </cell>
          <cell r="U51">
            <v>-6718.7747747747899</v>
          </cell>
        </row>
        <row r="52">
          <cell r="E52">
            <v>47</v>
          </cell>
          <cell r="I52">
            <v>-4.5199999999999996</v>
          </cell>
          <cell r="U52">
            <v>-2949.6074766355409</v>
          </cell>
        </row>
        <row r="53">
          <cell r="E53">
            <v>48</v>
          </cell>
          <cell r="I53">
            <v>-1.1595</v>
          </cell>
          <cell r="U53">
            <v>-384.46601941747798</v>
          </cell>
        </row>
        <row r="54">
          <cell r="E54">
            <v>49</v>
          </cell>
          <cell r="I54">
            <v>-1.0918000000000001</v>
          </cell>
          <cell r="U54">
            <v>-242.20183486238457</v>
          </cell>
        </row>
        <row r="55">
          <cell r="E55">
            <v>50</v>
          </cell>
          <cell r="I55">
            <v>-1.2399</v>
          </cell>
          <cell r="U55">
            <v>-492.27722772277252</v>
          </cell>
        </row>
        <row r="56">
          <cell r="E56">
            <v>51</v>
          </cell>
          <cell r="I56">
            <v>-1.1803999999999999</v>
          </cell>
          <cell r="U56">
            <v>-474.85148514851483</v>
          </cell>
        </row>
        <row r="57">
          <cell r="E57">
            <v>52</v>
          </cell>
          <cell r="I57">
            <v>-1.1273</v>
          </cell>
          <cell r="U57">
            <v>-494.01980198019817</v>
          </cell>
        </row>
        <row r="58">
          <cell r="E58">
            <v>53</v>
          </cell>
          <cell r="I58">
            <v>-1.0684</v>
          </cell>
          <cell r="U58">
            <v>-541.33333333333269</v>
          </cell>
        </row>
        <row r="59">
          <cell r="E59">
            <v>54</v>
          </cell>
          <cell r="I59">
            <v>-1.0329999999999999</v>
          </cell>
          <cell r="U59">
            <v>-739.02040816326519</v>
          </cell>
        </row>
        <row r="60">
          <cell r="E60">
            <v>55</v>
          </cell>
          <cell r="I60">
            <v>-2.9819</v>
          </cell>
          <cell r="U60">
            <v>-968.99009900989984</v>
          </cell>
        </row>
        <row r="61">
          <cell r="E61">
            <v>56</v>
          </cell>
          <cell r="I61">
            <v>-2.3635000000000002</v>
          </cell>
          <cell r="U61">
            <v>-1055.3267326732675</v>
          </cell>
        </row>
        <row r="62">
          <cell r="E62">
            <v>57</v>
          </cell>
          <cell r="I62">
            <v>-0.63700000000000001</v>
          </cell>
          <cell r="U62">
            <v>-517.4399999999996</v>
          </cell>
        </row>
        <row r="63">
          <cell r="E63">
            <v>58</v>
          </cell>
          <cell r="I63">
            <v>-0.39660000000000001</v>
          </cell>
          <cell r="U63">
            <v>-121.32038834951457</v>
          </cell>
        </row>
        <row r="64">
          <cell r="E64">
            <v>59</v>
          </cell>
          <cell r="I64">
            <v>0.1275</v>
          </cell>
          <cell r="U64">
            <v>264.6399999999993</v>
          </cell>
        </row>
        <row r="65">
          <cell r="E65">
            <v>60</v>
          </cell>
          <cell r="I65">
            <v>0.8327</v>
          </cell>
          <cell r="U65">
            <v>796.00000000000045</v>
          </cell>
        </row>
        <row r="66">
          <cell r="E66">
            <v>61</v>
          </cell>
          <cell r="I66">
            <v>0.14829999999999999</v>
          </cell>
          <cell r="U66">
            <v>1111.3398058252405</v>
          </cell>
        </row>
        <row r="67">
          <cell r="E67">
            <v>62</v>
          </cell>
          <cell r="I67">
            <v>2.5148000000000001</v>
          </cell>
          <cell r="U67">
            <v>2558.6422018348621</v>
          </cell>
        </row>
        <row r="68">
          <cell r="E68">
            <v>63</v>
          </cell>
          <cell r="I68">
            <v>2.1459000000000001</v>
          </cell>
          <cell r="U68">
            <v>2311.294117647064</v>
          </cell>
        </row>
        <row r="69">
          <cell r="E69">
            <v>64</v>
          </cell>
          <cell r="I69">
            <v>0.46139999999999998</v>
          </cell>
          <cell r="U69">
            <v>1343.5229357798162</v>
          </cell>
        </row>
        <row r="70">
          <cell r="E70">
            <v>65</v>
          </cell>
          <cell r="I70">
            <v>0.44330000000000003</v>
          </cell>
          <cell r="U70">
            <v>1628.7843137254856</v>
          </cell>
        </row>
        <row r="71">
          <cell r="E71">
            <v>66</v>
          </cell>
          <cell r="I71">
            <v>1.9815</v>
          </cell>
          <cell r="U71">
            <v>2698.3999999999992</v>
          </cell>
        </row>
        <row r="72">
          <cell r="E72">
            <v>67</v>
          </cell>
          <cell r="I72">
            <v>2.3136999999999999</v>
          </cell>
          <cell r="U72">
            <v>3374.3571428571695</v>
          </cell>
        </row>
        <row r="73">
          <cell r="E73">
            <v>68</v>
          </cell>
          <cell r="I73">
            <v>-0.53569999999999995</v>
          </cell>
          <cell r="U73">
            <v>410.07142857142981</v>
          </cell>
        </row>
        <row r="74">
          <cell r="E74">
            <v>69</v>
          </cell>
          <cell r="I74">
            <v>1.0751999999999999</v>
          </cell>
          <cell r="U74">
            <v>1847.2075471698085</v>
          </cell>
        </row>
        <row r="75">
          <cell r="E75">
            <v>70</v>
          </cell>
          <cell r="I75">
            <v>3.7197</v>
          </cell>
          <cell r="U75">
            <v>5799.4799999999923</v>
          </cell>
        </row>
        <row r="76">
          <cell r="E76">
            <v>71</v>
          </cell>
          <cell r="I76">
            <v>6.5594999999999999</v>
          </cell>
          <cell r="U76">
            <v>8139.3461538461406</v>
          </cell>
        </row>
        <row r="77">
          <cell r="E77">
            <v>72</v>
          </cell>
          <cell r="I77">
            <v>6.4599000000000002</v>
          </cell>
          <cell r="U77">
            <v>8206.3137254901976</v>
          </cell>
        </row>
        <row r="78">
          <cell r="E78">
            <v>73</v>
          </cell>
          <cell r="I78">
            <v>9.1123999999999992</v>
          </cell>
          <cell r="U78">
            <v>11113.081081081067</v>
          </cell>
        </row>
        <row r="79">
          <cell r="E79">
            <v>74</v>
          </cell>
          <cell r="I79">
            <v>10.207599999999999</v>
          </cell>
          <cell r="U79">
            <v>12960.733944954125</v>
          </cell>
        </row>
        <row r="80">
          <cell r="E80">
            <v>75</v>
          </cell>
          <cell r="I80">
            <v>9.5457999999999998</v>
          </cell>
          <cell r="U80">
            <v>10853.621621621649</v>
          </cell>
        </row>
        <row r="81">
          <cell r="E81">
            <v>76</v>
          </cell>
          <cell r="I81">
            <v>4.5728999999999997</v>
          </cell>
          <cell r="U81">
            <v>7507.9633027523105</v>
          </cell>
        </row>
        <row r="82">
          <cell r="E82">
            <v>77</v>
          </cell>
          <cell r="I82">
            <v>3.7109000000000001</v>
          </cell>
          <cell r="U82">
            <v>6305.854545454541</v>
          </cell>
        </row>
        <row r="83">
          <cell r="E83">
            <v>78</v>
          </cell>
          <cell r="I83">
            <v>2.6171000000000002</v>
          </cell>
          <cell r="U83">
            <v>6480.571428571433</v>
          </cell>
        </row>
        <row r="84">
          <cell r="E84">
            <v>79</v>
          </cell>
          <cell r="I84">
            <v>3.2765</v>
          </cell>
          <cell r="U84">
            <v>6238.6666666666415</v>
          </cell>
        </row>
        <row r="85">
          <cell r="E85">
            <v>80</v>
          </cell>
          <cell r="I85">
            <v>6.8726000000000003</v>
          </cell>
          <cell r="U85">
            <v>8022.7474747474898</v>
          </cell>
        </row>
        <row r="86">
          <cell r="E86">
            <v>81</v>
          </cell>
          <cell r="I86">
            <v>0.8952</v>
          </cell>
          <cell r="U86">
            <v>2503.7142857142817</v>
          </cell>
        </row>
        <row r="87">
          <cell r="E87">
            <v>82</v>
          </cell>
          <cell r="I87">
            <v>-2.4860000000000002</v>
          </cell>
          <cell r="U87">
            <v>-145.72000000000457</v>
          </cell>
        </row>
        <row r="88">
          <cell r="E88">
            <v>83</v>
          </cell>
          <cell r="I88">
            <v>-0.36199999999999999</v>
          </cell>
          <cell r="U88">
            <v>1533.3999999999994</v>
          </cell>
        </row>
        <row r="89">
          <cell r="E89">
            <v>84</v>
          </cell>
          <cell r="I89">
            <v>-0.4955</v>
          </cell>
          <cell r="U89">
            <v>1285.8285714285757</v>
          </cell>
        </row>
        <row r="90">
          <cell r="E90">
            <v>85</v>
          </cell>
          <cell r="I90">
            <v>-2.5501</v>
          </cell>
          <cell r="U90">
            <v>-543.27999999999906</v>
          </cell>
        </row>
        <row r="91">
          <cell r="E91">
            <v>86</v>
          </cell>
          <cell r="I91">
            <v>-1.2121999999999999</v>
          </cell>
          <cell r="U91">
            <v>837.35999999999945</v>
          </cell>
        </row>
        <row r="92">
          <cell r="E92">
            <v>87</v>
          </cell>
          <cell r="I92">
            <v>-1.7049000000000001</v>
          </cell>
          <cell r="U92">
            <v>267.68000000000075</v>
          </cell>
        </row>
        <row r="93">
          <cell r="E93">
            <v>88</v>
          </cell>
          <cell r="I93">
            <v>-0.33350000000000002</v>
          </cell>
          <cell r="U93">
            <v>1287.3267326732675</v>
          </cell>
        </row>
        <row r="94">
          <cell r="E94">
            <v>89</v>
          </cell>
          <cell r="I94">
            <v>-1.0181</v>
          </cell>
          <cell r="U94">
            <v>455.52293577982249</v>
          </cell>
        </row>
        <row r="95">
          <cell r="E95">
            <v>90</v>
          </cell>
          <cell r="I95">
            <v>-2.3881000000000001</v>
          </cell>
          <cell r="U95">
            <v>-696.94545454545516</v>
          </cell>
        </row>
        <row r="96">
          <cell r="E96">
            <v>91</v>
          </cell>
          <cell r="I96">
            <v>-2.7972000000000001</v>
          </cell>
          <cell r="U96">
            <v>-620.58181818181833</v>
          </cell>
        </row>
        <row r="97">
          <cell r="E97">
            <v>92</v>
          </cell>
          <cell r="I97">
            <v>-7.6760000000000002</v>
          </cell>
          <cell r="U97">
            <v>-6645.9259259259206</v>
          </cell>
        </row>
        <row r="98">
          <cell r="E98">
            <v>93</v>
          </cell>
          <cell r="I98">
            <v>-9.6797000000000004</v>
          </cell>
          <cell r="U98">
            <v>-9709.3571428571322</v>
          </cell>
        </row>
        <row r="99">
          <cell r="E99">
            <v>94</v>
          </cell>
          <cell r="I99">
            <v>-12.691000000000001</v>
          </cell>
          <cell r="U99">
            <v>-10252</v>
          </cell>
        </row>
        <row r="100">
          <cell r="E100">
            <v>95</v>
          </cell>
          <cell r="I100">
            <v>-8.4250000000000007</v>
          </cell>
          <cell r="U100">
            <v>-7756.0747663551429</v>
          </cell>
        </row>
        <row r="101">
          <cell r="E101">
            <v>96</v>
          </cell>
          <cell r="I101">
            <v>-5.4570999999999996</v>
          </cell>
          <cell r="U101">
            <v>-3596.1454545454635</v>
          </cell>
        </row>
        <row r="102">
          <cell r="E102">
            <v>97</v>
          </cell>
          <cell r="I102">
            <v>-1.7984</v>
          </cell>
          <cell r="U102">
            <v>-1044.0000000000016</v>
          </cell>
        </row>
        <row r="103">
          <cell r="E103">
            <v>98</v>
          </cell>
          <cell r="I103">
            <v>-1.2313000000000001</v>
          </cell>
          <cell r="U103">
            <v>-788</v>
          </cell>
        </row>
        <row r="104">
          <cell r="E104">
            <v>99</v>
          </cell>
          <cell r="I104">
            <v>-1.5818000000000001</v>
          </cell>
          <cell r="U104">
            <v>-725.40740740740955</v>
          </cell>
        </row>
        <row r="105">
          <cell r="E105">
            <v>100</v>
          </cell>
          <cell r="I105">
            <v>-0.80789999999999995</v>
          </cell>
          <cell r="U105">
            <v>-467.65714285714517</v>
          </cell>
        </row>
        <row r="106">
          <cell r="E106">
            <v>101</v>
          </cell>
          <cell r="I106">
            <v>-0.1953</v>
          </cell>
          <cell r="U106">
            <v>-186.30630630630594</v>
          </cell>
        </row>
        <row r="107">
          <cell r="E107">
            <v>102</v>
          </cell>
          <cell r="I107">
            <v>-8.9999999999999998E-4</v>
          </cell>
          <cell r="U107">
            <v>-262.41441441441475</v>
          </cell>
        </row>
        <row r="108">
          <cell r="E108">
            <v>103</v>
          </cell>
          <cell r="I108">
            <v>-6.4999999999999997E-3</v>
          </cell>
          <cell r="U108">
            <v>-183.13513513513541</v>
          </cell>
        </row>
        <row r="109">
          <cell r="E109">
            <v>104</v>
          </cell>
          <cell r="I109">
            <v>2.3999999999999998E-3</v>
          </cell>
          <cell r="U109">
            <v>-98.252427184466399</v>
          </cell>
        </row>
        <row r="110">
          <cell r="E110">
            <v>105</v>
          </cell>
          <cell r="I110">
            <v>-5.7999999999999996E-3</v>
          </cell>
          <cell r="U110">
            <v>-163.92156862745088</v>
          </cell>
        </row>
        <row r="111">
          <cell r="E111">
            <v>106</v>
          </cell>
          <cell r="I111">
            <v>-9.2999999999999992E-3</v>
          </cell>
          <cell r="U111">
            <v>-176</v>
          </cell>
        </row>
        <row r="112">
          <cell r="E112">
            <v>107</v>
          </cell>
          <cell r="I112">
            <v>-0.01</v>
          </cell>
          <cell r="U112">
            <v>-100.19801980198035</v>
          </cell>
        </row>
        <row r="113">
          <cell r="E113">
            <v>108</v>
          </cell>
          <cell r="I113">
            <v>4.0000000000000001E-3</v>
          </cell>
          <cell r="U113">
            <v>-163.67999999999995</v>
          </cell>
        </row>
        <row r="114">
          <cell r="E114">
            <v>109</v>
          </cell>
          <cell r="I114">
            <v>1E-3</v>
          </cell>
          <cell r="U114">
            <v>-176</v>
          </cell>
        </row>
        <row r="115">
          <cell r="E115">
            <v>110</v>
          </cell>
          <cell r="I115">
            <v>-7.7000000000000002E-3</v>
          </cell>
          <cell r="U115">
            <v>-103.77358490566037</v>
          </cell>
        </row>
        <row r="116">
          <cell r="E116">
            <v>111</v>
          </cell>
          <cell r="I116">
            <v>6.6E-3</v>
          </cell>
          <cell r="U116">
            <v>-152.79999999999967</v>
          </cell>
        </row>
        <row r="117">
          <cell r="E117">
            <v>112</v>
          </cell>
          <cell r="I117">
            <v>-1.4E-3</v>
          </cell>
          <cell r="U117">
            <v>-176</v>
          </cell>
        </row>
        <row r="118">
          <cell r="E118">
            <v>113</v>
          </cell>
          <cell r="I118">
            <v>5.5999999999999999E-3</v>
          </cell>
          <cell r="U118">
            <v>-118.17142857142861</v>
          </cell>
        </row>
        <row r="119">
          <cell r="E119">
            <v>114</v>
          </cell>
          <cell r="I119">
            <v>-1.35E-2</v>
          </cell>
          <cell r="U119">
            <v>-88</v>
          </cell>
        </row>
        <row r="120">
          <cell r="E120">
            <v>115</v>
          </cell>
          <cell r="I120">
            <v>8.3000000000000001E-3</v>
          </cell>
          <cell r="U120">
            <v>-135.77142857142815</v>
          </cell>
        </row>
        <row r="121">
          <cell r="E121">
            <v>116</v>
          </cell>
          <cell r="I121">
            <v>-4.3E-3</v>
          </cell>
          <cell r="U121">
            <v>-176</v>
          </cell>
        </row>
        <row r="122">
          <cell r="E122">
            <v>117</v>
          </cell>
          <cell r="I122">
            <v>-7.7000000000000002E-3</v>
          </cell>
          <cell r="U122">
            <v>-176</v>
          </cell>
        </row>
        <row r="123">
          <cell r="E123">
            <v>118</v>
          </cell>
          <cell r="I123">
            <v>2.8999999999999998E-3</v>
          </cell>
          <cell r="U123">
            <v>-176</v>
          </cell>
        </row>
        <row r="124">
          <cell r="E124">
            <v>119</v>
          </cell>
          <cell r="I124">
            <v>-1.6999999999999999E-3</v>
          </cell>
          <cell r="U124">
            <v>-158.71428571428586</v>
          </cell>
        </row>
        <row r="125">
          <cell r="E125">
            <v>120</v>
          </cell>
          <cell r="I125">
            <v>-8.0000000000000002E-3</v>
          </cell>
          <cell r="U125">
            <v>-96.301886792452336</v>
          </cell>
        </row>
        <row r="126">
          <cell r="E126">
            <v>121</v>
          </cell>
          <cell r="I126">
            <v>-8.0000000000000004E-4</v>
          </cell>
          <cell r="U126">
            <v>-176</v>
          </cell>
        </row>
        <row r="127">
          <cell r="E127">
            <v>122</v>
          </cell>
          <cell r="I127">
            <v>-8.6999999999999994E-3</v>
          </cell>
          <cell r="U127">
            <v>-176</v>
          </cell>
        </row>
        <row r="128">
          <cell r="E128">
            <v>123</v>
          </cell>
          <cell r="I128">
            <v>1.8E-3</v>
          </cell>
          <cell r="U128">
            <v>-90.6400000000001</v>
          </cell>
        </row>
        <row r="129">
          <cell r="E129">
            <v>124</v>
          </cell>
          <cell r="I129">
            <v>5.3E-3</v>
          </cell>
          <cell r="U129">
            <v>-88</v>
          </cell>
        </row>
        <row r="130">
          <cell r="E130">
            <v>125</v>
          </cell>
          <cell r="I130">
            <v>1.2200000000000001E-2</v>
          </cell>
          <cell r="U130">
            <v>-161.46788990825638</v>
          </cell>
        </row>
        <row r="131">
          <cell r="E131">
            <v>126</v>
          </cell>
          <cell r="I131">
            <v>3.0999999999999999E-3</v>
          </cell>
          <cell r="U131">
            <v>-110.4000000000002</v>
          </cell>
        </row>
        <row r="132">
          <cell r="E132">
            <v>127</v>
          </cell>
          <cell r="I132">
            <v>8.9999999999999998E-4</v>
          </cell>
          <cell r="U132">
            <v>-88</v>
          </cell>
        </row>
        <row r="133">
          <cell r="E133">
            <v>128</v>
          </cell>
          <cell r="I133">
            <v>-5.4000000000000003E-3</v>
          </cell>
          <cell r="U133">
            <v>-135.5044247787618</v>
          </cell>
        </row>
        <row r="134">
          <cell r="E134">
            <v>129</v>
          </cell>
          <cell r="I134">
            <v>-8.0999999999999996E-3</v>
          </cell>
          <cell r="U134">
            <v>-176</v>
          </cell>
        </row>
        <row r="135">
          <cell r="E135">
            <v>130</v>
          </cell>
          <cell r="I135">
            <v>1.8800000000000001E-2</v>
          </cell>
          <cell r="U135">
            <v>-176</v>
          </cell>
        </row>
        <row r="136">
          <cell r="E136">
            <v>131</v>
          </cell>
          <cell r="I136">
            <v>-8.5000000000000006E-3</v>
          </cell>
          <cell r="U136">
            <v>-152.79999999999885</v>
          </cell>
        </row>
        <row r="137">
          <cell r="E137">
            <v>132</v>
          </cell>
          <cell r="I137">
            <v>1.0500000000000001E-2</v>
          </cell>
          <cell r="U137">
            <v>-102.92857142857157</v>
          </cell>
        </row>
        <row r="138">
          <cell r="E138">
            <v>133</v>
          </cell>
          <cell r="I138">
            <v>9.4999999999999998E-3</v>
          </cell>
          <cell r="U138">
            <v>-176</v>
          </cell>
        </row>
        <row r="139">
          <cell r="E139">
            <v>134</v>
          </cell>
          <cell r="I139">
            <v>-5.0000000000000001E-4</v>
          </cell>
          <cell r="U139">
            <v>-176</v>
          </cell>
        </row>
        <row r="140">
          <cell r="E140">
            <v>135</v>
          </cell>
          <cell r="I140">
            <v>-9.9000000000000008E-3</v>
          </cell>
          <cell r="U140">
            <v>-176</v>
          </cell>
        </row>
        <row r="141">
          <cell r="E141">
            <v>136</v>
          </cell>
          <cell r="I141">
            <v>-5.4999999999999997E-3</v>
          </cell>
          <cell r="U141">
            <v>-176</v>
          </cell>
        </row>
        <row r="142">
          <cell r="E142">
            <v>137</v>
          </cell>
          <cell r="I142">
            <v>1.55E-2</v>
          </cell>
          <cell r="U142">
            <v>-176</v>
          </cell>
        </row>
        <row r="143">
          <cell r="E143">
            <v>138</v>
          </cell>
          <cell r="I143">
            <v>4.0000000000000002E-4</v>
          </cell>
          <cell r="U143">
            <v>-176</v>
          </cell>
        </row>
        <row r="144">
          <cell r="E144">
            <v>139</v>
          </cell>
          <cell r="I144">
            <v>-7.1000000000000004E-3</v>
          </cell>
          <cell r="U144">
            <v>-176</v>
          </cell>
        </row>
        <row r="145">
          <cell r="E145">
            <v>140</v>
          </cell>
          <cell r="I145">
            <v>8.3999999999999995E-3</v>
          </cell>
          <cell r="U145">
            <v>-176</v>
          </cell>
        </row>
        <row r="146">
          <cell r="E146">
            <v>141</v>
          </cell>
          <cell r="I146">
            <v>-1.2200000000000001E-2</v>
          </cell>
          <cell r="U146">
            <v>-107.09433962264062</v>
          </cell>
        </row>
        <row r="147">
          <cell r="E147">
            <v>142</v>
          </cell>
          <cell r="I147">
            <v>1.2366999999999999</v>
          </cell>
          <cell r="U147">
            <v>2194.5000000000214</v>
          </cell>
        </row>
        <row r="148">
          <cell r="E148">
            <v>143</v>
          </cell>
          <cell r="I148">
            <v>3.4281000000000001</v>
          </cell>
          <cell r="U148">
            <v>3959.5229357798207</v>
          </cell>
        </row>
        <row r="149">
          <cell r="E149">
            <v>144</v>
          </cell>
          <cell r="I149">
            <v>4.9272999999999998</v>
          </cell>
          <cell r="U149">
            <v>5694.1818181818298</v>
          </cell>
        </row>
        <row r="150">
          <cell r="E150">
            <v>145</v>
          </cell>
          <cell r="I150">
            <v>7.0246000000000004</v>
          </cell>
          <cell r="U150">
            <v>6494.1621621621498</v>
          </cell>
        </row>
        <row r="151">
          <cell r="E151">
            <v>146</v>
          </cell>
          <cell r="I151">
            <v>3.7927</v>
          </cell>
          <cell r="U151">
            <v>5386.9999999999673</v>
          </cell>
        </row>
        <row r="152">
          <cell r="E152">
            <v>147</v>
          </cell>
          <cell r="I152">
            <v>3.0005999999999999</v>
          </cell>
          <cell r="U152">
            <v>4331.7500000000109</v>
          </cell>
        </row>
        <row r="153">
          <cell r="E153">
            <v>148</v>
          </cell>
          <cell r="I153">
            <v>4.0602999999999998</v>
          </cell>
          <cell r="U153">
            <v>5374.5882352941735</v>
          </cell>
        </row>
        <row r="154">
          <cell r="E154">
            <v>149</v>
          </cell>
          <cell r="I154">
            <v>7.3018999999999998</v>
          </cell>
          <cell r="U154">
            <v>9400</v>
          </cell>
        </row>
        <row r="155">
          <cell r="E155">
            <v>150</v>
          </cell>
          <cell r="I155">
            <v>6.9569999999999999</v>
          </cell>
          <cell r="U155">
            <v>9400</v>
          </cell>
        </row>
        <row r="156">
          <cell r="E156">
            <v>151</v>
          </cell>
          <cell r="I156">
            <v>6.8273999999999999</v>
          </cell>
          <cell r="U156">
            <v>8295.5752212389234</v>
          </cell>
        </row>
        <row r="157">
          <cell r="E157">
            <v>152</v>
          </cell>
          <cell r="I157">
            <v>4.3479999999999999</v>
          </cell>
          <cell r="U157">
            <v>4619.9285714285334</v>
          </cell>
        </row>
        <row r="158">
          <cell r="E158">
            <v>153</v>
          </cell>
          <cell r="I158">
            <v>-1.6067</v>
          </cell>
          <cell r="U158">
            <v>911.3928571428396</v>
          </cell>
        </row>
        <row r="159">
          <cell r="E159">
            <v>154</v>
          </cell>
          <cell r="I159">
            <v>-2.1124000000000001</v>
          </cell>
          <cell r="U159">
            <v>-853.29729729730343</v>
          </cell>
        </row>
        <row r="160">
          <cell r="E160">
            <v>155</v>
          </cell>
          <cell r="I160">
            <v>-7.9740000000000002</v>
          </cell>
          <cell r="U160">
            <v>-4563.4285714286871</v>
          </cell>
        </row>
        <row r="161">
          <cell r="E161">
            <v>156</v>
          </cell>
          <cell r="I161">
            <v>-10.3399</v>
          </cell>
          <cell r="U161">
            <v>-8950.3551401869081</v>
          </cell>
        </row>
        <row r="162">
          <cell r="E162">
            <v>157</v>
          </cell>
          <cell r="I162">
            <v>-9.0441000000000003</v>
          </cell>
          <cell r="U162">
            <v>-7774.4144144143665</v>
          </cell>
        </row>
        <row r="163">
          <cell r="E163">
            <v>158</v>
          </cell>
          <cell r="I163">
            <v>-6.4077999999999999</v>
          </cell>
          <cell r="U163">
            <v>-4585.2477064219884</v>
          </cell>
        </row>
        <row r="164">
          <cell r="E164">
            <v>159</v>
          </cell>
          <cell r="I164">
            <v>-0.55000000000000004</v>
          </cell>
          <cell r="U164">
            <v>67.41176470590085</v>
          </cell>
        </row>
        <row r="165">
          <cell r="E165">
            <v>160</v>
          </cell>
          <cell r="I165">
            <v>3.1242000000000001</v>
          </cell>
          <cell r="U165">
            <v>3603.1515151515482</v>
          </cell>
        </row>
        <row r="166">
          <cell r="E166">
            <v>161</v>
          </cell>
          <cell r="I166">
            <v>4.3032000000000004</v>
          </cell>
          <cell r="U166">
            <v>5216.9541284403904</v>
          </cell>
        </row>
        <row r="167">
          <cell r="E167">
            <v>162</v>
          </cell>
          <cell r="I167">
            <v>5.6653000000000002</v>
          </cell>
          <cell r="U167">
            <v>7128.8807339449722</v>
          </cell>
        </row>
        <row r="168">
          <cell r="E168">
            <v>163</v>
          </cell>
          <cell r="I168">
            <v>5.6181999999999999</v>
          </cell>
          <cell r="U168">
            <v>7318.2800000000016</v>
          </cell>
        </row>
        <row r="169">
          <cell r="E169">
            <v>164</v>
          </cell>
          <cell r="I169">
            <v>8.0135000000000005</v>
          </cell>
          <cell r="U169">
            <v>9609.2571428571391</v>
          </cell>
        </row>
        <row r="170">
          <cell r="E170">
            <v>165</v>
          </cell>
          <cell r="I170">
            <v>6.1959999999999997</v>
          </cell>
          <cell r="U170">
            <v>6218.3423423423037</v>
          </cell>
        </row>
        <row r="171">
          <cell r="E171">
            <v>166</v>
          </cell>
          <cell r="I171">
            <v>2.9502000000000002</v>
          </cell>
          <cell r="U171">
            <v>6095.7857142857201</v>
          </cell>
        </row>
        <row r="172">
          <cell r="E172">
            <v>167</v>
          </cell>
          <cell r="I172">
            <v>6.8071000000000002</v>
          </cell>
          <cell r="U172">
            <v>7887.1028037383458</v>
          </cell>
        </row>
        <row r="173">
          <cell r="E173">
            <v>168</v>
          </cell>
          <cell r="I173">
            <v>3.6768999999999998</v>
          </cell>
          <cell r="U173">
            <v>4854.4299065419418</v>
          </cell>
        </row>
        <row r="174">
          <cell r="E174">
            <v>169</v>
          </cell>
          <cell r="I174">
            <v>2.1175999999999999</v>
          </cell>
          <cell r="U174">
            <v>6591.7090909091648</v>
          </cell>
        </row>
        <row r="175">
          <cell r="E175">
            <v>170</v>
          </cell>
          <cell r="I175">
            <v>9.8155999999999999</v>
          </cell>
          <cell r="U175">
            <v>11315.192307692312</v>
          </cell>
        </row>
        <row r="176">
          <cell r="E176">
            <v>171</v>
          </cell>
          <cell r="I176">
            <v>9.4487000000000005</v>
          </cell>
          <cell r="U176">
            <v>9930.4363636363159</v>
          </cell>
        </row>
        <row r="177">
          <cell r="E177">
            <v>172</v>
          </cell>
          <cell r="I177">
            <v>2.8852000000000002</v>
          </cell>
          <cell r="U177">
            <v>4750.3928571427996</v>
          </cell>
        </row>
        <row r="178">
          <cell r="E178">
            <v>173</v>
          </cell>
          <cell r="I178">
            <v>-1.3944000000000001</v>
          </cell>
          <cell r="U178">
            <v>429.49090909089762</v>
          </cell>
        </row>
        <row r="179">
          <cell r="E179">
            <v>174</v>
          </cell>
          <cell r="I179">
            <v>-2.5882000000000001</v>
          </cell>
          <cell r="U179">
            <v>-700</v>
          </cell>
        </row>
        <row r="180">
          <cell r="E180">
            <v>175</v>
          </cell>
          <cell r="I180">
            <v>-6.1864999999999997</v>
          </cell>
          <cell r="U180">
            <v>-1421.5412844036948</v>
          </cell>
        </row>
        <row r="181">
          <cell r="E181">
            <v>176</v>
          </cell>
          <cell r="I181">
            <v>-15.445499999999999</v>
          </cell>
          <cell r="U181">
            <v>-13447.229357798153</v>
          </cell>
        </row>
        <row r="182">
          <cell r="E182">
            <v>177</v>
          </cell>
          <cell r="I182">
            <v>-9.8811999999999998</v>
          </cell>
          <cell r="U182">
            <v>-9186.3362831858285</v>
          </cell>
        </row>
        <row r="183">
          <cell r="E183">
            <v>178</v>
          </cell>
          <cell r="I183">
            <v>-0.59399999999999997</v>
          </cell>
          <cell r="U183">
            <v>3603.6106194691238</v>
          </cell>
        </row>
        <row r="184">
          <cell r="E184">
            <v>179</v>
          </cell>
          <cell r="I184">
            <v>4.2983000000000002</v>
          </cell>
          <cell r="U184">
            <v>4089.1327433627757</v>
          </cell>
        </row>
        <row r="185">
          <cell r="E185">
            <v>180</v>
          </cell>
          <cell r="I185">
            <v>1.62</v>
          </cell>
          <cell r="U185">
            <v>2914.285714285732</v>
          </cell>
        </row>
        <row r="186">
          <cell r="E186">
            <v>181</v>
          </cell>
          <cell r="I186">
            <v>3.5714000000000001</v>
          </cell>
          <cell r="U186">
            <v>5126.3571428571595</v>
          </cell>
        </row>
        <row r="187">
          <cell r="E187">
            <v>182</v>
          </cell>
          <cell r="I187">
            <v>4.6981000000000002</v>
          </cell>
          <cell r="U187">
            <v>4771.7623762375815</v>
          </cell>
        </row>
        <row r="188">
          <cell r="E188">
            <v>183</v>
          </cell>
          <cell r="I188">
            <v>-1.1534</v>
          </cell>
          <cell r="U188">
            <v>102.1923076922925</v>
          </cell>
        </row>
        <row r="189">
          <cell r="E189">
            <v>184</v>
          </cell>
          <cell r="I189">
            <v>-1.9811000000000001</v>
          </cell>
          <cell r="U189">
            <v>206.45045045049835</v>
          </cell>
        </row>
        <row r="190">
          <cell r="E190">
            <v>185</v>
          </cell>
          <cell r="I190">
            <v>0.84789999999999999</v>
          </cell>
          <cell r="U190">
            <v>2163.5675675675488</v>
          </cell>
        </row>
        <row r="191">
          <cell r="E191">
            <v>186</v>
          </cell>
          <cell r="I191">
            <v>-0.77849999999999997</v>
          </cell>
          <cell r="U191">
            <v>198.90909090907331</v>
          </cell>
        </row>
        <row r="192">
          <cell r="E192">
            <v>187</v>
          </cell>
          <cell r="I192">
            <v>-1.8951</v>
          </cell>
          <cell r="U192">
            <v>-673.81818181818142</v>
          </cell>
        </row>
        <row r="193">
          <cell r="E193">
            <v>188</v>
          </cell>
          <cell r="I193">
            <v>-10.4155</v>
          </cell>
          <cell r="U193">
            <v>-8473.6140350878031</v>
          </cell>
        </row>
        <row r="194">
          <cell r="E194">
            <v>189</v>
          </cell>
          <cell r="I194">
            <v>-5.0583999999999998</v>
          </cell>
          <cell r="U194">
            <v>-5860.8928571428132</v>
          </cell>
        </row>
        <row r="195">
          <cell r="E195">
            <v>190</v>
          </cell>
          <cell r="I195">
            <v>-2.9376000000000002</v>
          </cell>
          <cell r="U195">
            <v>-1896.884615384567</v>
          </cell>
        </row>
        <row r="196">
          <cell r="E196">
            <v>191</v>
          </cell>
          <cell r="I196">
            <v>-1.0207999999999999</v>
          </cell>
          <cell r="U196">
            <v>-593.29629629629494</v>
          </cell>
        </row>
        <row r="197">
          <cell r="E197">
            <v>192</v>
          </cell>
          <cell r="I197">
            <v>-2.7801</v>
          </cell>
          <cell r="U197">
            <v>-718.11111111111495</v>
          </cell>
        </row>
        <row r="198">
          <cell r="E198">
            <v>193</v>
          </cell>
          <cell r="I198">
            <v>-2.4944000000000002</v>
          </cell>
          <cell r="U198">
            <v>-834.82568807339305</v>
          </cell>
        </row>
        <row r="199">
          <cell r="E199">
            <v>194</v>
          </cell>
          <cell r="I199">
            <v>-0.81669999999999998</v>
          </cell>
          <cell r="U199">
            <v>-688.72727272726843</v>
          </cell>
        </row>
        <row r="200">
          <cell r="E200">
            <v>195</v>
          </cell>
          <cell r="I200">
            <v>-0.78480000000000005</v>
          </cell>
          <cell r="U200">
            <v>-553.36936936937082</v>
          </cell>
        </row>
        <row r="201">
          <cell r="E201">
            <v>196</v>
          </cell>
          <cell r="I201">
            <v>-0.749</v>
          </cell>
          <cell r="U201">
            <v>-599.19999999999925</v>
          </cell>
        </row>
        <row r="202">
          <cell r="E202">
            <v>197</v>
          </cell>
          <cell r="I202">
            <v>-0.68359999999999999</v>
          </cell>
          <cell r="U202">
            <v>-528</v>
          </cell>
        </row>
        <row r="203">
          <cell r="E203">
            <v>198</v>
          </cell>
          <cell r="I203">
            <v>-0.62909999999999999</v>
          </cell>
          <cell r="U203">
            <v>-520.73394495412822</v>
          </cell>
        </row>
        <row r="204">
          <cell r="E204">
            <v>199</v>
          </cell>
          <cell r="I204">
            <v>-0.54400000000000004</v>
          </cell>
          <cell r="U204">
            <v>-278.53211009174362</v>
          </cell>
        </row>
        <row r="205">
          <cell r="E205">
            <v>200</v>
          </cell>
          <cell r="I205">
            <v>0.31530000000000002</v>
          </cell>
          <cell r="U205">
            <v>921.58558558559844</v>
          </cell>
        </row>
        <row r="206">
          <cell r="E206">
            <v>201</v>
          </cell>
          <cell r="I206">
            <v>1.4629000000000001</v>
          </cell>
          <cell r="U206">
            <v>2114.0540540540569</v>
          </cell>
        </row>
        <row r="207">
          <cell r="E207">
            <v>202</v>
          </cell>
          <cell r="I207">
            <v>1.9360999999999999</v>
          </cell>
          <cell r="U207">
            <v>2203.0769230769215</v>
          </cell>
        </row>
        <row r="208">
          <cell r="E208">
            <v>203</v>
          </cell>
          <cell r="I208">
            <v>0.96840000000000004</v>
          </cell>
          <cell r="U208">
            <v>1710.6666666666572</v>
          </cell>
        </row>
        <row r="209">
          <cell r="E209">
            <v>204</v>
          </cell>
          <cell r="I209">
            <v>1.2017</v>
          </cell>
          <cell r="U209">
            <v>2225.2389380531099</v>
          </cell>
        </row>
        <row r="210">
          <cell r="E210">
            <v>205</v>
          </cell>
          <cell r="I210">
            <v>2.4091</v>
          </cell>
          <cell r="U210">
            <v>3153.9428571428607</v>
          </cell>
        </row>
        <row r="211">
          <cell r="E211">
            <v>206</v>
          </cell>
          <cell r="I211">
            <v>3.4302999999999999</v>
          </cell>
          <cell r="U211">
            <v>4472.0000000000255</v>
          </cell>
        </row>
        <row r="212">
          <cell r="E212">
            <v>207</v>
          </cell>
          <cell r="I212">
            <v>5.0743999999999998</v>
          </cell>
          <cell r="U212">
            <v>6538.4950495049607</v>
          </cell>
        </row>
        <row r="213">
          <cell r="E213">
            <v>208</v>
          </cell>
          <cell r="I213">
            <v>6.3817000000000004</v>
          </cell>
          <cell r="U213">
            <v>7948.2400000000143</v>
          </cell>
        </row>
        <row r="214">
          <cell r="E214">
            <v>209</v>
          </cell>
          <cell r="I214">
            <v>7.1673999999999998</v>
          </cell>
          <cell r="U214">
            <v>9189.5714285714457</v>
          </cell>
        </row>
        <row r="215">
          <cell r="E215">
            <v>210</v>
          </cell>
          <cell r="I215">
            <v>8.5280000000000005</v>
          </cell>
          <cell r="U215">
            <v>10156.999999999993</v>
          </cell>
        </row>
        <row r="216">
          <cell r="E216">
            <v>211</v>
          </cell>
          <cell r="I216">
            <v>7.9675000000000002</v>
          </cell>
          <cell r="U216">
            <v>9784.5000000000164</v>
          </cell>
        </row>
        <row r="217">
          <cell r="E217">
            <v>212</v>
          </cell>
          <cell r="I217">
            <v>11.8528</v>
          </cell>
          <cell r="U217">
            <v>15034.499999999995</v>
          </cell>
        </row>
        <row r="218">
          <cell r="E218">
            <v>213</v>
          </cell>
          <cell r="I218">
            <v>8.0143000000000004</v>
          </cell>
          <cell r="U218">
            <v>9794.6428571427496</v>
          </cell>
        </row>
        <row r="219">
          <cell r="E219">
            <v>214</v>
          </cell>
          <cell r="I219">
            <v>5.7453000000000003</v>
          </cell>
          <cell r="U219">
            <v>8334.5283018867776</v>
          </cell>
        </row>
        <row r="220">
          <cell r="E220">
            <v>215</v>
          </cell>
          <cell r="I220">
            <v>8.4768000000000008</v>
          </cell>
          <cell r="U220">
            <v>11137.873873873914</v>
          </cell>
        </row>
        <row r="221">
          <cell r="E221">
            <v>216</v>
          </cell>
          <cell r="I221">
            <v>6.2653999999999996</v>
          </cell>
          <cell r="U221">
            <v>8443.1559633027246</v>
          </cell>
        </row>
        <row r="222">
          <cell r="E222">
            <v>217</v>
          </cell>
          <cell r="I222">
            <v>4.7595000000000001</v>
          </cell>
          <cell r="U222">
            <v>7604.7142857142881</v>
          </cell>
        </row>
        <row r="223">
          <cell r="E223">
            <v>218</v>
          </cell>
          <cell r="I223">
            <v>8.6082999999999998</v>
          </cell>
          <cell r="U223">
            <v>10756.814159292038</v>
          </cell>
        </row>
        <row r="224">
          <cell r="E224">
            <v>219</v>
          </cell>
          <cell r="I224">
            <v>10.539099999999999</v>
          </cell>
          <cell r="U224">
            <v>13724.428571428574</v>
          </cell>
        </row>
        <row r="225">
          <cell r="E225">
            <v>220</v>
          </cell>
          <cell r="I225">
            <v>11.4397</v>
          </cell>
          <cell r="U225">
            <v>13582.86725663717</v>
          </cell>
        </row>
        <row r="226">
          <cell r="E226">
            <v>221</v>
          </cell>
          <cell r="I226">
            <v>6.7674000000000003</v>
          </cell>
          <cell r="U226">
            <v>9122.168224299081</v>
          </cell>
        </row>
        <row r="227">
          <cell r="E227">
            <v>222</v>
          </cell>
          <cell r="I227">
            <v>8.6841000000000008</v>
          </cell>
          <cell r="U227">
            <v>12769.584905660337</v>
          </cell>
        </row>
        <row r="228">
          <cell r="E228">
            <v>223</v>
          </cell>
          <cell r="I228">
            <v>6.0932000000000004</v>
          </cell>
          <cell r="U228">
            <v>8848.8301886792142</v>
          </cell>
        </row>
        <row r="229">
          <cell r="E229">
            <v>224</v>
          </cell>
          <cell r="I229">
            <v>5.5519999999999996</v>
          </cell>
          <cell r="U229">
            <v>7516.2123893805165</v>
          </cell>
        </row>
        <row r="230">
          <cell r="E230">
            <v>225</v>
          </cell>
          <cell r="I230">
            <v>3.9647000000000001</v>
          </cell>
          <cell r="U230">
            <v>7568.2162162162167</v>
          </cell>
        </row>
        <row r="231">
          <cell r="E231">
            <v>226</v>
          </cell>
          <cell r="I231">
            <v>5.2317</v>
          </cell>
          <cell r="U231">
            <v>8099.4690265486734</v>
          </cell>
        </row>
        <row r="232">
          <cell r="E232">
            <v>227</v>
          </cell>
          <cell r="I232">
            <v>3.0869</v>
          </cell>
          <cell r="U232">
            <v>6785.2222222221899</v>
          </cell>
        </row>
        <row r="233">
          <cell r="E233">
            <v>228</v>
          </cell>
          <cell r="I233">
            <v>4.3555000000000001</v>
          </cell>
          <cell r="U233">
            <v>8065.3069306931175</v>
          </cell>
        </row>
        <row r="234">
          <cell r="E234">
            <v>229</v>
          </cell>
          <cell r="I234">
            <v>6.2656000000000001</v>
          </cell>
          <cell r="U234">
            <v>8656.9523809523489</v>
          </cell>
        </row>
        <row r="235">
          <cell r="E235">
            <v>230</v>
          </cell>
          <cell r="I235">
            <v>3.9295</v>
          </cell>
          <cell r="U235">
            <v>7837.6538461539058</v>
          </cell>
        </row>
        <row r="236">
          <cell r="E236">
            <v>231</v>
          </cell>
          <cell r="I236">
            <v>6.4508000000000001</v>
          </cell>
          <cell r="U236">
            <v>9233.6734693877406</v>
          </cell>
        </row>
        <row r="237">
          <cell r="E237">
            <v>232</v>
          </cell>
          <cell r="I237">
            <v>3.669</v>
          </cell>
          <cell r="U237">
            <v>6566.2962962962283</v>
          </cell>
        </row>
        <row r="238">
          <cell r="E238">
            <v>233</v>
          </cell>
          <cell r="I238">
            <v>-0.1772</v>
          </cell>
          <cell r="U238">
            <v>2885.3999999999783</v>
          </cell>
        </row>
        <row r="239">
          <cell r="E239">
            <v>234</v>
          </cell>
          <cell r="I239">
            <v>-1.5428999999999999</v>
          </cell>
          <cell r="U239">
            <v>1971.8846153846021</v>
          </cell>
        </row>
        <row r="240">
          <cell r="E240">
            <v>235</v>
          </cell>
          <cell r="I240">
            <v>-1.3032999999999999</v>
          </cell>
          <cell r="U240">
            <v>1658.2654867256667</v>
          </cell>
        </row>
        <row r="241">
          <cell r="E241">
            <v>236</v>
          </cell>
          <cell r="I241">
            <v>-0.62809999999999999</v>
          </cell>
          <cell r="U241">
            <v>1810.4070796459951</v>
          </cell>
        </row>
        <row r="242">
          <cell r="E242">
            <v>237</v>
          </cell>
          <cell r="I242">
            <v>-5.1764000000000001</v>
          </cell>
          <cell r="U242">
            <v>-1216.2142857143233</v>
          </cell>
        </row>
        <row r="243">
          <cell r="E243">
            <v>238</v>
          </cell>
          <cell r="I243">
            <v>-9.5251999999999999</v>
          </cell>
          <cell r="U243">
            <v>-4580.5000000000236</v>
          </cell>
        </row>
        <row r="244">
          <cell r="E244">
            <v>239</v>
          </cell>
          <cell r="I244">
            <v>-0.252</v>
          </cell>
          <cell r="U244">
            <v>5657.4909090910387</v>
          </cell>
        </row>
        <row r="245">
          <cell r="E245">
            <v>240</v>
          </cell>
          <cell r="I245">
            <v>2.2683</v>
          </cell>
          <cell r="U245">
            <v>1255.0270270270094</v>
          </cell>
        </row>
        <row r="246">
          <cell r="E246">
            <v>241</v>
          </cell>
          <cell r="I246">
            <v>-8.16</v>
          </cell>
          <cell r="U246">
            <v>-4057.7142857143322</v>
          </cell>
        </row>
        <row r="247">
          <cell r="E247">
            <v>242</v>
          </cell>
          <cell r="I247">
            <v>-10.073600000000001</v>
          </cell>
          <cell r="U247">
            <v>-6602.8888888889023</v>
          </cell>
        </row>
        <row r="248">
          <cell r="E248">
            <v>243</v>
          </cell>
          <cell r="I248">
            <v>-12.1709</v>
          </cell>
          <cell r="U248">
            <v>-8931.4563106796195</v>
          </cell>
        </row>
        <row r="249">
          <cell r="E249">
            <v>244</v>
          </cell>
          <cell r="I249">
            <v>-8.1709999999999994</v>
          </cell>
          <cell r="U249">
            <v>-5962</v>
          </cell>
        </row>
        <row r="250">
          <cell r="E250">
            <v>245</v>
          </cell>
          <cell r="I250">
            <v>-3.7944</v>
          </cell>
          <cell r="U250">
            <v>-4096.9411764706183</v>
          </cell>
        </row>
        <row r="251">
          <cell r="E251">
            <v>246</v>
          </cell>
          <cell r="I251">
            <v>-8.6911000000000005</v>
          </cell>
          <cell r="U251">
            <v>-6923.1351351351286</v>
          </cell>
        </row>
        <row r="252">
          <cell r="E252">
            <v>247</v>
          </cell>
          <cell r="I252">
            <v>-8.3265999999999991</v>
          </cell>
          <cell r="U252">
            <v>-5997.5855855855752</v>
          </cell>
        </row>
        <row r="253">
          <cell r="E253">
            <v>248</v>
          </cell>
          <cell r="I253">
            <v>-6.9737</v>
          </cell>
          <cell r="U253">
            <v>-5261.0566037736289</v>
          </cell>
        </row>
        <row r="254">
          <cell r="E254">
            <v>249</v>
          </cell>
          <cell r="I254">
            <v>-8.9479000000000006</v>
          </cell>
          <cell r="U254">
            <v>-7726.4000000000215</v>
          </cell>
        </row>
        <row r="255">
          <cell r="E255">
            <v>250</v>
          </cell>
          <cell r="I255">
            <v>-9.3188999999999993</v>
          </cell>
          <cell r="U255">
            <v>-8776.8727272726028</v>
          </cell>
        </row>
        <row r="256">
          <cell r="E256">
            <v>251</v>
          </cell>
          <cell r="I256">
            <v>-5.4504999999999999</v>
          </cell>
          <cell r="U256">
            <v>-2398.6909090909157</v>
          </cell>
        </row>
        <row r="257">
          <cell r="E257">
            <v>252</v>
          </cell>
          <cell r="I257">
            <v>-0.69889999999999997</v>
          </cell>
          <cell r="U257">
            <v>-284.42105263156236</v>
          </cell>
        </row>
        <row r="258">
          <cell r="E258">
            <v>253</v>
          </cell>
          <cell r="I258">
            <v>-1.2682</v>
          </cell>
          <cell r="U258">
            <v>-420.50450450450546</v>
          </cell>
        </row>
        <row r="259">
          <cell r="E259">
            <v>254</v>
          </cell>
          <cell r="I259">
            <v>-1.2482</v>
          </cell>
          <cell r="U259">
            <v>-562.26548672566366</v>
          </cell>
        </row>
        <row r="260">
          <cell r="E260">
            <v>255</v>
          </cell>
          <cell r="I260">
            <v>-1.1958</v>
          </cell>
          <cell r="U260">
            <v>-572</v>
          </cell>
        </row>
        <row r="261">
          <cell r="E261">
            <v>256</v>
          </cell>
          <cell r="I261">
            <v>-0.8569</v>
          </cell>
          <cell r="U261">
            <v>-581.73451327433634</v>
          </cell>
        </row>
        <row r="262">
          <cell r="E262">
            <v>257</v>
          </cell>
          <cell r="I262">
            <v>-1.0593999999999999</v>
          </cell>
          <cell r="U262">
            <v>-552.35714285714289</v>
          </cell>
        </row>
        <row r="263">
          <cell r="E263">
            <v>258</v>
          </cell>
          <cell r="I263">
            <v>-1.9363999999999999</v>
          </cell>
          <cell r="U263">
            <v>-513.33333333333337</v>
          </cell>
        </row>
        <row r="264">
          <cell r="E264">
            <v>259</v>
          </cell>
          <cell r="I264">
            <v>-0.74990000000000001</v>
          </cell>
          <cell r="U264">
            <v>90.450450450469901</v>
          </cell>
        </row>
        <row r="265">
          <cell r="E265">
            <v>260</v>
          </cell>
          <cell r="I265">
            <v>1.1113999999999999</v>
          </cell>
          <cell r="U265">
            <v>1899.4594594594566</v>
          </cell>
        </row>
        <row r="266">
          <cell r="E266">
            <v>261</v>
          </cell>
          <cell r="I266">
            <v>3.1962999999999999</v>
          </cell>
          <cell r="U266">
            <v>4015.698113207538</v>
          </cell>
        </row>
        <row r="267">
          <cell r="E267">
            <v>262</v>
          </cell>
          <cell r="I267">
            <v>4.4492000000000003</v>
          </cell>
          <cell r="U267">
            <v>6288.0000000000518</v>
          </cell>
        </row>
        <row r="268">
          <cell r="E268">
            <v>263</v>
          </cell>
          <cell r="I268">
            <v>6.2653999999999996</v>
          </cell>
          <cell r="U268">
            <v>6672.2142857142817</v>
          </cell>
        </row>
        <row r="269">
          <cell r="E269">
            <v>264</v>
          </cell>
          <cell r="I269">
            <v>5.9051</v>
          </cell>
          <cell r="U269">
            <v>8232.8000000000284</v>
          </cell>
        </row>
        <row r="270">
          <cell r="E270">
            <v>265</v>
          </cell>
          <cell r="I270">
            <v>7.9867999999999997</v>
          </cell>
          <cell r="U270">
            <v>10268.576576576568</v>
          </cell>
        </row>
        <row r="271">
          <cell r="E271">
            <v>266</v>
          </cell>
          <cell r="I271">
            <v>10.2773</v>
          </cell>
          <cell r="U271">
            <v>13546.7572815534</v>
          </cell>
        </row>
        <row r="272">
          <cell r="E272">
            <v>267</v>
          </cell>
          <cell r="I272">
            <v>14.9232</v>
          </cell>
          <cell r="U272">
            <v>16300.63999999999</v>
          </cell>
        </row>
        <row r="273">
          <cell r="E273">
            <v>268</v>
          </cell>
          <cell r="I273">
            <v>12.4598</v>
          </cell>
          <cell r="U273">
            <v>14138.639999999932</v>
          </cell>
        </row>
        <row r="274">
          <cell r="E274">
            <v>269</v>
          </cell>
          <cell r="I274">
            <v>8.7446999999999999</v>
          </cell>
          <cell r="U274">
            <v>10288.56637168136</v>
          </cell>
        </row>
        <row r="275">
          <cell r="E275">
            <v>270</v>
          </cell>
          <cell r="I275">
            <v>6.2977999999999996</v>
          </cell>
          <cell r="U275">
            <v>9533.5575221240069</v>
          </cell>
        </row>
        <row r="276">
          <cell r="E276">
            <v>271</v>
          </cell>
          <cell r="I276">
            <v>10.036199999999999</v>
          </cell>
          <cell r="U276">
            <v>13403.207920791987</v>
          </cell>
        </row>
        <row r="277">
          <cell r="E277">
            <v>272</v>
          </cell>
          <cell r="I277">
            <v>7.0198</v>
          </cell>
          <cell r="U277">
            <v>9628.2718446600356</v>
          </cell>
        </row>
        <row r="278">
          <cell r="E278">
            <v>273</v>
          </cell>
          <cell r="I278">
            <v>2.6049000000000002</v>
          </cell>
          <cell r="U278">
            <v>4861.7358490566003</v>
          </cell>
        </row>
        <row r="279">
          <cell r="E279">
            <v>274</v>
          </cell>
          <cell r="I279">
            <v>1.2539</v>
          </cell>
          <cell r="U279">
            <v>3833.2277227722652</v>
          </cell>
        </row>
        <row r="280">
          <cell r="E280">
            <v>275</v>
          </cell>
          <cell r="I280">
            <v>-2.2084000000000001</v>
          </cell>
          <cell r="U280">
            <v>-138.85148514848527</v>
          </cell>
        </row>
        <row r="281">
          <cell r="E281">
            <v>276</v>
          </cell>
          <cell r="I281">
            <v>-1.056</v>
          </cell>
          <cell r="U281">
            <v>2138.399999999936</v>
          </cell>
        </row>
        <row r="282">
          <cell r="E282">
            <v>277</v>
          </cell>
          <cell r="I282">
            <v>-5.3464</v>
          </cell>
          <cell r="U282">
            <v>-1209.1200000001704</v>
          </cell>
        </row>
        <row r="283">
          <cell r="E283">
            <v>278</v>
          </cell>
          <cell r="I283">
            <v>-11.9436</v>
          </cell>
          <cell r="U283">
            <v>-9182.8799999999901</v>
          </cell>
        </row>
        <row r="284">
          <cell r="E284">
            <v>279</v>
          </cell>
          <cell r="I284">
            <v>-10.831099999999999</v>
          </cell>
          <cell r="U284">
            <v>-8658.5599999999904</v>
          </cell>
        </row>
        <row r="285">
          <cell r="E285">
            <v>280</v>
          </cell>
          <cell r="I285">
            <v>-10.3078</v>
          </cell>
          <cell r="U285">
            <v>-8423.3600000000934</v>
          </cell>
        </row>
        <row r="286">
          <cell r="E286">
            <v>281</v>
          </cell>
          <cell r="I286">
            <v>-12.9712</v>
          </cell>
          <cell r="U286">
            <v>-12774.891089108885</v>
          </cell>
        </row>
        <row r="287">
          <cell r="E287">
            <v>282</v>
          </cell>
          <cell r="I287">
            <v>-12.2371</v>
          </cell>
          <cell r="U287">
            <v>-11278.060606060308</v>
          </cell>
        </row>
        <row r="288">
          <cell r="E288">
            <v>283</v>
          </cell>
          <cell r="I288">
            <v>-4.4593999999999996</v>
          </cell>
          <cell r="U288">
            <v>-1286.63063063053</v>
          </cell>
        </row>
        <row r="289">
          <cell r="E289">
            <v>284</v>
          </cell>
          <cell r="I289">
            <v>1.3544</v>
          </cell>
          <cell r="U289">
            <v>3747.6036036036421</v>
          </cell>
        </row>
        <row r="290">
          <cell r="E290">
            <v>285</v>
          </cell>
          <cell r="I290">
            <v>10.3416</v>
          </cell>
          <cell r="U290">
            <v>8171.5229357799399</v>
          </cell>
        </row>
        <row r="291">
          <cell r="E291">
            <v>286</v>
          </cell>
          <cell r="I291">
            <v>8.5507000000000009</v>
          </cell>
          <cell r="U291">
            <v>11365.64705882353</v>
          </cell>
        </row>
        <row r="292">
          <cell r="E292">
            <v>287</v>
          </cell>
          <cell r="I292">
            <v>10.3477</v>
          </cell>
          <cell r="U292">
            <v>13639.018867924509</v>
          </cell>
        </row>
        <row r="293">
          <cell r="E293">
            <v>288</v>
          </cell>
          <cell r="I293">
            <v>14.9436</v>
          </cell>
          <cell r="U293">
            <v>17752.57142857154</v>
          </cell>
        </row>
        <row r="294">
          <cell r="E294">
            <v>289</v>
          </cell>
          <cell r="I294">
            <v>16.748799999999999</v>
          </cell>
          <cell r="U294">
            <v>19952.42718446604</v>
          </cell>
        </row>
        <row r="295">
          <cell r="E295">
            <v>290</v>
          </cell>
          <cell r="I295">
            <v>15.025399999999999</v>
          </cell>
          <cell r="U295">
            <v>17571.999999999924</v>
          </cell>
        </row>
        <row r="296">
          <cell r="E296">
            <v>291</v>
          </cell>
          <cell r="I296">
            <v>10.457599999999999</v>
          </cell>
          <cell r="U296">
            <v>14887.681415929148</v>
          </cell>
        </row>
        <row r="297">
          <cell r="E297">
            <v>292</v>
          </cell>
          <cell r="I297">
            <v>11.616300000000001</v>
          </cell>
          <cell r="U297">
            <v>13583.393939393922</v>
          </cell>
        </row>
        <row r="298">
          <cell r="E298">
            <v>293</v>
          </cell>
          <cell r="I298">
            <v>8.6038999999999994</v>
          </cell>
          <cell r="U298">
            <v>11831.405940593992</v>
          </cell>
        </row>
        <row r="299">
          <cell r="E299">
            <v>294</v>
          </cell>
          <cell r="I299">
            <v>2.7856000000000001</v>
          </cell>
          <cell r="U299">
            <v>5298.5999999997048</v>
          </cell>
        </row>
        <row r="300">
          <cell r="E300">
            <v>295</v>
          </cell>
          <cell r="I300">
            <v>-3.4432999999999998</v>
          </cell>
          <cell r="U300">
            <v>650.0180180180198</v>
          </cell>
        </row>
        <row r="301">
          <cell r="E301">
            <v>296</v>
          </cell>
          <cell r="I301">
            <v>-1.5185999999999999</v>
          </cell>
          <cell r="U301">
            <v>269.99999999998556</v>
          </cell>
        </row>
        <row r="302">
          <cell r="E302">
            <v>297</v>
          </cell>
          <cell r="I302">
            <v>-2.5259999999999998</v>
          </cell>
          <cell r="U302">
            <v>377.50000000002763</v>
          </cell>
        </row>
        <row r="303">
          <cell r="E303">
            <v>298</v>
          </cell>
          <cell r="I303">
            <v>0.15629999999999999</v>
          </cell>
          <cell r="U303">
            <v>2960.0000000000182</v>
          </cell>
        </row>
        <row r="304">
          <cell r="E304">
            <v>299</v>
          </cell>
          <cell r="I304">
            <v>1.9710000000000001</v>
          </cell>
          <cell r="U304">
            <v>4446.9090909090382</v>
          </cell>
        </row>
        <row r="305">
          <cell r="E305">
            <v>300</v>
          </cell>
          <cell r="I305">
            <v>-0.2611</v>
          </cell>
          <cell r="U305">
            <v>1916</v>
          </cell>
        </row>
        <row r="306">
          <cell r="E306">
            <v>301</v>
          </cell>
          <cell r="I306">
            <v>1.6366000000000001</v>
          </cell>
          <cell r="U306">
            <v>5666.4587155964164</v>
          </cell>
        </row>
        <row r="307">
          <cell r="E307">
            <v>302</v>
          </cell>
          <cell r="I307">
            <v>1.8601000000000001</v>
          </cell>
          <cell r="U307">
            <v>3865.9099099098776</v>
          </cell>
        </row>
        <row r="308">
          <cell r="E308">
            <v>303</v>
          </cell>
          <cell r="I308">
            <v>1.1889000000000001</v>
          </cell>
          <cell r="U308">
            <v>2713.1428571428501</v>
          </cell>
        </row>
        <row r="309">
          <cell r="E309">
            <v>304</v>
          </cell>
          <cell r="I309">
            <v>-1.6798999999999999</v>
          </cell>
          <cell r="U309">
            <v>1274.2857142857074</v>
          </cell>
        </row>
        <row r="310">
          <cell r="E310">
            <v>305</v>
          </cell>
          <cell r="I310">
            <v>-1.2730999999999999</v>
          </cell>
          <cell r="U310">
            <v>1765.1764705882626</v>
          </cell>
        </row>
        <row r="311">
          <cell r="E311">
            <v>306</v>
          </cell>
          <cell r="I311">
            <v>-0.72509999999999997</v>
          </cell>
          <cell r="U311">
            <v>999.51999999993222</v>
          </cell>
        </row>
        <row r="312">
          <cell r="E312">
            <v>307</v>
          </cell>
          <cell r="I312">
            <v>-3.0367000000000002</v>
          </cell>
          <cell r="U312">
            <v>-714.0800000000072</v>
          </cell>
        </row>
        <row r="313">
          <cell r="E313">
            <v>308</v>
          </cell>
          <cell r="I313">
            <v>-2.9531000000000001</v>
          </cell>
          <cell r="U313">
            <v>-923.5200000000018</v>
          </cell>
        </row>
        <row r="314">
          <cell r="E314">
            <v>309</v>
          </cell>
          <cell r="I314">
            <v>-2.8864000000000001</v>
          </cell>
          <cell r="U314">
            <v>-836.71428571428146</v>
          </cell>
        </row>
        <row r="315">
          <cell r="E315">
            <v>310</v>
          </cell>
          <cell r="I315">
            <v>-2.8201000000000001</v>
          </cell>
          <cell r="U315">
            <v>-665.45794392523214</v>
          </cell>
        </row>
        <row r="316">
          <cell r="E316">
            <v>311</v>
          </cell>
          <cell r="I316">
            <v>-2.1499000000000001</v>
          </cell>
          <cell r="U316">
            <v>1072.0000000000912</v>
          </cell>
        </row>
        <row r="317">
          <cell r="E317">
            <v>312</v>
          </cell>
          <cell r="I317">
            <v>1.3795999999999999</v>
          </cell>
          <cell r="U317">
            <v>2957.3076923076651</v>
          </cell>
        </row>
        <row r="318">
          <cell r="E318">
            <v>313</v>
          </cell>
          <cell r="I318">
            <v>-2.7223000000000002</v>
          </cell>
          <cell r="U318">
            <v>-492.0000000000025</v>
          </cell>
        </row>
        <row r="319">
          <cell r="E319">
            <v>314</v>
          </cell>
          <cell r="I319">
            <v>-1.8335999999999999</v>
          </cell>
          <cell r="U319">
            <v>27.575221238923945</v>
          </cell>
        </row>
        <row r="320">
          <cell r="E320">
            <v>315</v>
          </cell>
          <cell r="I320">
            <v>-2.4434</v>
          </cell>
          <cell r="U320">
            <v>-791.1428571428587</v>
          </cell>
        </row>
        <row r="321">
          <cell r="E321">
            <v>316</v>
          </cell>
          <cell r="I321">
            <v>-2.5581</v>
          </cell>
          <cell r="U321">
            <v>-869.71428571428703</v>
          </cell>
        </row>
        <row r="322">
          <cell r="E322">
            <v>317</v>
          </cell>
          <cell r="I322">
            <v>-5.0227000000000004</v>
          </cell>
          <cell r="U322">
            <v>-2155.8584070796733</v>
          </cell>
        </row>
        <row r="323">
          <cell r="E323">
            <v>318</v>
          </cell>
          <cell r="I323">
            <v>-4.5144000000000002</v>
          </cell>
          <cell r="U323">
            <v>-1277.1071428571172</v>
          </cell>
        </row>
        <row r="324">
          <cell r="E324">
            <v>319</v>
          </cell>
          <cell r="I324">
            <v>-2.5665</v>
          </cell>
          <cell r="U324">
            <v>-682.71428571428362</v>
          </cell>
        </row>
        <row r="325">
          <cell r="E325">
            <v>320</v>
          </cell>
          <cell r="I325">
            <v>-4.0868000000000002</v>
          </cell>
          <cell r="U325">
            <v>-2499.2549019608568</v>
          </cell>
        </row>
        <row r="326">
          <cell r="E326">
            <v>321</v>
          </cell>
          <cell r="I326">
            <v>-5.9396000000000004</v>
          </cell>
          <cell r="U326">
            <v>-5253.0588235294326</v>
          </cell>
        </row>
        <row r="327">
          <cell r="E327">
            <v>322</v>
          </cell>
          <cell r="I327">
            <v>-6.6898</v>
          </cell>
          <cell r="U327">
            <v>-4117.0400000000391</v>
          </cell>
        </row>
        <row r="328">
          <cell r="E328">
            <v>323</v>
          </cell>
          <cell r="I328">
            <v>-1.6646000000000001</v>
          </cell>
          <cell r="U328">
            <v>868</v>
          </cell>
        </row>
        <row r="329">
          <cell r="E329">
            <v>324</v>
          </cell>
          <cell r="I329">
            <v>1.9505999999999999</v>
          </cell>
          <cell r="U329">
            <v>2004.9320388348729</v>
          </cell>
        </row>
        <row r="330">
          <cell r="E330">
            <v>325</v>
          </cell>
          <cell r="I330">
            <v>-1.5778000000000001</v>
          </cell>
          <cell r="U330">
            <v>-253.04672897197349</v>
          </cell>
        </row>
        <row r="331">
          <cell r="E331">
            <v>326</v>
          </cell>
          <cell r="I331">
            <v>-1.7023999999999999</v>
          </cell>
          <cell r="U331">
            <v>-640.10714285714221</v>
          </cell>
        </row>
        <row r="332">
          <cell r="E332">
            <v>327</v>
          </cell>
          <cell r="I332">
            <v>-1.5947</v>
          </cell>
          <cell r="U332">
            <v>-528</v>
          </cell>
        </row>
        <row r="333">
          <cell r="E333">
            <v>328</v>
          </cell>
          <cell r="I333">
            <v>-1.5548999999999999</v>
          </cell>
          <cell r="U333">
            <v>-540.23300970874027</v>
          </cell>
        </row>
        <row r="334">
          <cell r="E334">
            <v>329</v>
          </cell>
          <cell r="I334">
            <v>-1.4904999999999999</v>
          </cell>
          <cell r="U334">
            <v>-536.07272727272209</v>
          </cell>
        </row>
        <row r="335">
          <cell r="E335">
            <v>330</v>
          </cell>
          <cell r="I335">
            <v>-1.0809</v>
          </cell>
          <cell r="U335">
            <v>70.217821782152228</v>
          </cell>
        </row>
        <row r="336">
          <cell r="E336">
            <v>331</v>
          </cell>
          <cell r="I336">
            <v>-1.4633</v>
          </cell>
          <cell r="U336">
            <v>-622.51999999999043</v>
          </cell>
        </row>
        <row r="337">
          <cell r="E337">
            <v>332</v>
          </cell>
          <cell r="I337">
            <v>-3.0783999999999998</v>
          </cell>
          <cell r="U337">
            <v>-1682.3599999999833</v>
          </cell>
        </row>
        <row r="338">
          <cell r="E338">
            <v>333</v>
          </cell>
          <cell r="I338">
            <v>-4.4290000000000003</v>
          </cell>
          <cell r="U338">
            <v>-3465.0000000000318</v>
          </cell>
        </row>
        <row r="339">
          <cell r="E339">
            <v>334</v>
          </cell>
          <cell r="I339">
            <v>-0.52390000000000003</v>
          </cell>
          <cell r="U339">
            <v>6.9999999999936051</v>
          </cell>
        </row>
        <row r="340">
          <cell r="E340">
            <v>335</v>
          </cell>
          <cell r="I340">
            <v>9.5600000000000004E-2</v>
          </cell>
          <cell r="U340">
            <v>706.99999999999079</v>
          </cell>
        </row>
        <row r="341">
          <cell r="E341">
            <v>336</v>
          </cell>
          <cell r="I341">
            <v>-0.36280000000000001</v>
          </cell>
          <cell r="U341">
            <v>-180.03539823007759</v>
          </cell>
        </row>
        <row r="342">
          <cell r="E342">
            <v>337</v>
          </cell>
          <cell r="I342">
            <v>-1.0769</v>
          </cell>
          <cell r="U342">
            <v>-626.41509433962005</v>
          </cell>
        </row>
        <row r="343">
          <cell r="E343">
            <v>338</v>
          </cell>
          <cell r="I343">
            <v>-1.0036</v>
          </cell>
          <cell r="U343">
            <v>-643.48623853210972</v>
          </cell>
        </row>
        <row r="344">
          <cell r="E344">
            <v>339</v>
          </cell>
          <cell r="I344">
            <v>-0.94269999999999998</v>
          </cell>
          <cell r="U344">
            <v>-324.03603603603312</v>
          </cell>
        </row>
        <row r="345">
          <cell r="E345">
            <v>340</v>
          </cell>
          <cell r="I345">
            <v>-0.1095</v>
          </cell>
          <cell r="U345">
            <v>495.92857142856906</v>
          </cell>
        </row>
        <row r="346">
          <cell r="E346">
            <v>341</v>
          </cell>
          <cell r="I346">
            <v>1.3434999999999999</v>
          </cell>
          <cell r="U346">
            <v>2313.8571428571254</v>
          </cell>
        </row>
        <row r="347">
          <cell r="E347">
            <v>342</v>
          </cell>
          <cell r="I347">
            <v>3.6131000000000002</v>
          </cell>
          <cell r="U347">
            <v>5008.5714285714066</v>
          </cell>
        </row>
        <row r="348">
          <cell r="E348">
            <v>343</v>
          </cell>
          <cell r="I348">
            <v>5.4955999999999996</v>
          </cell>
          <cell r="U348">
            <v>6951.3274336283112</v>
          </cell>
        </row>
        <row r="349">
          <cell r="E349">
            <v>344</v>
          </cell>
          <cell r="I349">
            <v>6.3243999999999998</v>
          </cell>
          <cell r="U349">
            <v>7447.8584070796787</v>
          </cell>
        </row>
        <row r="350">
          <cell r="E350">
            <v>345</v>
          </cell>
          <cell r="I350">
            <v>3.6568999999999998</v>
          </cell>
          <cell r="U350">
            <v>3833.6991150442659</v>
          </cell>
        </row>
        <row r="351">
          <cell r="E351">
            <v>346</v>
          </cell>
          <cell r="I351">
            <v>0.58340000000000003</v>
          </cell>
          <cell r="U351">
            <v>2145.5999999999676</v>
          </cell>
        </row>
        <row r="352">
          <cell r="E352">
            <v>347</v>
          </cell>
          <cell r="I352">
            <v>1.0744</v>
          </cell>
          <cell r="U352">
            <v>2279.3962264151105</v>
          </cell>
        </row>
        <row r="353">
          <cell r="E353">
            <v>348</v>
          </cell>
          <cell r="I353">
            <v>2.5859999999999999</v>
          </cell>
          <cell r="U353">
            <v>3187.7431192660615</v>
          </cell>
        </row>
        <row r="354">
          <cell r="E354">
            <v>349</v>
          </cell>
          <cell r="I354">
            <v>0.96150000000000002</v>
          </cell>
          <cell r="U354">
            <v>2593.2500000000109</v>
          </cell>
        </row>
        <row r="355">
          <cell r="E355">
            <v>350</v>
          </cell>
          <cell r="I355">
            <v>0.49170000000000003</v>
          </cell>
          <cell r="U355">
            <v>2431.1351351351477</v>
          </cell>
        </row>
        <row r="356">
          <cell r="E356">
            <v>351</v>
          </cell>
          <cell r="I356">
            <v>2.1810999999999998</v>
          </cell>
          <cell r="U356">
            <v>3402.6666666666865</v>
          </cell>
        </row>
        <row r="357">
          <cell r="E357">
            <v>352</v>
          </cell>
          <cell r="I357">
            <v>2.1208</v>
          </cell>
          <cell r="U357">
            <v>3637.6666666666511</v>
          </cell>
        </row>
        <row r="358">
          <cell r="E358">
            <v>353</v>
          </cell>
          <cell r="I358">
            <v>1.4648000000000001</v>
          </cell>
          <cell r="U358">
            <v>2832.2352941176059</v>
          </cell>
        </row>
        <row r="359">
          <cell r="E359">
            <v>354</v>
          </cell>
          <cell r="I359">
            <v>0.38190000000000002</v>
          </cell>
          <cell r="U359">
            <v>1844.0000000000014</v>
          </cell>
        </row>
        <row r="360">
          <cell r="E360">
            <v>355</v>
          </cell>
          <cell r="I360">
            <v>0.48620000000000002</v>
          </cell>
          <cell r="U360">
            <v>2150.793103448274</v>
          </cell>
        </row>
        <row r="361">
          <cell r="E361">
            <v>356</v>
          </cell>
          <cell r="I361">
            <v>0.66359999999999997</v>
          </cell>
          <cell r="U361">
            <v>2012.5714285714207</v>
          </cell>
        </row>
        <row r="362">
          <cell r="E362">
            <v>357</v>
          </cell>
          <cell r="I362">
            <v>1.5934999999999999</v>
          </cell>
          <cell r="U362">
            <v>2869.7142857142744</v>
          </cell>
        </row>
        <row r="363">
          <cell r="E363">
            <v>358</v>
          </cell>
          <cell r="I363">
            <v>0.52459999999999996</v>
          </cell>
          <cell r="U363">
            <v>2003.1150442477983</v>
          </cell>
        </row>
        <row r="364">
          <cell r="E364">
            <v>359</v>
          </cell>
          <cell r="I364">
            <v>0.31929999999999997</v>
          </cell>
          <cell r="U364">
            <v>1744</v>
          </cell>
        </row>
        <row r="365">
          <cell r="E365">
            <v>360</v>
          </cell>
          <cell r="I365">
            <v>-0.14249999999999999</v>
          </cell>
          <cell r="U365">
            <v>961.64485981309576</v>
          </cell>
        </row>
        <row r="366">
          <cell r="E366">
            <v>361</v>
          </cell>
          <cell r="I366">
            <v>-1.7168000000000001</v>
          </cell>
          <cell r="U366">
            <v>-85.142857142873481</v>
          </cell>
        </row>
        <row r="367">
          <cell r="E367">
            <v>362</v>
          </cell>
          <cell r="I367">
            <v>-3.2017000000000002</v>
          </cell>
          <cell r="U367">
            <v>-1458.1428571429228</v>
          </cell>
        </row>
        <row r="368">
          <cell r="E368">
            <v>363</v>
          </cell>
          <cell r="I368">
            <v>-4.2601000000000004</v>
          </cell>
          <cell r="U368">
            <v>-2103.2380952380631</v>
          </cell>
        </row>
        <row r="369">
          <cell r="E369">
            <v>364</v>
          </cell>
          <cell r="I369">
            <v>-2.9491000000000001</v>
          </cell>
          <cell r="U369">
            <v>-1287.2222222222133</v>
          </cell>
        </row>
        <row r="370">
          <cell r="E370">
            <v>365</v>
          </cell>
          <cell r="I370">
            <v>-1.7952999999999999</v>
          </cell>
          <cell r="U370">
            <v>-924.71428571426804</v>
          </cell>
        </row>
        <row r="371">
          <cell r="E371">
            <v>366</v>
          </cell>
          <cell r="I371">
            <v>-1.4279999999999999</v>
          </cell>
          <cell r="U371">
            <v>-536.57142857143128</v>
          </cell>
        </row>
        <row r="372">
          <cell r="E372">
            <v>367</v>
          </cell>
          <cell r="I372">
            <v>-1.3954</v>
          </cell>
          <cell r="U372">
            <v>-604.07207207207034</v>
          </cell>
        </row>
        <row r="373">
          <cell r="E373">
            <v>368</v>
          </cell>
          <cell r="I373">
            <v>-1.2325999999999999</v>
          </cell>
          <cell r="U373">
            <v>-524.79279279279206</v>
          </cell>
        </row>
        <row r="374">
          <cell r="E374">
            <v>369</v>
          </cell>
          <cell r="I374">
            <v>0.93300000000000005</v>
          </cell>
          <cell r="U374">
            <v>2218.3925233645286</v>
          </cell>
        </row>
        <row r="375">
          <cell r="E375">
            <v>370</v>
          </cell>
          <cell r="I375">
            <v>3.0003000000000002</v>
          </cell>
          <cell r="U375">
            <v>3955.0990990991068</v>
          </cell>
        </row>
        <row r="376">
          <cell r="E376">
            <v>371</v>
          </cell>
          <cell r="I376">
            <v>2.7894000000000001</v>
          </cell>
          <cell r="U376">
            <v>3570.3783783783852</v>
          </cell>
        </row>
        <row r="377">
          <cell r="E377">
            <v>372</v>
          </cell>
          <cell r="I377">
            <v>2.7401</v>
          </cell>
          <cell r="U377">
            <v>2870.5585585585486</v>
          </cell>
        </row>
        <row r="378">
          <cell r="E378">
            <v>373</v>
          </cell>
          <cell r="I378">
            <v>0.57879999999999998</v>
          </cell>
          <cell r="U378">
            <v>2103.8558558558348</v>
          </cell>
        </row>
        <row r="379">
          <cell r="E379">
            <v>374</v>
          </cell>
          <cell r="I379">
            <v>0.39829999999999999</v>
          </cell>
          <cell r="U379">
            <v>976.21621621619886</v>
          </cell>
        </row>
        <row r="380">
          <cell r="E380">
            <v>375</v>
          </cell>
          <cell r="I380">
            <v>-2.6671999999999998</v>
          </cell>
          <cell r="U380">
            <v>-1456.6095238095261</v>
          </cell>
        </row>
        <row r="381">
          <cell r="E381">
            <v>376</v>
          </cell>
          <cell r="I381">
            <v>-5.1078999999999999</v>
          </cell>
          <cell r="U381">
            <v>-3868.1600000000089</v>
          </cell>
        </row>
        <row r="382">
          <cell r="E382">
            <v>377</v>
          </cell>
          <cell r="I382">
            <v>-5.1303999999999998</v>
          </cell>
          <cell r="U382">
            <v>-3676.1599999999853</v>
          </cell>
        </row>
        <row r="383">
          <cell r="E383">
            <v>378</v>
          </cell>
          <cell r="I383">
            <v>-6.1456999999999997</v>
          </cell>
          <cell r="U383">
            <v>-4731.9999999999945</v>
          </cell>
        </row>
        <row r="384">
          <cell r="E384">
            <v>379</v>
          </cell>
          <cell r="I384">
            <v>-3.8717000000000001</v>
          </cell>
          <cell r="U384">
            <v>-3057.9259259258783</v>
          </cell>
        </row>
        <row r="385">
          <cell r="E385">
            <v>380</v>
          </cell>
          <cell r="I385">
            <v>-0.96079999999999999</v>
          </cell>
          <cell r="U385">
            <v>-886.71698113208527</v>
          </cell>
        </row>
        <row r="386">
          <cell r="E386">
            <v>381</v>
          </cell>
          <cell r="I386">
            <v>-0.20710000000000001</v>
          </cell>
          <cell r="U386">
            <v>-176</v>
          </cell>
        </row>
        <row r="387">
          <cell r="E387">
            <v>382</v>
          </cell>
          <cell r="I387">
            <v>-0.28079999999999999</v>
          </cell>
          <cell r="U387">
            <v>-176.80733944954056</v>
          </cell>
        </row>
        <row r="388">
          <cell r="E388">
            <v>383</v>
          </cell>
          <cell r="I388">
            <v>-1.1424000000000001</v>
          </cell>
          <cell r="U388">
            <v>-257.54128440367083</v>
          </cell>
        </row>
        <row r="389">
          <cell r="E389">
            <v>384</v>
          </cell>
          <cell r="I389">
            <v>-0.1452</v>
          </cell>
          <cell r="U389">
            <v>-557.72477064219834</v>
          </cell>
        </row>
        <row r="390">
          <cell r="E390">
            <v>385</v>
          </cell>
          <cell r="I390">
            <v>0.54610000000000003</v>
          </cell>
          <cell r="U390">
            <v>249.98165137615001</v>
          </cell>
        </row>
        <row r="391">
          <cell r="E391">
            <v>386</v>
          </cell>
          <cell r="I391">
            <v>-0.77580000000000005</v>
          </cell>
          <cell r="U391">
            <v>-43.262135922351945</v>
          </cell>
        </row>
        <row r="392">
          <cell r="E392">
            <v>387</v>
          </cell>
          <cell r="I392">
            <v>-1.6000000000000001E-3</v>
          </cell>
          <cell r="U392">
            <v>-264</v>
          </cell>
        </row>
        <row r="393">
          <cell r="E393">
            <v>388</v>
          </cell>
          <cell r="I393">
            <v>8.0000000000000004E-4</v>
          </cell>
          <cell r="U393">
            <v>-435.65048543689943</v>
          </cell>
        </row>
        <row r="394">
          <cell r="E394">
            <v>389</v>
          </cell>
          <cell r="I394">
            <v>-6.4999999999999997E-3</v>
          </cell>
          <cell r="U394">
            <v>-300.03960396039486</v>
          </cell>
        </row>
        <row r="395">
          <cell r="E395">
            <v>390</v>
          </cell>
          <cell r="I395">
            <v>-6.7999999999999996E-3</v>
          </cell>
          <cell r="U395">
            <v>-176</v>
          </cell>
        </row>
        <row r="396">
          <cell r="E396">
            <v>391</v>
          </cell>
          <cell r="I396">
            <v>5.7000000000000002E-3</v>
          </cell>
          <cell r="U396">
            <v>-176</v>
          </cell>
        </row>
        <row r="397">
          <cell r="E397">
            <v>392</v>
          </cell>
          <cell r="I397">
            <v>1.6400000000000001E-2</v>
          </cell>
          <cell r="U397">
            <v>-176</v>
          </cell>
        </row>
        <row r="398">
          <cell r="E398">
            <v>393</v>
          </cell>
          <cell r="I398">
            <v>-1.4E-3</v>
          </cell>
          <cell r="U398">
            <v>-176</v>
          </cell>
        </row>
        <row r="399">
          <cell r="E399">
            <v>394</v>
          </cell>
          <cell r="I399">
            <v>-8.9999999999999998E-4</v>
          </cell>
          <cell r="U399">
            <v>-176</v>
          </cell>
        </row>
        <row r="400">
          <cell r="E400">
            <v>395</v>
          </cell>
          <cell r="I400">
            <v>-4.65E-2</v>
          </cell>
          <cell r="U400">
            <v>-171.80769230769599</v>
          </cell>
        </row>
        <row r="401">
          <cell r="E401">
            <v>396</v>
          </cell>
          <cell r="I401">
            <v>0.2137</v>
          </cell>
          <cell r="U401">
            <v>247.42307692308793</v>
          </cell>
        </row>
        <row r="402">
          <cell r="E402">
            <v>397</v>
          </cell>
          <cell r="I402">
            <v>2.5933000000000002</v>
          </cell>
          <cell r="U402">
            <v>3565.05454545457</v>
          </cell>
        </row>
        <row r="403">
          <cell r="E403">
            <v>398</v>
          </cell>
          <cell r="I403">
            <v>3.6488</v>
          </cell>
          <cell r="U403">
            <v>4080.2264150943397</v>
          </cell>
        </row>
        <row r="404">
          <cell r="E404">
            <v>399</v>
          </cell>
          <cell r="I404">
            <v>4.0861000000000001</v>
          </cell>
          <cell r="U404">
            <v>5074.0000000000173</v>
          </cell>
        </row>
        <row r="405">
          <cell r="E405">
            <v>400</v>
          </cell>
          <cell r="I405">
            <v>6.7516999999999996</v>
          </cell>
          <cell r="U405">
            <v>8739.4181818181969</v>
          </cell>
        </row>
        <row r="406">
          <cell r="E406">
            <v>401</v>
          </cell>
          <cell r="I406">
            <v>10.667199999999999</v>
          </cell>
          <cell r="U406">
            <v>11909.747572815562</v>
          </cell>
        </row>
        <row r="407">
          <cell r="E407">
            <v>402</v>
          </cell>
          <cell r="I407">
            <v>8.0797000000000008</v>
          </cell>
          <cell r="U407">
            <v>8536.6486486485373</v>
          </cell>
        </row>
        <row r="408">
          <cell r="E408">
            <v>403</v>
          </cell>
          <cell r="I408">
            <v>0.17730000000000001</v>
          </cell>
          <cell r="U408">
            <v>2511.2499999999659</v>
          </cell>
        </row>
        <row r="409">
          <cell r="E409">
            <v>404</v>
          </cell>
          <cell r="I409">
            <v>-1.8449</v>
          </cell>
          <cell r="U409">
            <v>-553.60000000000127</v>
          </cell>
        </row>
        <row r="410">
          <cell r="E410">
            <v>405</v>
          </cell>
          <cell r="I410">
            <v>-1.6216999999999999</v>
          </cell>
          <cell r="U410">
            <v>-588.47524752475022</v>
          </cell>
        </row>
        <row r="411">
          <cell r="E411">
            <v>406</v>
          </cell>
          <cell r="I411">
            <v>-1.5623</v>
          </cell>
          <cell r="U411">
            <v>-524</v>
          </cell>
        </row>
        <row r="412">
          <cell r="E412">
            <v>407</v>
          </cell>
          <cell r="I412">
            <v>-3.1774</v>
          </cell>
          <cell r="U412">
            <v>-1126.5882352941073</v>
          </cell>
        </row>
        <row r="413">
          <cell r="E413">
            <v>408</v>
          </cell>
          <cell r="I413">
            <v>-3.9415</v>
          </cell>
          <cell r="U413">
            <v>-2534.5840707964453</v>
          </cell>
        </row>
        <row r="414">
          <cell r="E414">
            <v>409</v>
          </cell>
          <cell r="I414">
            <v>-2.5775999999999999</v>
          </cell>
          <cell r="U414">
            <v>-1215.3571428571418</v>
          </cell>
        </row>
        <row r="415">
          <cell r="E415">
            <v>410</v>
          </cell>
          <cell r="I415">
            <v>-3.1352000000000002</v>
          </cell>
          <cell r="U415">
            <v>-1136.7857142857135</v>
          </cell>
        </row>
        <row r="416">
          <cell r="E416">
            <v>411</v>
          </cell>
          <cell r="I416">
            <v>-1.9325000000000001</v>
          </cell>
          <cell r="U416">
            <v>-664.40000000000543</v>
          </cell>
        </row>
        <row r="417">
          <cell r="E417">
            <v>412</v>
          </cell>
          <cell r="I417">
            <v>-1.0027999999999999</v>
          </cell>
          <cell r="U417">
            <v>-612</v>
          </cell>
        </row>
        <row r="418">
          <cell r="E418">
            <v>413</v>
          </cell>
          <cell r="I418">
            <v>-5.91E-2</v>
          </cell>
          <cell r="U418">
            <v>118.61946902656325</v>
          </cell>
        </row>
        <row r="419">
          <cell r="E419">
            <v>414</v>
          </cell>
          <cell r="I419">
            <v>0.25440000000000002</v>
          </cell>
          <cell r="U419">
            <v>689.53571428572138</v>
          </cell>
        </row>
        <row r="420">
          <cell r="E420">
            <v>415</v>
          </cell>
          <cell r="I420">
            <v>0.63660000000000005</v>
          </cell>
          <cell r="U420">
            <v>1188.4752475247624</v>
          </cell>
        </row>
        <row r="421">
          <cell r="E421">
            <v>416</v>
          </cell>
          <cell r="I421">
            <v>0.89490000000000003</v>
          </cell>
          <cell r="U421">
            <v>1537.8181818181843</v>
          </cell>
        </row>
        <row r="422">
          <cell r="E422">
            <v>417</v>
          </cell>
          <cell r="I422">
            <v>1.0429999999999999</v>
          </cell>
          <cell r="U422">
            <v>2087.6831683168357</v>
          </cell>
        </row>
        <row r="423">
          <cell r="E423">
            <v>418</v>
          </cell>
          <cell r="I423">
            <v>2.0870000000000002</v>
          </cell>
          <cell r="U423">
            <v>2484.8799999999992</v>
          </cell>
        </row>
        <row r="424">
          <cell r="E424">
            <v>419</v>
          </cell>
          <cell r="I424">
            <v>1.7556</v>
          </cell>
          <cell r="U424">
            <v>2610.5200000000032</v>
          </cell>
        </row>
        <row r="425">
          <cell r="E425">
            <v>420</v>
          </cell>
          <cell r="I425">
            <v>2.0053000000000001</v>
          </cell>
          <cell r="U425">
            <v>1895.3090909090929</v>
          </cell>
        </row>
        <row r="426">
          <cell r="E426">
            <v>421</v>
          </cell>
          <cell r="I426">
            <v>-0.51170000000000004</v>
          </cell>
          <cell r="U426">
            <v>283.88235294118505</v>
          </cell>
        </row>
        <row r="427">
          <cell r="E427">
            <v>422</v>
          </cell>
          <cell r="I427">
            <v>-1.2279</v>
          </cell>
          <cell r="U427">
            <v>-524</v>
          </cell>
        </row>
        <row r="428">
          <cell r="E428">
            <v>423</v>
          </cell>
          <cell r="I428">
            <v>-1.1142000000000001</v>
          </cell>
          <cell r="U428">
            <v>-524</v>
          </cell>
        </row>
        <row r="429">
          <cell r="E429">
            <v>424</v>
          </cell>
          <cell r="I429">
            <v>-1.0571999999999999</v>
          </cell>
          <cell r="U429">
            <v>-524</v>
          </cell>
        </row>
        <row r="430">
          <cell r="E430">
            <v>425</v>
          </cell>
          <cell r="I430">
            <v>-1.0019</v>
          </cell>
          <cell r="U430">
            <v>-246.54545454544228</v>
          </cell>
        </row>
        <row r="431">
          <cell r="E431">
            <v>426</v>
          </cell>
          <cell r="I431">
            <v>0.16550000000000001</v>
          </cell>
          <cell r="U431">
            <v>1023</v>
          </cell>
        </row>
        <row r="432">
          <cell r="E432">
            <v>427</v>
          </cell>
          <cell r="I432">
            <v>2.4249000000000001</v>
          </cell>
          <cell r="U432">
            <v>3583.0877192982521</v>
          </cell>
        </row>
        <row r="433">
          <cell r="E433">
            <v>428</v>
          </cell>
          <cell r="I433">
            <v>4.4649999999999999</v>
          </cell>
          <cell r="U433">
            <v>5987.2149532710928</v>
          </cell>
        </row>
        <row r="434">
          <cell r="E434">
            <v>429</v>
          </cell>
          <cell r="I434">
            <v>8.4047000000000001</v>
          </cell>
          <cell r="U434">
            <v>10560.838095238203</v>
          </cell>
        </row>
        <row r="435">
          <cell r="E435">
            <v>430</v>
          </cell>
          <cell r="I435">
            <v>13.4702</v>
          </cell>
          <cell r="U435">
            <v>15981.790476190527</v>
          </cell>
        </row>
        <row r="436">
          <cell r="E436">
            <v>431</v>
          </cell>
          <cell r="I436">
            <v>14.498100000000001</v>
          </cell>
          <cell r="U436">
            <v>15440.077669902892</v>
          </cell>
        </row>
        <row r="437">
          <cell r="E437">
            <v>432</v>
          </cell>
          <cell r="I437">
            <v>3.6364000000000001</v>
          </cell>
          <cell r="U437">
            <v>2872</v>
          </cell>
        </row>
        <row r="438">
          <cell r="E438">
            <v>433</v>
          </cell>
          <cell r="I438">
            <v>-2.5766</v>
          </cell>
          <cell r="U438">
            <v>-171.81651376149421</v>
          </cell>
        </row>
        <row r="439">
          <cell r="E439">
            <v>434</v>
          </cell>
          <cell r="I439">
            <v>-2.0674999999999999</v>
          </cell>
          <cell r="U439">
            <v>132.0761904762004</v>
          </cell>
        </row>
        <row r="440">
          <cell r="E440">
            <v>435</v>
          </cell>
          <cell r="I440">
            <v>-0.81969999999999998</v>
          </cell>
          <cell r="U440">
            <v>222.76923076923168</v>
          </cell>
        </row>
        <row r="441">
          <cell r="E441">
            <v>436</v>
          </cell>
          <cell r="I441">
            <v>-1.9825999999999999</v>
          </cell>
          <cell r="U441">
            <v>-322.41441441442561</v>
          </cell>
        </row>
        <row r="442">
          <cell r="E442">
            <v>437</v>
          </cell>
          <cell r="I442">
            <v>-1.9987999999999999</v>
          </cell>
          <cell r="U442">
            <v>-565.64285714285484</v>
          </cell>
        </row>
        <row r="443">
          <cell r="E443">
            <v>438</v>
          </cell>
          <cell r="I443">
            <v>-1.9213</v>
          </cell>
          <cell r="U443">
            <v>-524</v>
          </cell>
        </row>
        <row r="444">
          <cell r="E444">
            <v>439</v>
          </cell>
          <cell r="I444">
            <v>-2.1017999999999999</v>
          </cell>
          <cell r="U444">
            <v>-1917.0810810811945</v>
          </cell>
        </row>
        <row r="445">
          <cell r="E445">
            <v>440</v>
          </cell>
          <cell r="I445">
            <v>-7.4866999999999999</v>
          </cell>
          <cell r="U445">
            <v>-5091.2761904761919</v>
          </cell>
        </row>
        <row r="446">
          <cell r="E446">
            <v>441</v>
          </cell>
          <cell r="I446">
            <v>-7.1022999999999996</v>
          </cell>
          <cell r="U446">
            <v>-5570.0000000000218</v>
          </cell>
        </row>
        <row r="447">
          <cell r="E447">
            <v>442</v>
          </cell>
          <cell r="I447">
            <v>-8.9065999999999992</v>
          </cell>
          <cell r="U447">
            <v>-7453.5999999999622</v>
          </cell>
        </row>
        <row r="448">
          <cell r="E448">
            <v>443</v>
          </cell>
          <cell r="I448">
            <v>-7.4931000000000001</v>
          </cell>
          <cell r="U448">
            <v>-5543.9999999999063</v>
          </cell>
        </row>
        <row r="449">
          <cell r="E449">
            <v>444</v>
          </cell>
          <cell r="I449">
            <v>-3.0063</v>
          </cell>
          <cell r="U449">
            <v>-1707.3725490195834</v>
          </cell>
        </row>
        <row r="450">
          <cell r="E450">
            <v>445</v>
          </cell>
          <cell r="I450">
            <v>-0.7177</v>
          </cell>
          <cell r="U450">
            <v>-489.46534653466006</v>
          </cell>
        </row>
        <row r="451">
          <cell r="E451">
            <v>446</v>
          </cell>
          <cell r="I451">
            <v>-0.11260000000000001</v>
          </cell>
          <cell r="U451">
            <v>-93.980582524271426</v>
          </cell>
        </row>
        <row r="452">
          <cell r="E452">
            <v>447</v>
          </cell>
          <cell r="I452">
            <v>1E-4</v>
          </cell>
          <cell r="U452">
            <v>-172.4799999999982</v>
          </cell>
        </row>
        <row r="453">
          <cell r="E453">
            <v>448</v>
          </cell>
          <cell r="I453">
            <v>0</v>
          </cell>
          <cell r="U453">
            <v>-91.259259259260972</v>
          </cell>
        </row>
        <row r="454">
          <cell r="E454">
            <v>449</v>
          </cell>
          <cell r="I454">
            <v>1E-4</v>
          </cell>
          <cell r="U454">
            <v>-172.74074074074366</v>
          </cell>
        </row>
        <row r="455">
          <cell r="E455">
            <v>450</v>
          </cell>
          <cell r="I455">
            <v>0</v>
          </cell>
          <cell r="U455">
            <v>-176</v>
          </cell>
        </row>
        <row r="456">
          <cell r="E456">
            <v>451</v>
          </cell>
          <cell r="I456">
            <v>5.0000000000000001E-4</v>
          </cell>
          <cell r="U456">
            <v>-176</v>
          </cell>
        </row>
        <row r="457">
          <cell r="E457">
            <v>452</v>
          </cell>
          <cell r="I457">
            <v>-1E-4</v>
          </cell>
          <cell r="U457">
            <v>-176</v>
          </cell>
        </row>
        <row r="458">
          <cell r="E458">
            <v>453</v>
          </cell>
          <cell r="I458">
            <v>2.9999999999999997E-4</v>
          </cell>
          <cell r="U458">
            <v>-176</v>
          </cell>
        </row>
        <row r="459">
          <cell r="E459">
            <v>454</v>
          </cell>
          <cell r="I459">
            <v>-1E-4</v>
          </cell>
          <cell r="U459">
            <v>-176</v>
          </cell>
        </row>
        <row r="460">
          <cell r="E460">
            <v>455</v>
          </cell>
          <cell r="I460">
            <v>-2.0000000000000001E-4</v>
          </cell>
          <cell r="U460">
            <v>-128.4799999999982</v>
          </cell>
        </row>
        <row r="461">
          <cell r="E461">
            <v>456</v>
          </cell>
          <cell r="I461">
            <v>-4.0000000000000002E-4</v>
          </cell>
          <cell r="U461">
            <v>-135.04950495049727</v>
          </cell>
        </row>
        <row r="462">
          <cell r="E462">
            <v>457</v>
          </cell>
          <cell r="I462">
            <v>6.9999999999999999E-4</v>
          </cell>
          <cell r="U462">
            <v>-176</v>
          </cell>
        </row>
        <row r="463">
          <cell r="E463">
            <v>458</v>
          </cell>
          <cell r="I463">
            <v>1.1000000000000001E-3</v>
          </cell>
          <cell r="U463">
            <v>-176</v>
          </cell>
        </row>
        <row r="464">
          <cell r="E464">
            <v>459</v>
          </cell>
          <cell r="I464">
            <v>-8.9999999999999998E-4</v>
          </cell>
          <cell r="U464">
            <v>-176</v>
          </cell>
        </row>
        <row r="465">
          <cell r="E465">
            <v>460</v>
          </cell>
          <cell r="I465">
            <v>8.0000000000000004E-4</v>
          </cell>
          <cell r="U465">
            <v>-176</v>
          </cell>
        </row>
        <row r="466">
          <cell r="E466">
            <v>461</v>
          </cell>
          <cell r="I466">
            <v>1.6000000000000001E-3</v>
          </cell>
          <cell r="U466">
            <v>-176</v>
          </cell>
        </row>
        <row r="467">
          <cell r="E467">
            <v>462</v>
          </cell>
          <cell r="I467">
            <v>-1.8E-3</v>
          </cell>
          <cell r="U467">
            <v>-176</v>
          </cell>
        </row>
        <row r="468">
          <cell r="E468">
            <v>463</v>
          </cell>
          <cell r="I468">
            <v>2.5999999999999999E-3</v>
          </cell>
          <cell r="U468">
            <v>-176</v>
          </cell>
        </row>
        <row r="469">
          <cell r="E469">
            <v>464</v>
          </cell>
          <cell r="I469">
            <v>-2.0999999999999999E-3</v>
          </cell>
          <cell r="U469">
            <v>-176</v>
          </cell>
        </row>
        <row r="470">
          <cell r="E470">
            <v>465</v>
          </cell>
          <cell r="I470">
            <v>-3.3999999999999998E-3</v>
          </cell>
          <cell r="U470">
            <v>-88.8799999999992</v>
          </cell>
        </row>
        <row r="471">
          <cell r="E471">
            <v>466</v>
          </cell>
          <cell r="I471">
            <v>5.9999999999999995E-4</v>
          </cell>
          <cell r="U471">
            <v>-174.25742574257583</v>
          </cell>
        </row>
        <row r="472">
          <cell r="E472">
            <v>467</v>
          </cell>
          <cell r="I472">
            <v>-5.9999999999999995E-4</v>
          </cell>
          <cell r="U472">
            <v>-90.613861386136264</v>
          </cell>
        </row>
        <row r="473">
          <cell r="E473">
            <v>468</v>
          </cell>
          <cell r="I473">
            <v>3.3999999999999998E-3</v>
          </cell>
          <cell r="U473">
            <v>-165.60000000000059</v>
          </cell>
        </row>
        <row r="474">
          <cell r="E474">
            <v>469</v>
          </cell>
          <cell r="I474">
            <v>4.3E-3</v>
          </cell>
          <cell r="U474">
            <v>-176</v>
          </cell>
        </row>
        <row r="475">
          <cell r="E475">
            <v>470</v>
          </cell>
          <cell r="I475">
            <v>-2.2000000000000001E-3</v>
          </cell>
          <cell r="U475">
            <v>-176</v>
          </cell>
        </row>
        <row r="476">
          <cell r="E476">
            <v>471</v>
          </cell>
          <cell r="I476">
            <v>1.5E-3</v>
          </cell>
          <cell r="U476">
            <v>-176</v>
          </cell>
        </row>
        <row r="477">
          <cell r="E477">
            <v>472</v>
          </cell>
          <cell r="I477">
            <v>-6.6E-3</v>
          </cell>
          <cell r="U477">
            <v>-176</v>
          </cell>
        </row>
        <row r="478">
          <cell r="E478">
            <v>473</v>
          </cell>
          <cell r="I478">
            <v>6.9999999999999999E-4</v>
          </cell>
          <cell r="U478">
            <v>-176</v>
          </cell>
        </row>
        <row r="479">
          <cell r="E479">
            <v>474</v>
          </cell>
          <cell r="I479">
            <v>-2.7000000000000001E-3</v>
          </cell>
          <cell r="U479">
            <v>-176</v>
          </cell>
        </row>
        <row r="480">
          <cell r="E480">
            <v>475</v>
          </cell>
          <cell r="I480">
            <v>-6.3E-3</v>
          </cell>
          <cell r="U480">
            <v>-176</v>
          </cell>
        </row>
        <row r="481">
          <cell r="E481">
            <v>476</v>
          </cell>
          <cell r="I481">
            <v>-8.0000000000000004E-4</v>
          </cell>
          <cell r="U481">
            <v>-176</v>
          </cell>
        </row>
        <row r="482">
          <cell r="E482">
            <v>477</v>
          </cell>
          <cell r="I482">
            <v>-3.3999999999999998E-3</v>
          </cell>
          <cell r="U482">
            <v>-176</v>
          </cell>
        </row>
        <row r="483">
          <cell r="E483">
            <v>478</v>
          </cell>
          <cell r="I483">
            <v>-2.0999999999999999E-3</v>
          </cell>
          <cell r="U483">
            <v>-176</v>
          </cell>
        </row>
        <row r="484">
          <cell r="E484">
            <v>479</v>
          </cell>
          <cell r="I484">
            <v>-1.6999999999999999E-3</v>
          </cell>
          <cell r="U484">
            <v>-176</v>
          </cell>
        </row>
        <row r="485">
          <cell r="E485">
            <v>480</v>
          </cell>
          <cell r="I485">
            <v>-7.9000000000000008E-3</v>
          </cell>
          <cell r="U485">
            <v>-176</v>
          </cell>
        </row>
        <row r="486">
          <cell r="E486">
            <v>481</v>
          </cell>
          <cell r="I486">
            <v>-2.5999999999999999E-3</v>
          </cell>
          <cell r="U486">
            <v>-176</v>
          </cell>
        </row>
        <row r="487">
          <cell r="E487">
            <v>482</v>
          </cell>
          <cell r="I487">
            <v>2.8999999999999998E-3</v>
          </cell>
          <cell r="U487">
            <v>-176</v>
          </cell>
        </row>
        <row r="488">
          <cell r="E488">
            <v>483</v>
          </cell>
          <cell r="I488">
            <v>-2.3E-3</v>
          </cell>
          <cell r="U488">
            <v>-176</v>
          </cell>
        </row>
        <row r="489">
          <cell r="E489">
            <v>484</v>
          </cell>
          <cell r="I489">
            <v>-2.3999999999999998E-3</v>
          </cell>
          <cell r="U489">
            <v>-176</v>
          </cell>
        </row>
        <row r="490">
          <cell r="E490">
            <v>485</v>
          </cell>
          <cell r="I490">
            <v>6.7999999999999996E-3</v>
          </cell>
          <cell r="U490">
            <v>-176</v>
          </cell>
        </row>
        <row r="491">
          <cell r="E491">
            <v>486</v>
          </cell>
          <cell r="I491">
            <v>4.1999999999999997E-3</v>
          </cell>
          <cell r="U491">
            <v>-176</v>
          </cell>
        </row>
        <row r="492">
          <cell r="E492">
            <v>487</v>
          </cell>
          <cell r="I492">
            <v>-8.9999999999999993E-3</v>
          </cell>
          <cell r="U492">
            <v>-176</v>
          </cell>
        </row>
        <row r="493">
          <cell r="E493">
            <v>488</v>
          </cell>
          <cell r="I493">
            <v>-8.0000000000000002E-3</v>
          </cell>
          <cell r="U493">
            <v>-144.15238095238169</v>
          </cell>
        </row>
        <row r="494">
          <cell r="E494">
            <v>489</v>
          </cell>
          <cell r="I494">
            <v>2.8999999999999998E-3</v>
          </cell>
          <cell r="U494">
            <v>-114.88888888888799</v>
          </cell>
        </row>
        <row r="495">
          <cell r="E495">
            <v>490</v>
          </cell>
          <cell r="I495">
            <v>4.1999999999999997E-3</v>
          </cell>
          <cell r="U495">
            <v>-176</v>
          </cell>
        </row>
        <row r="496">
          <cell r="E496">
            <v>491</v>
          </cell>
          <cell r="I496">
            <v>3.0999999999999999E-3</v>
          </cell>
          <cell r="U496">
            <v>-176</v>
          </cell>
        </row>
        <row r="497">
          <cell r="E497">
            <v>492</v>
          </cell>
          <cell r="I497">
            <v>4.0000000000000001E-3</v>
          </cell>
          <cell r="U497">
            <v>-176</v>
          </cell>
        </row>
        <row r="498">
          <cell r="E498">
            <v>493</v>
          </cell>
          <cell r="I498">
            <v>7.6E-3</v>
          </cell>
          <cell r="U498">
            <v>-176</v>
          </cell>
        </row>
        <row r="499">
          <cell r="E499">
            <v>494</v>
          </cell>
          <cell r="I499">
            <v>6.1000000000000004E-3</v>
          </cell>
          <cell r="U499">
            <v>-176</v>
          </cell>
        </row>
        <row r="500">
          <cell r="E500">
            <v>495</v>
          </cell>
          <cell r="I500">
            <v>7.6E-3</v>
          </cell>
          <cell r="U500">
            <v>-176</v>
          </cell>
        </row>
        <row r="501">
          <cell r="E501">
            <v>496</v>
          </cell>
          <cell r="I501">
            <v>1.8E-3</v>
          </cell>
          <cell r="U501">
            <v>-176</v>
          </cell>
        </row>
        <row r="502">
          <cell r="E502">
            <v>497</v>
          </cell>
          <cell r="I502">
            <v>3.2000000000000002E-3</v>
          </cell>
          <cell r="U502">
            <v>-176</v>
          </cell>
        </row>
        <row r="503">
          <cell r="E503">
            <v>498</v>
          </cell>
          <cell r="I503">
            <v>5.7999999999999996E-3</v>
          </cell>
          <cell r="U503">
            <v>-176</v>
          </cell>
        </row>
        <row r="504">
          <cell r="E504">
            <v>499</v>
          </cell>
          <cell r="I504">
            <v>5.4000000000000003E-3</v>
          </cell>
          <cell r="U504">
            <v>-176</v>
          </cell>
        </row>
        <row r="505">
          <cell r="E505">
            <v>500</v>
          </cell>
          <cell r="I505">
            <v>5.1999999999999998E-3</v>
          </cell>
          <cell r="U505">
            <v>-176</v>
          </cell>
        </row>
        <row r="506">
          <cell r="E506">
            <v>501</v>
          </cell>
          <cell r="I506">
            <v>-1.6999999999999999E-3</v>
          </cell>
          <cell r="U506">
            <v>-176</v>
          </cell>
        </row>
        <row r="507">
          <cell r="E507">
            <v>502</v>
          </cell>
          <cell r="I507">
            <v>-7.4999999999999997E-3</v>
          </cell>
          <cell r="U507">
            <v>-176</v>
          </cell>
        </row>
        <row r="508">
          <cell r="E508">
            <v>503</v>
          </cell>
          <cell r="I508">
            <v>2.7000000000000001E-3</v>
          </cell>
          <cell r="U508">
            <v>-176</v>
          </cell>
        </row>
        <row r="509">
          <cell r="E509">
            <v>504</v>
          </cell>
          <cell r="I509">
            <v>5.1000000000000004E-3</v>
          </cell>
          <cell r="U509">
            <v>-152.58715596330177</v>
          </cell>
        </row>
        <row r="510">
          <cell r="E510">
            <v>505</v>
          </cell>
          <cell r="I510">
            <v>3.2000000000000002E-3</v>
          </cell>
          <cell r="U510">
            <v>-88</v>
          </cell>
        </row>
        <row r="511">
          <cell r="E511">
            <v>506</v>
          </cell>
          <cell r="I511">
            <v>6.4999999999999997E-3</v>
          </cell>
          <cell r="U511">
            <v>-94.285714285713325</v>
          </cell>
        </row>
        <row r="512">
          <cell r="E512">
            <v>507</v>
          </cell>
          <cell r="I512">
            <v>2E-3</v>
          </cell>
          <cell r="U512">
            <v>-172.85714285714556</v>
          </cell>
        </row>
        <row r="513">
          <cell r="E513">
            <v>508</v>
          </cell>
          <cell r="I513">
            <v>-7.0000000000000001E-3</v>
          </cell>
          <cell r="U513">
            <v>-97.046728971963319</v>
          </cell>
        </row>
        <row r="514">
          <cell r="E514">
            <v>509</v>
          </cell>
          <cell r="I514">
            <v>-2.5999999999999999E-3</v>
          </cell>
          <cell r="U514">
            <v>-88</v>
          </cell>
        </row>
        <row r="515">
          <cell r="E515">
            <v>510</v>
          </cell>
          <cell r="I515">
            <v>-1.6999999999999999E-3</v>
          </cell>
          <cell r="U515">
            <v>-153.18518518518707</v>
          </cell>
        </row>
        <row r="516">
          <cell r="E516">
            <v>511</v>
          </cell>
          <cell r="I516">
            <v>-1.1599999999999999E-2</v>
          </cell>
          <cell r="U516">
            <v>-176</v>
          </cell>
        </row>
        <row r="517">
          <cell r="E517">
            <v>512</v>
          </cell>
          <cell r="I517">
            <v>-7.7000000000000002E-3</v>
          </cell>
          <cell r="U517">
            <v>-176</v>
          </cell>
        </row>
        <row r="518">
          <cell r="E518">
            <v>513</v>
          </cell>
          <cell r="I518">
            <v>1E-4</v>
          </cell>
          <cell r="U518">
            <v>-176</v>
          </cell>
        </row>
        <row r="519">
          <cell r="E519">
            <v>514</v>
          </cell>
          <cell r="I519">
            <v>-9.2999999999999992E-3</v>
          </cell>
          <cell r="U519">
            <v>-593.43119266052372</v>
          </cell>
        </row>
        <row r="520">
          <cell r="E520">
            <v>515</v>
          </cell>
          <cell r="I520">
            <v>9.5200000000000007E-2</v>
          </cell>
          <cell r="U520">
            <v>-214.09009009016268</v>
          </cell>
        </row>
        <row r="521">
          <cell r="E521">
            <v>516</v>
          </cell>
          <cell r="I521">
            <v>0.94079999999999997</v>
          </cell>
          <cell r="U521">
            <v>1199.0088495574096</v>
          </cell>
        </row>
        <row r="522">
          <cell r="E522">
            <v>517</v>
          </cell>
          <cell r="I522">
            <v>2.1086999999999998</v>
          </cell>
          <cell r="U522">
            <v>2754.4504504503657</v>
          </cell>
        </row>
        <row r="523">
          <cell r="E523">
            <v>518</v>
          </cell>
          <cell r="I523">
            <v>3.3462000000000001</v>
          </cell>
          <cell r="U523">
            <v>4524.2222222219889</v>
          </cell>
        </row>
        <row r="524">
          <cell r="E524">
            <v>519</v>
          </cell>
          <cell r="I524">
            <v>6.7984</v>
          </cell>
          <cell r="U524">
            <v>8166.6019417475218</v>
          </cell>
        </row>
        <row r="525">
          <cell r="E525">
            <v>520</v>
          </cell>
          <cell r="I525">
            <v>9.0356000000000005</v>
          </cell>
          <cell r="U525">
            <v>10199.600000000837</v>
          </cell>
        </row>
        <row r="526">
          <cell r="E526">
            <v>521</v>
          </cell>
          <cell r="I526">
            <v>1.4138999999999999</v>
          </cell>
          <cell r="U526">
            <v>1984.2352941175861</v>
          </cell>
        </row>
        <row r="527">
          <cell r="E527">
            <v>522</v>
          </cell>
          <cell r="I527">
            <v>0.94389999999999996</v>
          </cell>
          <cell r="U527">
            <v>2370.7692307694415</v>
          </cell>
        </row>
        <row r="528">
          <cell r="E528">
            <v>523</v>
          </cell>
          <cell r="I528">
            <v>-1.2635000000000001</v>
          </cell>
          <cell r="U528">
            <v>-524</v>
          </cell>
        </row>
        <row r="529">
          <cell r="E529">
            <v>524</v>
          </cell>
          <cell r="I529">
            <v>-1.2499</v>
          </cell>
          <cell r="U529">
            <v>-524</v>
          </cell>
        </row>
        <row r="530">
          <cell r="E530">
            <v>525</v>
          </cell>
          <cell r="I530">
            <v>-1.4458</v>
          </cell>
          <cell r="U530">
            <v>-524</v>
          </cell>
        </row>
        <row r="531">
          <cell r="E531">
            <v>526</v>
          </cell>
          <cell r="I531">
            <v>-1.1884999999999999</v>
          </cell>
          <cell r="U531">
            <v>-524</v>
          </cell>
        </row>
        <row r="532">
          <cell r="E532">
            <v>527</v>
          </cell>
          <cell r="I532">
            <v>-5.9886999999999997</v>
          </cell>
          <cell r="U532">
            <v>-4674.6019417474217</v>
          </cell>
        </row>
        <row r="533">
          <cell r="E533">
            <v>528</v>
          </cell>
          <cell r="I533">
            <v>-4.3545999999999996</v>
          </cell>
          <cell r="U533">
            <v>-3119.9607843137592</v>
          </cell>
        </row>
        <row r="534">
          <cell r="E534">
            <v>529</v>
          </cell>
          <cell r="I534">
            <v>-3.0381</v>
          </cell>
          <cell r="U534">
            <v>-1731.4059405940668</v>
          </cell>
        </row>
        <row r="535">
          <cell r="E535">
            <v>530</v>
          </cell>
          <cell r="I535">
            <v>-1.1306</v>
          </cell>
          <cell r="U535">
            <v>-641.71962616827284</v>
          </cell>
        </row>
        <row r="536">
          <cell r="E536">
            <v>531</v>
          </cell>
          <cell r="I536">
            <v>-9.5999999999999992E-3</v>
          </cell>
          <cell r="U536">
            <v>-249.0714285714422</v>
          </cell>
        </row>
        <row r="537">
          <cell r="E537">
            <v>532</v>
          </cell>
          <cell r="I537">
            <v>-1.8499999999999999E-2</v>
          </cell>
          <cell r="U537">
            <v>-121.29729729730266</v>
          </cell>
        </row>
        <row r="538">
          <cell r="E538">
            <v>533</v>
          </cell>
          <cell r="I538">
            <v>1.1999999999999999E-3</v>
          </cell>
          <cell r="U538">
            <v>-133.57142857142267</v>
          </cell>
        </row>
        <row r="539">
          <cell r="E539">
            <v>534</v>
          </cell>
          <cell r="I539">
            <v>1.2999999999999999E-3</v>
          </cell>
          <cell r="U539">
            <v>-176</v>
          </cell>
        </row>
        <row r="540">
          <cell r="E540">
            <v>535</v>
          </cell>
          <cell r="I540">
            <v>-4.7000000000000002E-3</v>
          </cell>
          <cell r="U540">
            <v>-135.5200000000068</v>
          </cell>
        </row>
        <row r="541">
          <cell r="E541">
            <v>536</v>
          </cell>
          <cell r="I541">
            <v>3.2000000000000002E-3</v>
          </cell>
          <cell r="U541">
            <v>-125.13761467889563</v>
          </cell>
        </row>
        <row r="542">
          <cell r="E542">
            <v>537</v>
          </cell>
          <cell r="I542">
            <v>-1.17E-2</v>
          </cell>
          <cell r="U542">
            <v>-78.828282828282525</v>
          </cell>
        </row>
        <row r="543">
          <cell r="E543">
            <v>538</v>
          </cell>
          <cell r="I543">
            <v>0.29630000000000001</v>
          </cell>
          <cell r="U543">
            <v>515.67999999999483</v>
          </cell>
        </row>
        <row r="544">
          <cell r="E544">
            <v>539</v>
          </cell>
          <cell r="I544">
            <v>1.6701999999999999</v>
          </cell>
          <cell r="U544">
            <v>1541.7087378640467</v>
          </cell>
        </row>
        <row r="545">
          <cell r="E545">
            <v>540</v>
          </cell>
          <cell r="I545">
            <v>1.9694</v>
          </cell>
          <cell r="U545">
            <v>2801.5145631066307</v>
          </cell>
        </row>
        <row r="546">
          <cell r="E546">
            <v>541</v>
          </cell>
          <cell r="I546">
            <v>4.3102999999999998</v>
          </cell>
          <cell r="U546">
            <v>5819.6190476187921</v>
          </cell>
        </row>
        <row r="547">
          <cell r="E547">
            <v>542</v>
          </cell>
          <cell r="I547">
            <v>9.5564</v>
          </cell>
          <cell r="U547">
            <v>10788.999999999871</v>
          </cell>
        </row>
        <row r="548">
          <cell r="E548">
            <v>543</v>
          </cell>
          <cell r="I548">
            <v>12.283899999999999</v>
          </cell>
          <cell r="U548">
            <v>12389.392857143515</v>
          </cell>
        </row>
        <row r="549">
          <cell r="E549">
            <v>544</v>
          </cell>
          <cell r="I549">
            <v>1.8136000000000001</v>
          </cell>
          <cell r="U549">
            <v>1999.9230769232308</v>
          </cell>
        </row>
        <row r="550">
          <cell r="E550">
            <v>545</v>
          </cell>
          <cell r="I550">
            <v>-1.8051999999999999</v>
          </cell>
          <cell r="U550">
            <v>-425.57798165138968</v>
          </cell>
        </row>
        <row r="551">
          <cell r="E551">
            <v>546</v>
          </cell>
          <cell r="I551">
            <v>-0.99939999999999996</v>
          </cell>
          <cell r="U551">
            <v>55.155963302724729</v>
          </cell>
        </row>
        <row r="552">
          <cell r="E552">
            <v>547</v>
          </cell>
          <cell r="I552">
            <v>-1.3957999999999999</v>
          </cell>
          <cell r="U552">
            <v>-426.28571428568011</v>
          </cell>
        </row>
        <row r="553">
          <cell r="E553">
            <v>548</v>
          </cell>
          <cell r="I553">
            <v>-1.41</v>
          </cell>
          <cell r="U553">
            <v>-524</v>
          </cell>
        </row>
        <row r="554">
          <cell r="E554">
            <v>549</v>
          </cell>
          <cell r="I554">
            <v>-1.7099</v>
          </cell>
          <cell r="U554">
            <v>-837.70370370368437</v>
          </cell>
        </row>
        <row r="555">
          <cell r="E555">
            <v>550</v>
          </cell>
          <cell r="I555">
            <v>-4.2157</v>
          </cell>
          <cell r="U555">
            <v>-1289.7297297296977</v>
          </cell>
        </row>
        <row r="556">
          <cell r="E556">
            <v>551</v>
          </cell>
          <cell r="I556">
            <v>-1.7121</v>
          </cell>
          <cell r="U556">
            <v>-1008.6792452830543</v>
          </cell>
        </row>
        <row r="557">
          <cell r="E557">
            <v>552</v>
          </cell>
          <cell r="I557">
            <v>-0.96140000000000003</v>
          </cell>
          <cell r="U557">
            <v>-612</v>
          </cell>
        </row>
        <row r="558">
          <cell r="E558">
            <v>553</v>
          </cell>
          <cell r="I558">
            <v>-1.0046999999999999</v>
          </cell>
          <cell r="U558">
            <v>-612</v>
          </cell>
        </row>
        <row r="559">
          <cell r="E559">
            <v>554</v>
          </cell>
          <cell r="I559">
            <v>-0.94940000000000002</v>
          </cell>
          <cell r="U559">
            <v>-612</v>
          </cell>
        </row>
        <row r="560">
          <cell r="E560">
            <v>555</v>
          </cell>
          <cell r="I560">
            <v>-0.88539999999999996</v>
          </cell>
          <cell r="U560">
            <v>-589.60000000000264</v>
          </cell>
        </row>
        <row r="561">
          <cell r="E561">
            <v>556</v>
          </cell>
          <cell r="I561">
            <v>-0.8327</v>
          </cell>
          <cell r="U561">
            <v>-524</v>
          </cell>
        </row>
        <row r="562">
          <cell r="E562">
            <v>557</v>
          </cell>
          <cell r="I562">
            <v>-0.7732</v>
          </cell>
          <cell r="U562">
            <v>-536.33644859812841</v>
          </cell>
        </row>
        <row r="563">
          <cell r="E563">
            <v>558</v>
          </cell>
          <cell r="I563">
            <v>-0.62860000000000005</v>
          </cell>
          <cell r="U563">
            <v>-552.83018867929604</v>
          </cell>
        </row>
        <row r="564">
          <cell r="E564">
            <v>559</v>
          </cell>
          <cell r="I564">
            <v>0.13919999999999999</v>
          </cell>
          <cell r="U564">
            <v>209.11111111107596</v>
          </cell>
        </row>
        <row r="565">
          <cell r="E565">
            <v>560</v>
          </cell>
          <cell r="I565">
            <v>1.3559000000000001</v>
          </cell>
          <cell r="U565">
            <v>2064.6666666665615</v>
          </cell>
        </row>
        <row r="566">
          <cell r="E566">
            <v>561</v>
          </cell>
          <cell r="I566">
            <v>1.6147</v>
          </cell>
          <cell r="U566">
            <v>2619.7477477477146</v>
          </cell>
        </row>
        <row r="567">
          <cell r="E567">
            <v>562</v>
          </cell>
          <cell r="I567">
            <v>3.5867</v>
          </cell>
          <cell r="U567">
            <v>5059.1153846152602</v>
          </cell>
        </row>
        <row r="568">
          <cell r="E568">
            <v>563</v>
          </cell>
          <cell r="I568">
            <v>0.38490000000000002</v>
          </cell>
          <cell r="U568">
            <v>1593.9636363639074</v>
          </cell>
        </row>
        <row r="569">
          <cell r="E569">
            <v>564</v>
          </cell>
          <cell r="I569">
            <v>-0.13220000000000001</v>
          </cell>
          <cell r="U569">
            <v>595.722772277182</v>
          </cell>
        </row>
        <row r="570">
          <cell r="E570">
            <v>565</v>
          </cell>
          <cell r="I570">
            <v>-0.11940000000000001</v>
          </cell>
          <cell r="U570">
            <v>455.84000000003061</v>
          </cell>
        </row>
        <row r="571">
          <cell r="E571">
            <v>566</v>
          </cell>
          <cell r="I571">
            <v>-0.2636</v>
          </cell>
          <cell r="U571">
            <v>32.461538461547235</v>
          </cell>
        </row>
        <row r="572">
          <cell r="E572">
            <v>567</v>
          </cell>
          <cell r="I572">
            <v>-4.5019</v>
          </cell>
          <cell r="U572">
            <v>-2710.2702702701822</v>
          </cell>
        </row>
        <row r="573">
          <cell r="E573">
            <v>568</v>
          </cell>
          <cell r="I573">
            <v>-4.7495000000000003</v>
          </cell>
          <cell r="U573">
            <v>-2807.7431192662025</v>
          </cell>
        </row>
        <row r="574">
          <cell r="E574">
            <v>569</v>
          </cell>
          <cell r="I574">
            <v>-1.5546</v>
          </cell>
          <cell r="U574">
            <v>-461.88235294122472</v>
          </cell>
        </row>
        <row r="575">
          <cell r="E575">
            <v>570</v>
          </cell>
          <cell r="I575">
            <v>-2.3E-3</v>
          </cell>
          <cell r="U575">
            <v>119.88349514562853</v>
          </cell>
        </row>
        <row r="576">
          <cell r="E576">
            <v>571</v>
          </cell>
          <cell r="I576">
            <v>-7.0000000000000001E-3</v>
          </cell>
          <cell r="U576">
            <v>47.48623853211808</v>
          </cell>
        </row>
        <row r="577">
          <cell r="E577">
            <v>572</v>
          </cell>
          <cell r="I577">
            <v>3.3999999999999998E-3</v>
          </cell>
          <cell r="U577">
            <v>-176</v>
          </cell>
        </row>
        <row r="578">
          <cell r="E578">
            <v>573</v>
          </cell>
          <cell r="I578">
            <v>-5.0000000000000001E-4</v>
          </cell>
          <cell r="U578">
            <v>-176</v>
          </cell>
        </row>
        <row r="579">
          <cell r="E579">
            <v>574</v>
          </cell>
          <cell r="I579">
            <v>5.8999999999999999E-3</v>
          </cell>
          <cell r="U579">
            <v>-176</v>
          </cell>
        </row>
        <row r="580">
          <cell r="E580">
            <v>575</v>
          </cell>
          <cell r="I580">
            <v>-1.12E-2</v>
          </cell>
          <cell r="U580">
            <v>-176</v>
          </cell>
        </row>
        <row r="581">
          <cell r="E581">
            <v>576</v>
          </cell>
          <cell r="I581">
            <v>8.0999999999999996E-3</v>
          </cell>
          <cell r="U581">
            <v>-176</v>
          </cell>
        </row>
        <row r="582">
          <cell r="E582">
            <v>577</v>
          </cell>
          <cell r="I582">
            <v>2.0000000000000001E-4</v>
          </cell>
          <cell r="U582">
            <v>-157.08411214953944</v>
          </cell>
        </row>
        <row r="583">
          <cell r="E583">
            <v>578</v>
          </cell>
          <cell r="I583">
            <v>3.3E-3</v>
          </cell>
          <cell r="U583">
            <v>-88</v>
          </cell>
        </row>
        <row r="584">
          <cell r="E584">
            <v>579</v>
          </cell>
          <cell r="I584">
            <v>-7.6E-3</v>
          </cell>
          <cell r="U584">
            <v>-90.336283185838596</v>
          </cell>
        </row>
        <row r="585">
          <cell r="E585">
            <v>580</v>
          </cell>
          <cell r="I585">
            <v>1.5900000000000001E-2</v>
          </cell>
          <cell r="U585">
            <v>-168.21238938052917</v>
          </cell>
        </row>
        <row r="586">
          <cell r="E586">
            <v>581</v>
          </cell>
          <cell r="I586">
            <v>9.4000000000000004E-3</v>
          </cell>
          <cell r="U586">
            <v>-176</v>
          </cell>
        </row>
        <row r="587">
          <cell r="E587">
            <v>582</v>
          </cell>
          <cell r="I587">
            <v>-1.03E-2</v>
          </cell>
          <cell r="U587">
            <v>-113.36936936937303</v>
          </cell>
        </row>
        <row r="588">
          <cell r="E588">
            <v>583</v>
          </cell>
          <cell r="I588">
            <v>2.3E-3</v>
          </cell>
          <cell r="U588">
            <v>-142.8990825688017</v>
          </cell>
        </row>
        <row r="589">
          <cell r="E589">
            <v>584</v>
          </cell>
          <cell r="I589">
            <v>8.3000000000000001E-3</v>
          </cell>
          <cell r="U589">
            <v>-176</v>
          </cell>
        </row>
        <row r="590">
          <cell r="E590">
            <v>585</v>
          </cell>
          <cell r="I590">
            <v>1.66E-2</v>
          </cell>
          <cell r="U590">
            <v>-137.24770642202316</v>
          </cell>
        </row>
        <row r="591">
          <cell r="E591">
            <v>586</v>
          </cell>
          <cell r="I591">
            <v>-2.5999999999999999E-3</v>
          </cell>
          <cell r="U591">
            <v>-118.91891891891746</v>
          </cell>
        </row>
        <row r="592">
          <cell r="E592">
            <v>587</v>
          </cell>
          <cell r="I592">
            <v>-4.3E-3</v>
          </cell>
          <cell r="U592">
            <v>-176</v>
          </cell>
        </row>
        <row r="593">
          <cell r="E593">
            <v>588</v>
          </cell>
          <cell r="I593">
            <v>4.0000000000000002E-4</v>
          </cell>
          <cell r="U593">
            <v>-176</v>
          </cell>
        </row>
        <row r="594">
          <cell r="E594">
            <v>589</v>
          </cell>
          <cell r="I594">
            <v>-7.7000000000000002E-3</v>
          </cell>
          <cell r="U594">
            <v>-176</v>
          </cell>
        </row>
        <row r="595">
          <cell r="E595">
            <v>590</v>
          </cell>
          <cell r="I595">
            <v>4.5999999999999999E-3</v>
          </cell>
          <cell r="U595">
            <v>-176</v>
          </cell>
        </row>
        <row r="596">
          <cell r="E596">
            <v>591</v>
          </cell>
          <cell r="I596">
            <v>7.6E-3</v>
          </cell>
          <cell r="U596">
            <v>-162.800000000002</v>
          </cell>
        </row>
        <row r="597">
          <cell r="E597">
            <v>592</v>
          </cell>
          <cell r="I597">
            <v>7.1999999999999998E-3</v>
          </cell>
          <cell r="U597">
            <v>-101.199999999998</v>
          </cell>
        </row>
        <row r="598">
          <cell r="E598">
            <v>593</v>
          </cell>
          <cell r="I598">
            <v>4.8999999999999998E-3</v>
          </cell>
          <cell r="U598">
            <v>-176</v>
          </cell>
        </row>
        <row r="599">
          <cell r="E599">
            <v>594</v>
          </cell>
          <cell r="I599">
            <v>-8.9999999999999993E-3</v>
          </cell>
          <cell r="U599">
            <v>-162.800000000002</v>
          </cell>
        </row>
        <row r="600">
          <cell r="E600">
            <v>595</v>
          </cell>
          <cell r="I600">
            <v>-5.0000000000000001E-4</v>
          </cell>
          <cell r="U600">
            <v>-88</v>
          </cell>
        </row>
        <row r="601">
          <cell r="E601">
            <v>596</v>
          </cell>
          <cell r="I601">
            <v>2.0000000000000001E-4</v>
          </cell>
          <cell r="U601">
            <v>-100.57142857142586</v>
          </cell>
        </row>
        <row r="602">
          <cell r="E602">
            <v>597</v>
          </cell>
          <cell r="I602">
            <v>4.3E-3</v>
          </cell>
          <cell r="U602">
            <v>-168.00000000000662</v>
          </cell>
        </row>
        <row r="603">
          <cell r="E603">
            <v>598</v>
          </cell>
          <cell r="I603">
            <v>8.0000000000000002E-3</v>
          </cell>
          <cell r="U603">
            <v>-88</v>
          </cell>
        </row>
        <row r="604">
          <cell r="E604">
            <v>599</v>
          </cell>
          <cell r="I604">
            <v>2.8E-3</v>
          </cell>
          <cell r="U604">
            <v>-167.27927927927828</v>
          </cell>
        </row>
        <row r="605">
          <cell r="E605">
            <v>600</v>
          </cell>
          <cell r="I605">
            <v>4.4000000000000003E-3</v>
          </cell>
          <cell r="U605">
            <v>-176</v>
          </cell>
        </row>
        <row r="606">
          <cell r="E606">
            <v>601</v>
          </cell>
          <cell r="I606">
            <v>-2.7000000000000001E-3</v>
          </cell>
          <cell r="U606">
            <v>-114.16216216216509</v>
          </cell>
        </row>
        <row r="607">
          <cell r="E607">
            <v>602</v>
          </cell>
          <cell r="I607">
            <v>-2.2000000000000001E-3</v>
          </cell>
          <cell r="U607">
            <v>-144.6923076923062</v>
          </cell>
        </row>
        <row r="608">
          <cell r="E608">
            <v>603</v>
          </cell>
          <cell r="I608">
            <v>-8.0999999999999996E-3</v>
          </cell>
          <cell r="U608">
            <v>-176</v>
          </cell>
        </row>
        <row r="609">
          <cell r="E609">
            <v>604</v>
          </cell>
          <cell r="I609">
            <v>-3.4599999999999999E-2</v>
          </cell>
          <cell r="U609">
            <v>-33.500000000010942</v>
          </cell>
        </row>
        <row r="610">
          <cell r="E610">
            <v>605</v>
          </cell>
          <cell r="I610">
            <v>0.48060000000000003</v>
          </cell>
          <cell r="U610">
            <v>1291.063063062986</v>
          </cell>
        </row>
        <row r="611">
          <cell r="E611">
            <v>606</v>
          </cell>
          <cell r="I611">
            <v>2.9489000000000001</v>
          </cell>
          <cell r="U611">
            <v>2897.4368932038633</v>
          </cell>
        </row>
        <row r="612">
          <cell r="E612">
            <v>607</v>
          </cell>
          <cell r="I612">
            <v>4.0873999999999997</v>
          </cell>
          <cell r="U612">
            <v>5020.8440366971381</v>
          </cell>
        </row>
        <row r="613">
          <cell r="E613">
            <v>608</v>
          </cell>
          <cell r="I613">
            <v>8.4830000000000005</v>
          </cell>
          <cell r="U613">
            <v>10268.19801980167</v>
          </cell>
        </row>
        <row r="614">
          <cell r="E614">
            <v>609</v>
          </cell>
          <cell r="I614">
            <v>14.4155</v>
          </cell>
          <cell r="U614">
            <v>16024.239999999925</v>
          </cell>
        </row>
        <row r="615">
          <cell r="E615">
            <v>610</v>
          </cell>
          <cell r="I615">
            <v>15.844799999999999</v>
          </cell>
          <cell r="U615">
            <v>18450.291262135826</v>
          </cell>
        </row>
        <row r="616">
          <cell r="E616">
            <v>611</v>
          </cell>
          <cell r="I616">
            <v>17.319700000000001</v>
          </cell>
          <cell r="U616">
            <v>20916</v>
          </cell>
        </row>
        <row r="617">
          <cell r="E617">
            <v>612</v>
          </cell>
          <cell r="I617">
            <v>17.438700000000001</v>
          </cell>
          <cell r="U617">
            <v>20569.281553398119</v>
          </cell>
        </row>
        <row r="618">
          <cell r="E618">
            <v>613</v>
          </cell>
          <cell r="I618">
            <v>15.331200000000001</v>
          </cell>
          <cell r="U618">
            <v>19080.440366972452</v>
          </cell>
        </row>
        <row r="619">
          <cell r="E619">
            <v>614</v>
          </cell>
          <cell r="I619">
            <v>17.0564</v>
          </cell>
          <cell r="U619">
            <v>21685.019607843424</v>
          </cell>
        </row>
        <row r="620">
          <cell r="E620">
            <v>615</v>
          </cell>
          <cell r="I620">
            <v>12.0982</v>
          </cell>
          <cell r="U620">
            <v>13534.800000000216</v>
          </cell>
        </row>
        <row r="621">
          <cell r="E621">
            <v>616</v>
          </cell>
          <cell r="I621">
            <v>2.3289</v>
          </cell>
          <cell r="U621">
            <v>1892.8800000000174</v>
          </cell>
        </row>
        <row r="622">
          <cell r="E622">
            <v>617</v>
          </cell>
          <cell r="I622">
            <v>-2.3980999999999999</v>
          </cell>
          <cell r="U622">
            <v>1037.7599999999256</v>
          </cell>
        </row>
        <row r="623">
          <cell r="E623">
            <v>618</v>
          </cell>
          <cell r="I623">
            <v>2.2932999999999999</v>
          </cell>
          <cell r="U623">
            <v>5031.8400000000111</v>
          </cell>
        </row>
        <row r="624">
          <cell r="E624">
            <v>619</v>
          </cell>
          <cell r="I624">
            <v>1.8302</v>
          </cell>
          <cell r="U624">
            <v>4332.9320388350425</v>
          </cell>
        </row>
        <row r="625">
          <cell r="E625">
            <v>620</v>
          </cell>
          <cell r="I625">
            <v>-3.2736000000000001</v>
          </cell>
          <cell r="U625">
            <v>-820.46601941752124</v>
          </cell>
        </row>
        <row r="626">
          <cell r="E626">
            <v>621</v>
          </cell>
          <cell r="I626">
            <v>-3.1383000000000001</v>
          </cell>
          <cell r="U626">
            <v>-951.9266055045855</v>
          </cell>
        </row>
        <row r="627">
          <cell r="E627">
            <v>622</v>
          </cell>
          <cell r="I627">
            <v>0.4844</v>
          </cell>
          <cell r="U627">
            <v>3305.3571428570176</v>
          </cell>
        </row>
        <row r="628">
          <cell r="E628">
            <v>623</v>
          </cell>
          <cell r="I628">
            <v>1.2547999999999999</v>
          </cell>
          <cell r="U628">
            <v>1719.8918918920162</v>
          </cell>
        </row>
        <row r="629">
          <cell r="E629">
            <v>624</v>
          </cell>
          <cell r="I629">
            <v>-3.0790999999999999</v>
          </cell>
          <cell r="U629">
            <v>282.9259259259581</v>
          </cell>
        </row>
        <row r="630">
          <cell r="E630">
            <v>625</v>
          </cell>
          <cell r="I630">
            <v>0.33450000000000002</v>
          </cell>
          <cell r="U630">
            <v>1878.4905660375794</v>
          </cell>
        </row>
        <row r="631">
          <cell r="E631">
            <v>626</v>
          </cell>
          <cell r="I631">
            <v>2.9878</v>
          </cell>
          <cell r="U631">
            <v>5502.4864864863466</v>
          </cell>
        </row>
        <row r="632">
          <cell r="E632">
            <v>627</v>
          </cell>
          <cell r="I632">
            <v>5.4771999999999998</v>
          </cell>
          <cell r="U632">
            <v>6498.4554455446787</v>
          </cell>
        </row>
        <row r="633">
          <cell r="E633">
            <v>628</v>
          </cell>
          <cell r="I633">
            <v>1.4507000000000001</v>
          </cell>
          <cell r="U633">
            <v>4491.2000000000035</v>
          </cell>
        </row>
        <row r="634">
          <cell r="E634">
            <v>629</v>
          </cell>
          <cell r="I634">
            <v>2.3405</v>
          </cell>
          <cell r="U634">
            <v>4706.7522935779261</v>
          </cell>
        </row>
        <row r="635">
          <cell r="E635">
            <v>630</v>
          </cell>
          <cell r="I635">
            <v>2.9087000000000001</v>
          </cell>
          <cell r="U635">
            <v>5284.800000000032</v>
          </cell>
        </row>
        <row r="636">
          <cell r="E636">
            <v>631</v>
          </cell>
          <cell r="I636">
            <v>2.1819000000000002</v>
          </cell>
          <cell r="U636">
            <v>4383.1926605504541</v>
          </cell>
        </row>
        <row r="637">
          <cell r="E637">
            <v>632</v>
          </cell>
          <cell r="I637">
            <v>-2.0722999999999998</v>
          </cell>
          <cell r="U637">
            <v>646.5132743360889</v>
          </cell>
        </row>
        <row r="638">
          <cell r="E638">
            <v>633</v>
          </cell>
          <cell r="I638">
            <v>5.2538</v>
          </cell>
          <cell r="U638">
            <v>7796.9557522122241</v>
          </cell>
        </row>
        <row r="639">
          <cell r="E639">
            <v>634</v>
          </cell>
          <cell r="I639">
            <v>7.2577999999999996</v>
          </cell>
          <cell r="U639">
            <v>10359.999999999833</v>
          </cell>
        </row>
        <row r="640">
          <cell r="E640">
            <v>635</v>
          </cell>
          <cell r="I640">
            <v>6.9795999999999996</v>
          </cell>
          <cell r="U640">
            <v>10140.653061224495</v>
          </cell>
        </row>
        <row r="641">
          <cell r="E641">
            <v>636</v>
          </cell>
          <cell r="I641">
            <v>6.7305999999999999</v>
          </cell>
          <cell r="U641">
            <v>10132.914285714282</v>
          </cell>
        </row>
        <row r="642">
          <cell r="E642">
            <v>637</v>
          </cell>
          <cell r="I642">
            <v>6.4889999999999999</v>
          </cell>
          <cell r="U642">
            <v>9741.904761904776</v>
          </cell>
        </row>
        <row r="643">
          <cell r="E643">
            <v>638</v>
          </cell>
          <cell r="I643">
            <v>8.1890000000000001</v>
          </cell>
          <cell r="U643">
            <v>9150.2857142857338</v>
          </cell>
        </row>
        <row r="644">
          <cell r="E644">
            <v>639</v>
          </cell>
          <cell r="I644">
            <v>0.49709999999999999</v>
          </cell>
          <cell r="U644">
            <v>4368.4800000002142</v>
          </cell>
        </row>
        <row r="645">
          <cell r="E645">
            <v>640</v>
          </cell>
          <cell r="I645">
            <v>0.41860000000000003</v>
          </cell>
          <cell r="U645">
            <v>5072.686868686762</v>
          </cell>
        </row>
        <row r="646">
          <cell r="E646">
            <v>641</v>
          </cell>
          <cell r="I646">
            <v>5.907</v>
          </cell>
          <cell r="U646">
            <v>8052.5436893203132</v>
          </cell>
        </row>
        <row r="647">
          <cell r="E647">
            <v>642</v>
          </cell>
          <cell r="I647">
            <v>2.4964</v>
          </cell>
          <cell r="U647">
            <v>5685.0384615387629</v>
          </cell>
        </row>
        <row r="648">
          <cell r="E648">
            <v>643</v>
          </cell>
          <cell r="I648">
            <v>1.5601</v>
          </cell>
          <cell r="U648">
            <v>4433.0090090090162</v>
          </cell>
        </row>
        <row r="649">
          <cell r="E649">
            <v>644</v>
          </cell>
          <cell r="I649">
            <v>2.2357999999999998</v>
          </cell>
          <cell r="U649">
            <v>6188.6476190475132</v>
          </cell>
        </row>
        <row r="650">
          <cell r="E650">
            <v>645</v>
          </cell>
          <cell r="I650">
            <v>8.3011999999999997</v>
          </cell>
          <cell r="U650">
            <v>9545.1009174309002</v>
          </cell>
        </row>
        <row r="651">
          <cell r="E651">
            <v>646</v>
          </cell>
          <cell r="I651">
            <v>6.4827000000000004</v>
          </cell>
          <cell r="U651">
            <v>9254.2857142861576</v>
          </cell>
        </row>
        <row r="652">
          <cell r="E652">
            <v>647</v>
          </cell>
          <cell r="I652">
            <v>3.3976000000000002</v>
          </cell>
          <cell r="U652">
            <v>6311.4594594594646</v>
          </cell>
        </row>
        <row r="653">
          <cell r="E653">
            <v>648</v>
          </cell>
          <cell r="I653">
            <v>3.8420000000000001</v>
          </cell>
          <cell r="U653">
            <v>7032.1801801801703</v>
          </cell>
        </row>
        <row r="654">
          <cell r="E654">
            <v>649</v>
          </cell>
          <cell r="I654">
            <v>6.7266000000000004</v>
          </cell>
          <cell r="U654">
            <v>9501.8518518518813</v>
          </cell>
        </row>
        <row r="655">
          <cell r="E655">
            <v>650</v>
          </cell>
          <cell r="I655">
            <v>5.335</v>
          </cell>
          <cell r="U655">
            <v>7961.5135135136079</v>
          </cell>
        </row>
        <row r="656">
          <cell r="E656">
            <v>651</v>
          </cell>
          <cell r="I656">
            <v>3.3521000000000001</v>
          </cell>
          <cell r="U656">
            <v>6253.4054054055214</v>
          </cell>
        </row>
        <row r="657">
          <cell r="E657">
            <v>652</v>
          </cell>
          <cell r="I657">
            <v>1.4934000000000001</v>
          </cell>
          <cell r="U657">
            <v>4334.8518518518595</v>
          </cell>
        </row>
        <row r="658">
          <cell r="E658">
            <v>653</v>
          </cell>
          <cell r="I658">
            <v>-4.0899999999999999E-2</v>
          </cell>
          <cell r="U658">
            <v>976.85714285713902</v>
          </cell>
        </row>
        <row r="659">
          <cell r="E659">
            <v>654</v>
          </cell>
          <cell r="I659">
            <v>-3.7359</v>
          </cell>
          <cell r="U659">
            <v>-556.17857142856883</v>
          </cell>
        </row>
        <row r="660">
          <cell r="E660">
            <v>655</v>
          </cell>
          <cell r="I660">
            <v>-3.6758000000000002</v>
          </cell>
          <cell r="U660">
            <v>-822.54205607476899</v>
          </cell>
        </row>
        <row r="661">
          <cell r="E661">
            <v>656</v>
          </cell>
          <cell r="I661">
            <v>-5.1528</v>
          </cell>
          <cell r="U661">
            <v>-6771.3846153842414</v>
          </cell>
        </row>
        <row r="662">
          <cell r="E662">
            <v>657</v>
          </cell>
          <cell r="I662">
            <v>-12.7887</v>
          </cell>
          <cell r="U662">
            <v>-11526.370370370398</v>
          </cell>
        </row>
        <row r="663">
          <cell r="E663">
            <v>658</v>
          </cell>
          <cell r="I663">
            <v>-12.943899999999999</v>
          </cell>
          <cell r="U663">
            <v>-11727.889908256782</v>
          </cell>
        </row>
        <row r="664">
          <cell r="E664">
            <v>659</v>
          </cell>
          <cell r="I664">
            <v>-14.596</v>
          </cell>
          <cell r="U664">
            <v>-13449.230769230582</v>
          </cell>
        </row>
        <row r="665">
          <cell r="E665">
            <v>660</v>
          </cell>
          <cell r="I665">
            <v>-14.2638</v>
          </cell>
          <cell r="U665">
            <v>-12437.886792453159</v>
          </cell>
        </row>
        <row r="666">
          <cell r="E666">
            <v>661</v>
          </cell>
          <cell r="I666">
            <v>-9.7539999999999996</v>
          </cell>
          <cell r="U666">
            <v>-7073.4999999999955</v>
          </cell>
        </row>
        <row r="667">
          <cell r="E667">
            <v>662</v>
          </cell>
          <cell r="I667">
            <v>-12.0131</v>
          </cell>
          <cell r="U667">
            <v>-10492.523364485996</v>
          </cell>
        </row>
        <row r="668">
          <cell r="E668">
            <v>663</v>
          </cell>
          <cell r="I668">
            <v>-10.4229</v>
          </cell>
          <cell r="U668">
            <v>-9117.6880733944872</v>
          </cell>
        </row>
        <row r="669">
          <cell r="E669">
            <v>664</v>
          </cell>
          <cell r="I669">
            <v>-10.4337</v>
          </cell>
          <cell r="U669">
            <v>-9279.1559633027391</v>
          </cell>
        </row>
        <row r="670">
          <cell r="E670">
            <v>665</v>
          </cell>
          <cell r="I670">
            <v>-9.6552000000000007</v>
          </cell>
          <cell r="U670">
            <v>-8666.7272727272775</v>
          </cell>
        </row>
        <row r="671">
          <cell r="E671">
            <v>666</v>
          </cell>
          <cell r="I671">
            <v>-7.1649000000000003</v>
          </cell>
          <cell r="U671">
            <v>-5043.8909090909638</v>
          </cell>
        </row>
        <row r="672">
          <cell r="E672">
            <v>667</v>
          </cell>
          <cell r="I672">
            <v>-1.0428999999999999</v>
          </cell>
          <cell r="U672">
            <v>-868.40000000014334</v>
          </cell>
        </row>
        <row r="673">
          <cell r="E673">
            <v>668</v>
          </cell>
          <cell r="I673">
            <v>3.4323999999999999</v>
          </cell>
          <cell r="U673">
            <v>3012.3999999997964</v>
          </cell>
        </row>
        <row r="674">
          <cell r="E674">
            <v>669</v>
          </cell>
          <cell r="I674">
            <v>2.4249999999999998</v>
          </cell>
          <cell r="U674">
            <v>3667.4285714286361</v>
          </cell>
        </row>
        <row r="675">
          <cell r="E675">
            <v>670</v>
          </cell>
          <cell r="I675">
            <v>2.7622</v>
          </cell>
          <cell r="U675">
            <v>4087.9999999998672</v>
          </cell>
        </row>
        <row r="676">
          <cell r="E676">
            <v>671</v>
          </cell>
          <cell r="I676">
            <v>5.7949000000000002</v>
          </cell>
          <cell r="U676">
            <v>7759.7714285710463</v>
          </cell>
        </row>
        <row r="677">
          <cell r="E677">
            <v>672</v>
          </cell>
          <cell r="I677">
            <v>12.3071</v>
          </cell>
          <cell r="U677">
            <v>14119.439999999599</v>
          </cell>
        </row>
        <row r="678">
          <cell r="E678">
            <v>673</v>
          </cell>
          <cell r="I678">
            <v>14.7791</v>
          </cell>
          <cell r="U678">
            <v>17470.355140187115</v>
          </cell>
        </row>
        <row r="679">
          <cell r="E679">
            <v>674</v>
          </cell>
          <cell r="I679">
            <v>10.7851</v>
          </cell>
          <cell r="U679">
            <v>13709.920000000544</v>
          </cell>
        </row>
        <row r="680">
          <cell r="E680">
            <v>675</v>
          </cell>
          <cell r="I680">
            <v>7.6505000000000001</v>
          </cell>
          <cell r="U680">
            <v>9938.4000000000706</v>
          </cell>
        </row>
        <row r="681">
          <cell r="E681">
            <v>676</v>
          </cell>
          <cell r="I681">
            <v>7.2252999999999998</v>
          </cell>
          <cell r="U681">
            <v>9683.0270270269684</v>
          </cell>
        </row>
        <row r="682">
          <cell r="E682">
            <v>677</v>
          </cell>
          <cell r="I682">
            <v>8.9106000000000005</v>
          </cell>
          <cell r="U682">
            <v>9918.2222222224245</v>
          </cell>
        </row>
        <row r="683">
          <cell r="E683">
            <v>678</v>
          </cell>
          <cell r="I683">
            <v>4.4718999999999998</v>
          </cell>
          <cell r="U683">
            <v>6105.5200000005634</v>
          </cell>
        </row>
        <row r="684">
          <cell r="E684">
            <v>679</v>
          </cell>
          <cell r="I684">
            <v>-2.2881</v>
          </cell>
          <cell r="U684">
            <v>96.823529411852689</v>
          </cell>
        </row>
        <row r="685">
          <cell r="E685">
            <v>680</v>
          </cell>
          <cell r="I685">
            <v>-3.1303999999999998</v>
          </cell>
          <cell r="U685">
            <v>-1786.7889908253767</v>
          </cell>
        </row>
        <row r="686">
          <cell r="E686">
            <v>681</v>
          </cell>
          <cell r="I686">
            <v>-7.3644999999999996</v>
          </cell>
          <cell r="U686">
            <v>-6162.3300970873415</v>
          </cell>
        </row>
        <row r="687">
          <cell r="E687">
            <v>682</v>
          </cell>
          <cell r="I687">
            <v>-8.2543000000000006</v>
          </cell>
          <cell r="U687">
            <v>-6740.2909090907378</v>
          </cell>
        </row>
        <row r="688">
          <cell r="E688">
            <v>683</v>
          </cell>
          <cell r="I688">
            <v>-10.8599</v>
          </cell>
          <cell r="U688">
            <v>-9373.0181818179553</v>
          </cell>
        </row>
        <row r="689">
          <cell r="E689">
            <v>684</v>
          </cell>
          <cell r="I689">
            <v>-10.979699999999999</v>
          </cell>
          <cell r="U689">
            <v>-10141.392857142793</v>
          </cell>
        </row>
        <row r="690">
          <cell r="E690">
            <v>685</v>
          </cell>
          <cell r="I690">
            <v>-7.0670999999999999</v>
          </cell>
          <cell r="U690">
            <v>-4675.9611650489924</v>
          </cell>
        </row>
        <row r="691">
          <cell r="E691">
            <v>686</v>
          </cell>
          <cell r="I691">
            <v>-4.3677999999999999</v>
          </cell>
          <cell r="U691">
            <v>-4470.4466019416977</v>
          </cell>
        </row>
        <row r="692">
          <cell r="E692">
            <v>687</v>
          </cell>
          <cell r="I692">
            <v>-1.8813</v>
          </cell>
          <cell r="U692">
            <v>-1234.9714285714381</v>
          </cell>
        </row>
        <row r="693">
          <cell r="E693">
            <v>688</v>
          </cell>
          <cell r="I693">
            <v>2.4738000000000002</v>
          </cell>
          <cell r="U693">
            <v>6223.0458715595259</v>
          </cell>
        </row>
        <row r="694">
          <cell r="E694">
            <v>689</v>
          </cell>
          <cell r="I694">
            <v>7.7603</v>
          </cell>
          <cell r="U694">
            <v>8430.3853211009664</v>
          </cell>
        </row>
        <row r="695">
          <cell r="E695">
            <v>690</v>
          </cell>
          <cell r="I695">
            <v>4.7752999999999997</v>
          </cell>
          <cell r="U695">
            <v>6389.4311926607425</v>
          </cell>
        </row>
        <row r="696">
          <cell r="E696">
            <v>691</v>
          </cell>
          <cell r="I696">
            <v>5.0865</v>
          </cell>
          <cell r="U696">
            <v>6481.821428571142</v>
          </cell>
        </row>
        <row r="697">
          <cell r="E697">
            <v>692</v>
          </cell>
          <cell r="I697">
            <v>6.8910999999999998</v>
          </cell>
          <cell r="U697">
            <v>8110.5046728972929</v>
          </cell>
        </row>
        <row r="698">
          <cell r="E698">
            <v>693</v>
          </cell>
          <cell r="I698">
            <v>4.6223999999999998</v>
          </cell>
          <cell r="U698">
            <v>5491.77358490591</v>
          </cell>
        </row>
        <row r="699">
          <cell r="E699">
            <v>694</v>
          </cell>
          <cell r="I699">
            <v>-0.60140000000000005</v>
          </cell>
          <cell r="U699">
            <v>1354.1782178216295</v>
          </cell>
        </row>
        <row r="700">
          <cell r="E700">
            <v>695</v>
          </cell>
          <cell r="I700">
            <v>1.0654999999999999</v>
          </cell>
          <cell r="U700">
            <v>3786.1199999996311</v>
          </cell>
        </row>
        <row r="701">
          <cell r="E701">
            <v>696</v>
          </cell>
          <cell r="I701">
            <v>5.1026999999999996</v>
          </cell>
          <cell r="U701">
            <v>7009.1600000002018</v>
          </cell>
        </row>
        <row r="702">
          <cell r="E702">
            <v>697</v>
          </cell>
          <cell r="I702">
            <v>2.6465000000000001</v>
          </cell>
          <cell r="U702">
            <v>4344.0000000001974</v>
          </cell>
        </row>
        <row r="703">
          <cell r="E703">
            <v>698</v>
          </cell>
          <cell r="I703">
            <v>-6.2100000000000002E-2</v>
          </cell>
          <cell r="U703">
            <v>1517.7358490567042</v>
          </cell>
        </row>
        <row r="704">
          <cell r="E704">
            <v>699</v>
          </cell>
          <cell r="I704">
            <v>-4.3182999999999998</v>
          </cell>
          <cell r="U704">
            <v>-1233.1999999995151</v>
          </cell>
        </row>
        <row r="705">
          <cell r="E705">
            <v>700</v>
          </cell>
          <cell r="I705">
            <v>-7.4911000000000003</v>
          </cell>
          <cell r="U705">
            <v>-6123.8095238094447</v>
          </cell>
        </row>
        <row r="706">
          <cell r="E706">
            <v>701</v>
          </cell>
          <cell r="I706">
            <v>-8.0254999999999992</v>
          </cell>
          <cell r="U706">
            <v>-6881.0505050506108</v>
          </cell>
        </row>
        <row r="707">
          <cell r="E707">
            <v>702</v>
          </cell>
          <cell r="I707">
            <v>-5.6924999999999999</v>
          </cell>
          <cell r="U707">
            <v>-4486.7878787880927</v>
          </cell>
        </row>
        <row r="708">
          <cell r="E708">
            <v>703</v>
          </cell>
          <cell r="I708">
            <v>-1.8433999999999999</v>
          </cell>
          <cell r="U708">
            <v>-798.92000000006647</v>
          </cell>
        </row>
        <row r="709">
          <cell r="E709">
            <v>704</v>
          </cell>
          <cell r="I709">
            <v>-0.79469999999999996</v>
          </cell>
          <cell r="U709">
            <v>165.8400000000056</v>
          </cell>
        </row>
        <row r="710">
          <cell r="E710">
            <v>705</v>
          </cell>
          <cell r="I710">
            <v>-0.53769999999999996</v>
          </cell>
          <cell r="U710">
            <v>84</v>
          </cell>
        </row>
        <row r="711">
          <cell r="E711">
            <v>706</v>
          </cell>
          <cell r="I711">
            <v>-0.82479999999999998</v>
          </cell>
          <cell r="U711">
            <v>62.285714285734123</v>
          </cell>
        </row>
        <row r="712">
          <cell r="E712">
            <v>707</v>
          </cell>
          <cell r="I712">
            <v>-1.1814</v>
          </cell>
          <cell r="U712">
            <v>-480.5714285714065</v>
          </cell>
        </row>
        <row r="713">
          <cell r="E713">
            <v>708</v>
          </cell>
          <cell r="I713">
            <v>-1.2605</v>
          </cell>
          <cell r="U713">
            <v>-595.64601769911212</v>
          </cell>
        </row>
        <row r="714">
          <cell r="E714">
            <v>709</v>
          </cell>
          <cell r="I714">
            <v>-3.4996999999999998</v>
          </cell>
          <cell r="U714">
            <v>-1164.9999999999723</v>
          </cell>
        </row>
        <row r="715">
          <cell r="E715">
            <v>710</v>
          </cell>
          <cell r="I715">
            <v>-4.3960999999999997</v>
          </cell>
          <cell r="U715">
            <v>-1975.4594594594168</v>
          </cell>
        </row>
        <row r="716">
          <cell r="E716">
            <v>711</v>
          </cell>
          <cell r="I716">
            <v>-2.0400999999999998</v>
          </cell>
          <cell r="U716">
            <v>-1484.0000000000887</v>
          </cell>
        </row>
        <row r="717">
          <cell r="E717">
            <v>712</v>
          </cell>
          <cell r="I717">
            <v>0.03</v>
          </cell>
          <cell r="U717">
            <v>1440.28571428543</v>
          </cell>
        </row>
        <row r="718">
          <cell r="E718">
            <v>713</v>
          </cell>
          <cell r="I718">
            <v>4.2248000000000001</v>
          </cell>
          <cell r="U718">
            <v>6290.0917431188827</v>
          </cell>
        </row>
        <row r="719">
          <cell r="E719">
            <v>714</v>
          </cell>
          <cell r="I719">
            <v>9.3016000000000005</v>
          </cell>
          <cell r="U719">
            <v>9395.3394495416014</v>
          </cell>
        </row>
        <row r="720">
          <cell r="E720">
            <v>715</v>
          </cell>
          <cell r="I720">
            <v>5.4378000000000002</v>
          </cell>
          <cell r="U720">
            <v>5217.3333333334094</v>
          </cell>
        </row>
        <row r="721">
          <cell r="E721">
            <v>716</v>
          </cell>
          <cell r="I721">
            <v>0.53849999999999998</v>
          </cell>
          <cell r="U721">
            <v>373.18918918924339</v>
          </cell>
        </row>
        <row r="722">
          <cell r="E722">
            <v>717</v>
          </cell>
          <cell r="I722">
            <v>-2.8309000000000002</v>
          </cell>
          <cell r="U722">
            <v>-1587.171171171093</v>
          </cell>
        </row>
        <row r="723">
          <cell r="E723">
            <v>718</v>
          </cell>
          <cell r="I723">
            <v>-6.2342000000000004</v>
          </cell>
          <cell r="U723">
            <v>-5330.3272727270396</v>
          </cell>
        </row>
        <row r="724">
          <cell r="E724">
            <v>719</v>
          </cell>
          <cell r="I724">
            <v>-6.9474999999999998</v>
          </cell>
          <cell r="U724">
            <v>-4385.9816513763226</v>
          </cell>
        </row>
        <row r="725">
          <cell r="E725">
            <v>720</v>
          </cell>
          <cell r="I725">
            <v>-1.8247</v>
          </cell>
          <cell r="U725">
            <v>-1144.972972973083</v>
          </cell>
        </row>
        <row r="726">
          <cell r="E726">
            <v>721</v>
          </cell>
          <cell r="I726">
            <v>1.4157</v>
          </cell>
          <cell r="U726">
            <v>1802.3238095237207</v>
          </cell>
        </row>
        <row r="727">
          <cell r="E727">
            <v>722</v>
          </cell>
          <cell r="I727">
            <v>2.9849999999999999</v>
          </cell>
          <cell r="U727">
            <v>3622.787878787788</v>
          </cell>
        </row>
        <row r="728">
          <cell r="E728">
            <v>723</v>
          </cell>
          <cell r="I728">
            <v>3.5891000000000002</v>
          </cell>
          <cell r="U728">
            <v>4560.4571428571116</v>
          </cell>
        </row>
        <row r="729">
          <cell r="E729">
            <v>724</v>
          </cell>
          <cell r="I729">
            <v>5.0545999999999998</v>
          </cell>
          <cell r="U729">
            <v>5756.9541284402958</v>
          </cell>
        </row>
        <row r="730">
          <cell r="E730">
            <v>725</v>
          </cell>
          <cell r="I730">
            <v>5.7279</v>
          </cell>
          <cell r="U730">
            <v>7304.8571428570576</v>
          </cell>
        </row>
        <row r="731">
          <cell r="E731">
            <v>726</v>
          </cell>
          <cell r="I731">
            <v>6.7051999999999996</v>
          </cell>
          <cell r="U731">
            <v>7945.5045871560333</v>
          </cell>
        </row>
        <row r="732">
          <cell r="E732">
            <v>727</v>
          </cell>
          <cell r="I732">
            <v>5.7915000000000001</v>
          </cell>
          <cell r="U732">
            <v>7633.1650485435239</v>
          </cell>
        </row>
        <row r="733">
          <cell r="E733">
            <v>728</v>
          </cell>
          <cell r="I733">
            <v>7.5265000000000004</v>
          </cell>
          <cell r="U733">
            <v>10149.16814159257</v>
          </cell>
        </row>
        <row r="734">
          <cell r="E734">
            <v>729</v>
          </cell>
          <cell r="I734">
            <v>12.645799999999999</v>
          </cell>
          <cell r="U734">
            <v>15236.330275229109</v>
          </cell>
        </row>
        <row r="735">
          <cell r="E735">
            <v>730</v>
          </cell>
          <cell r="I735">
            <v>16.062200000000001</v>
          </cell>
          <cell r="U735">
            <v>19012.477064219824</v>
          </cell>
        </row>
        <row r="736">
          <cell r="E736">
            <v>731</v>
          </cell>
          <cell r="I736">
            <v>11.8606</v>
          </cell>
          <cell r="U736">
            <v>13543.495495495536</v>
          </cell>
        </row>
        <row r="737">
          <cell r="E737">
            <v>732</v>
          </cell>
          <cell r="I737">
            <v>4.3047000000000004</v>
          </cell>
          <cell r="U737">
            <v>6239.891891891938</v>
          </cell>
        </row>
        <row r="738">
          <cell r="E738">
            <v>733</v>
          </cell>
          <cell r="I738">
            <v>0.14749999999999999</v>
          </cell>
          <cell r="U738">
            <v>3675.2380952381532</v>
          </cell>
        </row>
        <row r="739">
          <cell r="E739">
            <v>734</v>
          </cell>
          <cell r="I739">
            <v>3.7786</v>
          </cell>
          <cell r="U739">
            <v>5480.7766990289538</v>
          </cell>
        </row>
        <row r="740">
          <cell r="E740">
            <v>735</v>
          </cell>
          <cell r="I740">
            <v>2.851</v>
          </cell>
          <cell r="U740">
            <v>4671.9279279280781</v>
          </cell>
        </row>
        <row r="741">
          <cell r="E741">
            <v>736</v>
          </cell>
          <cell r="I741">
            <v>0.3866</v>
          </cell>
          <cell r="U741">
            <v>3789.9082568807021</v>
          </cell>
        </row>
        <row r="742">
          <cell r="E742">
            <v>737</v>
          </cell>
          <cell r="I742">
            <v>3.0112000000000001</v>
          </cell>
          <cell r="U742">
            <v>4197.2307692307359</v>
          </cell>
        </row>
        <row r="743">
          <cell r="E743">
            <v>738</v>
          </cell>
          <cell r="I743">
            <v>2.2368999999999999</v>
          </cell>
          <cell r="U743">
            <v>4469.5922330097046</v>
          </cell>
        </row>
        <row r="744">
          <cell r="E744">
            <v>739</v>
          </cell>
          <cell r="I744">
            <v>2.1562000000000001</v>
          </cell>
          <cell r="U744">
            <v>4652.1111111110959</v>
          </cell>
        </row>
        <row r="745">
          <cell r="E745">
            <v>740</v>
          </cell>
          <cell r="I745">
            <v>2.4367999999999999</v>
          </cell>
          <cell r="U745">
            <v>4755.4117647059047</v>
          </cell>
        </row>
        <row r="746">
          <cell r="E746">
            <v>741</v>
          </cell>
          <cell r="I746">
            <v>2.1152000000000002</v>
          </cell>
          <cell r="U746">
            <v>4599.0196078431245</v>
          </cell>
        </row>
        <row r="747">
          <cell r="E747">
            <v>742</v>
          </cell>
          <cell r="I747">
            <v>2.5792999999999999</v>
          </cell>
          <cell r="U747">
            <v>5594.0900900899778</v>
          </cell>
        </row>
        <row r="748">
          <cell r="E748">
            <v>743</v>
          </cell>
          <cell r="I748">
            <v>5.9405000000000001</v>
          </cell>
          <cell r="U748">
            <v>8721.0810810808416</v>
          </cell>
        </row>
        <row r="749">
          <cell r="E749">
            <v>744</v>
          </cell>
          <cell r="I749">
            <v>9.7799999999999994</v>
          </cell>
          <cell r="U749">
            <v>12390.296296296796</v>
          </cell>
        </row>
        <row r="750">
          <cell r="E750">
            <v>745</v>
          </cell>
          <cell r="I750">
            <v>2.6261000000000001</v>
          </cell>
          <cell r="U750">
            <v>3908.8148148147429</v>
          </cell>
        </row>
        <row r="751">
          <cell r="E751">
            <v>746</v>
          </cell>
          <cell r="I751">
            <v>0.51759999999999995</v>
          </cell>
          <cell r="U751">
            <v>3191.8532110091869</v>
          </cell>
        </row>
        <row r="752">
          <cell r="E752">
            <v>747</v>
          </cell>
          <cell r="I752">
            <v>2.1915</v>
          </cell>
          <cell r="U752">
            <v>4848.733944954035</v>
          </cell>
        </row>
        <row r="753">
          <cell r="E753">
            <v>748</v>
          </cell>
          <cell r="I753">
            <v>3.0666000000000002</v>
          </cell>
          <cell r="U753">
            <v>4645.00000000004</v>
          </cell>
        </row>
        <row r="754">
          <cell r="E754">
            <v>749</v>
          </cell>
          <cell r="I754">
            <v>1.4823999999999999</v>
          </cell>
          <cell r="U754">
            <v>4110.1071428571713</v>
          </cell>
        </row>
        <row r="755">
          <cell r="E755">
            <v>750</v>
          </cell>
          <cell r="I755">
            <v>2.4091</v>
          </cell>
          <cell r="U755">
            <v>5688.1199999998016</v>
          </cell>
        </row>
        <row r="756">
          <cell r="E756">
            <v>751</v>
          </cell>
          <cell r="I756">
            <v>5.8048999999999999</v>
          </cell>
          <cell r="U756">
            <v>8136.7058823528369</v>
          </cell>
        </row>
        <row r="757">
          <cell r="E757">
            <v>752</v>
          </cell>
          <cell r="I757">
            <v>4.4622999999999999</v>
          </cell>
          <cell r="U757">
            <v>7443.4000000001297</v>
          </cell>
        </row>
        <row r="758">
          <cell r="E758">
            <v>753</v>
          </cell>
          <cell r="I758">
            <v>2.3371</v>
          </cell>
          <cell r="U758">
            <v>5350.4000000000669</v>
          </cell>
        </row>
        <row r="759">
          <cell r="E759">
            <v>754</v>
          </cell>
          <cell r="I759">
            <v>2.1070000000000002</v>
          </cell>
          <cell r="U759">
            <v>4735.9207920792041</v>
          </cell>
        </row>
        <row r="760">
          <cell r="E760">
            <v>755</v>
          </cell>
          <cell r="I760">
            <v>2.0863</v>
          </cell>
          <cell r="U760">
            <v>3355.6363636364722</v>
          </cell>
        </row>
        <row r="761">
          <cell r="E761">
            <v>756</v>
          </cell>
          <cell r="I761">
            <v>-0.95909999999999995</v>
          </cell>
          <cell r="U761">
            <v>592.4000000001306</v>
          </cell>
        </row>
        <row r="762">
          <cell r="E762">
            <v>757</v>
          </cell>
          <cell r="I762">
            <v>-3.2985000000000002</v>
          </cell>
          <cell r="U762">
            <v>-508.60000000001583</v>
          </cell>
        </row>
        <row r="763">
          <cell r="E763">
            <v>758</v>
          </cell>
          <cell r="I763">
            <v>-3.0194000000000001</v>
          </cell>
          <cell r="U763">
            <v>-543.39999999998417</v>
          </cell>
        </row>
        <row r="764">
          <cell r="E764">
            <v>759</v>
          </cell>
          <cell r="I764">
            <v>-3.3959000000000001</v>
          </cell>
          <cell r="U764">
            <v>-1285.9183673468794</v>
          </cell>
        </row>
        <row r="765">
          <cell r="E765">
            <v>760</v>
          </cell>
          <cell r="I765">
            <v>-14.391999999999999</v>
          </cell>
          <cell r="U765">
            <v>-8468.8712871280222</v>
          </cell>
        </row>
        <row r="766">
          <cell r="E766">
            <v>761</v>
          </cell>
          <cell r="I766">
            <v>-18.2575</v>
          </cell>
          <cell r="U766">
            <v>-15763.221238937856</v>
          </cell>
        </row>
        <row r="767">
          <cell r="E767">
            <v>762</v>
          </cell>
          <cell r="I767">
            <v>-18.2211</v>
          </cell>
          <cell r="U767">
            <v>-16026.742857142994</v>
          </cell>
        </row>
        <row r="768">
          <cell r="E768">
            <v>763</v>
          </cell>
          <cell r="I768">
            <v>-13.762499999999999</v>
          </cell>
          <cell r="U768">
            <v>-12573.28155339813</v>
          </cell>
        </row>
        <row r="769">
          <cell r="E769">
            <v>764</v>
          </cell>
          <cell r="I769">
            <v>-11.1408</v>
          </cell>
          <cell r="U769">
            <v>-9967.3461538464526</v>
          </cell>
        </row>
        <row r="770">
          <cell r="E770">
            <v>765</v>
          </cell>
          <cell r="I770">
            <v>-8.1837</v>
          </cell>
          <cell r="U770">
            <v>-6362.0784313727054</v>
          </cell>
        </row>
        <row r="771">
          <cell r="E771">
            <v>766</v>
          </cell>
          <cell r="I771">
            <v>-4.8057999999999996</v>
          </cell>
          <cell r="U771">
            <v>-3064.1428571429915</v>
          </cell>
        </row>
        <row r="772">
          <cell r="E772">
            <v>767</v>
          </cell>
          <cell r="I772">
            <v>0.15690000000000001</v>
          </cell>
          <cell r="U772">
            <v>1082.8118811878476</v>
          </cell>
        </row>
        <row r="773">
          <cell r="E773">
            <v>768</v>
          </cell>
          <cell r="I773">
            <v>5.3654000000000002</v>
          </cell>
          <cell r="U773">
            <v>6804.5818181818322</v>
          </cell>
        </row>
        <row r="774">
          <cell r="E774">
            <v>769</v>
          </cell>
          <cell r="I774">
            <v>5.5925000000000002</v>
          </cell>
          <cell r="U774">
            <v>6627.0891089107154</v>
          </cell>
        </row>
        <row r="775">
          <cell r="E775">
            <v>770</v>
          </cell>
          <cell r="I775">
            <v>7.9363000000000001</v>
          </cell>
          <cell r="U775">
            <v>9668.6000000000422</v>
          </cell>
        </row>
        <row r="776">
          <cell r="E776">
            <v>771</v>
          </cell>
          <cell r="I776">
            <v>7.4596999999999998</v>
          </cell>
          <cell r="U776">
            <v>8966.1999999998188</v>
          </cell>
        </row>
        <row r="777">
          <cell r="E777">
            <v>772</v>
          </cell>
          <cell r="I777">
            <v>9.6999999999999993</v>
          </cell>
          <cell r="U777">
            <v>13036.799999999723</v>
          </cell>
        </row>
        <row r="778">
          <cell r="E778">
            <v>773</v>
          </cell>
          <cell r="I778">
            <v>15.7195</v>
          </cell>
          <cell r="U778">
            <v>19190.39999999967</v>
          </cell>
        </row>
        <row r="779">
          <cell r="E779">
            <v>774</v>
          </cell>
          <cell r="I779">
            <v>21.964700000000001</v>
          </cell>
          <cell r="U779">
            <v>26167.249999999916</v>
          </cell>
        </row>
        <row r="780">
          <cell r="E780">
            <v>775</v>
          </cell>
          <cell r="I780">
            <v>23.8902</v>
          </cell>
          <cell r="U780">
            <v>27992.249999999909</v>
          </cell>
        </row>
        <row r="781">
          <cell r="E781">
            <v>776</v>
          </cell>
          <cell r="I781">
            <v>16.350000000000001</v>
          </cell>
          <cell r="U781">
            <v>20177.473684210861</v>
          </cell>
        </row>
        <row r="782">
          <cell r="E782">
            <v>777</v>
          </cell>
          <cell r="I782">
            <v>12.829499999999999</v>
          </cell>
          <cell r="U782">
            <v>16868.892857142931</v>
          </cell>
        </row>
        <row r="783">
          <cell r="E783">
            <v>778</v>
          </cell>
          <cell r="I783">
            <v>15.910399999999999</v>
          </cell>
          <cell r="U783">
            <v>19898.666666666399</v>
          </cell>
        </row>
        <row r="784">
          <cell r="E784">
            <v>779</v>
          </cell>
          <cell r="I784">
            <v>16.748100000000001</v>
          </cell>
          <cell r="U784">
            <v>20443.555555555806</v>
          </cell>
        </row>
        <row r="785">
          <cell r="E785">
            <v>780</v>
          </cell>
          <cell r="I785">
            <v>12.712400000000001</v>
          </cell>
          <cell r="U785">
            <v>16772.452830188966</v>
          </cell>
        </row>
        <row r="786">
          <cell r="E786">
            <v>781</v>
          </cell>
          <cell r="I786">
            <v>10.668100000000001</v>
          </cell>
          <cell r="U786">
            <v>14527.38461538461</v>
          </cell>
        </row>
        <row r="787">
          <cell r="E787">
            <v>782</v>
          </cell>
          <cell r="I787">
            <v>10.7942</v>
          </cell>
          <cell r="U787">
            <v>14711.252336448597</v>
          </cell>
        </row>
        <row r="788">
          <cell r="E788">
            <v>783</v>
          </cell>
          <cell r="I788">
            <v>10.741199999999999</v>
          </cell>
          <cell r="U788">
            <v>14795.009900990095</v>
          </cell>
        </row>
        <row r="789">
          <cell r="E789">
            <v>784</v>
          </cell>
          <cell r="I789">
            <v>10.5581</v>
          </cell>
          <cell r="U789">
            <v>14184.000000000102</v>
          </cell>
        </row>
        <row r="790">
          <cell r="E790">
            <v>785</v>
          </cell>
          <cell r="I790">
            <v>8.7407000000000004</v>
          </cell>
          <cell r="U790">
            <v>11375.200000000188</v>
          </cell>
        </row>
        <row r="791">
          <cell r="E791">
            <v>786</v>
          </cell>
          <cell r="I791">
            <v>3.2700999999999998</v>
          </cell>
          <cell r="U791">
            <v>9223.7623762375169</v>
          </cell>
        </row>
        <row r="792">
          <cell r="E792">
            <v>787</v>
          </cell>
          <cell r="I792">
            <v>7.0171999999999999</v>
          </cell>
          <cell r="U792">
            <v>11099.999999999982</v>
          </cell>
        </row>
        <row r="793">
          <cell r="E793">
            <v>788</v>
          </cell>
          <cell r="I793">
            <v>7.2798999999999996</v>
          </cell>
          <cell r="U793">
            <v>10564.240000000314</v>
          </cell>
        </row>
        <row r="794">
          <cell r="E794">
            <v>789</v>
          </cell>
          <cell r="I794">
            <v>3.9586000000000001</v>
          </cell>
          <cell r="U794">
            <v>7494.0917431192265</v>
          </cell>
        </row>
        <row r="795">
          <cell r="E795">
            <v>790</v>
          </cell>
          <cell r="I795">
            <v>4.5140000000000002</v>
          </cell>
          <cell r="U795">
            <v>8084.1081081081093</v>
          </cell>
        </row>
        <row r="796">
          <cell r="E796">
            <v>791</v>
          </cell>
          <cell r="I796">
            <v>4.7701000000000002</v>
          </cell>
          <cell r="U796">
            <v>8312.0363636363672</v>
          </cell>
        </row>
        <row r="797">
          <cell r="E797">
            <v>792</v>
          </cell>
          <cell r="I797">
            <v>4.5202</v>
          </cell>
          <cell r="U797">
            <v>7915.6727272727394</v>
          </cell>
        </row>
        <row r="798">
          <cell r="E798">
            <v>793</v>
          </cell>
          <cell r="I798">
            <v>3.4110999999999998</v>
          </cell>
          <cell r="U798">
            <v>6940.8800000000329</v>
          </cell>
        </row>
        <row r="799">
          <cell r="E799">
            <v>794</v>
          </cell>
          <cell r="I799">
            <v>6.5143000000000004</v>
          </cell>
          <cell r="U799">
            <v>11352.950495049388</v>
          </cell>
        </row>
        <row r="800">
          <cell r="E800">
            <v>795</v>
          </cell>
          <cell r="I800">
            <v>4.1581999999999999</v>
          </cell>
          <cell r="U800">
            <v>6822.1176470588607</v>
          </cell>
        </row>
        <row r="801">
          <cell r="E801">
            <v>796</v>
          </cell>
          <cell r="I801">
            <v>-1.9298</v>
          </cell>
          <cell r="U801">
            <v>134.15384615432413</v>
          </cell>
        </row>
        <row r="802">
          <cell r="E802">
            <v>797</v>
          </cell>
          <cell r="I802">
            <v>-14.232799999999999</v>
          </cell>
          <cell r="U802">
            <v>-13888.149532709791</v>
          </cell>
        </row>
        <row r="803">
          <cell r="E803">
            <v>798</v>
          </cell>
          <cell r="I803">
            <v>-21.89</v>
          </cell>
          <cell r="U803">
            <v>-17496.749999999996</v>
          </cell>
        </row>
        <row r="804">
          <cell r="E804">
            <v>799</v>
          </cell>
          <cell r="I804">
            <v>-23.3492</v>
          </cell>
          <cell r="U804">
            <v>-20504.071428571311</v>
          </cell>
        </row>
        <row r="805">
          <cell r="E805">
            <v>800</v>
          </cell>
          <cell r="I805">
            <v>-21.228200000000001</v>
          </cell>
          <cell r="U805">
            <v>-22021.92727272732</v>
          </cell>
        </row>
        <row r="806">
          <cell r="E806">
            <v>801</v>
          </cell>
          <cell r="I806">
            <v>-22.081299999999999</v>
          </cell>
          <cell r="U806">
            <v>-15679.779816514585</v>
          </cell>
        </row>
        <row r="807">
          <cell r="E807">
            <v>802</v>
          </cell>
          <cell r="I807">
            <v>-5.2933000000000003</v>
          </cell>
          <cell r="U807">
            <v>-2539.5315315326579</v>
          </cell>
        </row>
        <row r="808">
          <cell r="E808">
            <v>803</v>
          </cell>
          <cell r="I808">
            <v>6.0206</v>
          </cell>
          <cell r="U808">
            <v>7812.5405405404535</v>
          </cell>
        </row>
        <row r="809">
          <cell r="E809">
            <v>804</v>
          </cell>
          <cell r="I809">
            <v>5.5824999999999996</v>
          </cell>
          <cell r="U809">
            <v>8994.2222222222226</v>
          </cell>
        </row>
        <row r="810">
          <cell r="E810">
            <v>805</v>
          </cell>
          <cell r="I810">
            <v>7.7586000000000004</v>
          </cell>
          <cell r="U810">
            <v>10449.30693069287</v>
          </cell>
        </row>
        <row r="811">
          <cell r="E811">
            <v>806</v>
          </cell>
          <cell r="I811">
            <v>12.790800000000001</v>
          </cell>
          <cell r="U811">
            <v>15970.811881187979</v>
          </cell>
        </row>
        <row r="812">
          <cell r="E812">
            <v>807</v>
          </cell>
          <cell r="I812">
            <v>17.041499999999999</v>
          </cell>
          <cell r="U812">
            <v>20806.4800000002</v>
          </cell>
        </row>
        <row r="813">
          <cell r="E813">
            <v>808</v>
          </cell>
          <cell r="I813">
            <v>7.8689</v>
          </cell>
          <cell r="U813">
            <v>9915.760000000033</v>
          </cell>
        </row>
        <row r="814">
          <cell r="E814">
            <v>809</v>
          </cell>
          <cell r="I814">
            <v>6.1078999999999999</v>
          </cell>
          <cell r="U814">
            <v>8070.8800000000629</v>
          </cell>
        </row>
        <row r="815">
          <cell r="E815">
            <v>810</v>
          </cell>
          <cell r="I815">
            <v>2.5432999999999999</v>
          </cell>
          <cell r="U815">
            <v>4629.7857142857638</v>
          </cell>
        </row>
        <row r="816">
          <cell r="E816">
            <v>811</v>
          </cell>
          <cell r="I816">
            <v>-0.19070000000000001</v>
          </cell>
          <cell r="U816">
            <v>1919.0714285714889</v>
          </cell>
        </row>
        <row r="817">
          <cell r="E817">
            <v>812</v>
          </cell>
          <cell r="I817">
            <v>-3.3149999999999999</v>
          </cell>
          <cell r="U817">
            <v>-359.07964601765639</v>
          </cell>
        </row>
        <row r="818">
          <cell r="E818">
            <v>813</v>
          </cell>
          <cell r="I818">
            <v>-10.1182</v>
          </cell>
          <cell r="U818">
            <v>-9351.2399999997997</v>
          </cell>
        </row>
        <row r="819">
          <cell r="E819">
            <v>814</v>
          </cell>
          <cell r="I819">
            <v>-13.032</v>
          </cell>
          <cell r="U819">
            <v>-9792.6800000000494</v>
          </cell>
        </row>
        <row r="820">
          <cell r="E820">
            <v>815</v>
          </cell>
          <cell r="I820">
            <v>-19.944400000000002</v>
          </cell>
          <cell r="U820">
            <v>-15215.168316831594</v>
          </cell>
        </row>
        <row r="821">
          <cell r="E821">
            <v>816</v>
          </cell>
          <cell r="I821">
            <v>-14.234999999999999</v>
          </cell>
          <cell r="U821">
            <v>-13356.62745098037</v>
          </cell>
        </row>
        <row r="822">
          <cell r="E822">
            <v>817</v>
          </cell>
          <cell r="I822">
            <v>-12.691000000000001</v>
          </cell>
          <cell r="U822">
            <v>-11427.759999999991</v>
          </cell>
        </row>
        <row r="823">
          <cell r="E823">
            <v>818</v>
          </cell>
          <cell r="I823">
            <v>-11.3985</v>
          </cell>
          <cell r="U823">
            <v>-10353.43999999999</v>
          </cell>
        </row>
        <row r="824">
          <cell r="E824">
            <v>819</v>
          </cell>
          <cell r="I824">
            <v>-9.8718000000000004</v>
          </cell>
          <cell r="U824">
            <v>-8951.9199999999873</v>
          </cell>
        </row>
        <row r="825">
          <cell r="E825">
            <v>820</v>
          </cell>
          <cell r="I825">
            <v>-8.7813999999999997</v>
          </cell>
          <cell r="U825">
            <v>-7650.867924528342</v>
          </cell>
        </row>
        <row r="826">
          <cell r="E826">
            <v>821</v>
          </cell>
          <cell r="I826">
            <v>-5.4478999999999997</v>
          </cell>
          <cell r="U826">
            <v>-3452.9009009012275</v>
          </cell>
        </row>
        <row r="827">
          <cell r="E827">
            <v>822</v>
          </cell>
          <cell r="I827">
            <v>1.4214</v>
          </cell>
          <cell r="U827">
            <v>3064.6037735846585</v>
          </cell>
        </row>
        <row r="828">
          <cell r="E828">
            <v>823</v>
          </cell>
          <cell r="I828">
            <v>6.5782999999999996</v>
          </cell>
          <cell r="U828">
            <v>7339.247524752469</v>
          </cell>
        </row>
        <row r="829">
          <cell r="E829">
            <v>824</v>
          </cell>
          <cell r="I829">
            <v>8.1121999999999996</v>
          </cell>
          <cell r="U829">
            <v>9816.4752475247678</v>
          </cell>
        </row>
        <row r="830">
          <cell r="E830">
            <v>825</v>
          </cell>
          <cell r="I830">
            <v>10.2746</v>
          </cell>
          <cell r="U830">
            <v>12384.194174757231</v>
          </cell>
        </row>
        <row r="831">
          <cell r="E831">
            <v>826</v>
          </cell>
          <cell r="I831">
            <v>8.1880000000000006</v>
          </cell>
          <cell r="U831">
            <v>12334.128440367058</v>
          </cell>
        </row>
        <row r="832">
          <cell r="E832">
            <v>827</v>
          </cell>
          <cell r="I832">
            <v>9.6152999999999995</v>
          </cell>
          <cell r="U832">
            <v>11311.964601769916</v>
          </cell>
        </row>
        <row r="833">
          <cell r="E833">
            <v>828</v>
          </cell>
          <cell r="I833">
            <v>7.96</v>
          </cell>
          <cell r="U833">
            <v>11263.924528301895</v>
          </cell>
        </row>
        <row r="834">
          <cell r="E834">
            <v>829</v>
          </cell>
          <cell r="I834">
            <v>7.0637999999999996</v>
          </cell>
          <cell r="U834">
            <v>9094.0540540541806</v>
          </cell>
        </row>
        <row r="835">
          <cell r="E835">
            <v>830</v>
          </cell>
          <cell r="I835">
            <v>4.8375000000000004</v>
          </cell>
          <cell r="U835">
            <v>6962.972477064116</v>
          </cell>
        </row>
        <row r="836">
          <cell r="E836">
            <v>831</v>
          </cell>
          <cell r="I836">
            <v>5.4020000000000001</v>
          </cell>
          <cell r="U836">
            <v>8548.2935779815016</v>
          </cell>
        </row>
        <row r="837">
          <cell r="E837">
            <v>832</v>
          </cell>
          <cell r="I837">
            <v>12.1267</v>
          </cell>
          <cell r="U837">
            <v>15583.499999999291</v>
          </cell>
        </row>
        <row r="838">
          <cell r="E838">
            <v>833</v>
          </cell>
          <cell r="I838">
            <v>16.0105</v>
          </cell>
          <cell r="U838">
            <v>17234.534653465278</v>
          </cell>
        </row>
        <row r="839">
          <cell r="E839">
            <v>834</v>
          </cell>
          <cell r="I839">
            <v>6.6605999999999996</v>
          </cell>
          <cell r="U839">
            <v>10405.200000000743</v>
          </cell>
        </row>
        <row r="840">
          <cell r="E840">
            <v>835</v>
          </cell>
          <cell r="I840">
            <v>5.1509999999999998</v>
          </cell>
          <cell r="U840">
            <v>6826.4077669904809</v>
          </cell>
        </row>
        <row r="841">
          <cell r="E841">
            <v>836</v>
          </cell>
          <cell r="I841">
            <v>3.8184</v>
          </cell>
          <cell r="U841">
            <v>8411.7647058822276</v>
          </cell>
        </row>
        <row r="842">
          <cell r="E842">
            <v>837</v>
          </cell>
          <cell r="I842">
            <v>5.3456000000000001</v>
          </cell>
          <cell r="U842">
            <v>6846.4000000001179</v>
          </cell>
        </row>
        <row r="843">
          <cell r="E843">
            <v>838</v>
          </cell>
          <cell r="I843">
            <v>2.5960999999999999</v>
          </cell>
          <cell r="U843">
            <v>5942.2056074766751</v>
          </cell>
        </row>
        <row r="844">
          <cell r="E844">
            <v>839</v>
          </cell>
          <cell r="I844">
            <v>4.4572000000000003</v>
          </cell>
          <cell r="U844">
            <v>6873.0297029701678</v>
          </cell>
        </row>
        <row r="845">
          <cell r="E845">
            <v>840</v>
          </cell>
          <cell r="I845">
            <v>4.5243000000000002</v>
          </cell>
          <cell r="U845">
            <v>6905.6000000000449</v>
          </cell>
        </row>
        <row r="846">
          <cell r="E846">
            <v>841</v>
          </cell>
          <cell r="I846">
            <v>4.6909999999999998</v>
          </cell>
          <cell r="U846">
            <v>7629.7599999998956</v>
          </cell>
        </row>
        <row r="847">
          <cell r="E847">
            <v>842</v>
          </cell>
          <cell r="I847">
            <v>5.4927999999999999</v>
          </cell>
          <cell r="U847">
            <v>8398.5742574256947</v>
          </cell>
        </row>
        <row r="848">
          <cell r="E848">
            <v>843</v>
          </cell>
          <cell r="I848">
            <v>5.9245999999999999</v>
          </cell>
          <cell r="U848">
            <v>8572</v>
          </cell>
        </row>
        <row r="849">
          <cell r="E849">
            <v>844</v>
          </cell>
          <cell r="I849">
            <v>7.8292000000000002</v>
          </cell>
          <cell r="U849">
            <v>11457.153153152718</v>
          </cell>
        </row>
        <row r="850">
          <cell r="E850">
            <v>845</v>
          </cell>
          <cell r="I850">
            <v>11.6638</v>
          </cell>
          <cell r="U850">
            <v>12910.83636363649</v>
          </cell>
        </row>
        <row r="851">
          <cell r="E851">
            <v>846</v>
          </cell>
          <cell r="I851">
            <v>6.2472000000000003</v>
          </cell>
          <cell r="U851">
            <v>9832.0000000001764</v>
          </cell>
        </row>
        <row r="852">
          <cell r="E852">
            <v>847</v>
          </cell>
          <cell r="I852">
            <v>3.4089999999999998</v>
          </cell>
          <cell r="U852">
            <v>7563.7647058822104</v>
          </cell>
        </row>
        <row r="853">
          <cell r="E853">
            <v>848</v>
          </cell>
          <cell r="I853">
            <v>5.7962999999999996</v>
          </cell>
          <cell r="U853">
            <v>8805.6565656565072</v>
          </cell>
        </row>
        <row r="854">
          <cell r="E854">
            <v>849</v>
          </cell>
          <cell r="I854">
            <v>6.2354000000000003</v>
          </cell>
          <cell r="U854">
            <v>8620.5769230770675</v>
          </cell>
        </row>
        <row r="855">
          <cell r="E855">
            <v>850</v>
          </cell>
          <cell r="I855">
            <v>3.2997000000000001</v>
          </cell>
          <cell r="U855">
            <v>7144.396396396437</v>
          </cell>
        </row>
        <row r="856">
          <cell r="E856">
            <v>851</v>
          </cell>
          <cell r="I856">
            <v>4.7049000000000003</v>
          </cell>
          <cell r="U856">
            <v>7842.5794392519829</v>
          </cell>
        </row>
        <row r="857">
          <cell r="E857">
            <v>852</v>
          </cell>
          <cell r="I857">
            <v>10.1608</v>
          </cell>
          <cell r="U857">
            <v>13606.901960784275</v>
          </cell>
        </row>
        <row r="858">
          <cell r="E858">
            <v>853</v>
          </cell>
          <cell r="I858">
            <v>11.113099999999999</v>
          </cell>
          <cell r="U858">
            <v>14919.450980392859</v>
          </cell>
        </row>
        <row r="859">
          <cell r="E859">
            <v>854</v>
          </cell>
          <cell r="I859">
            <v>4.9524999999999997</v>
          </cell>
          <cell r="U859">
            <v>8288.3564356436618</v>
          </cell>
        </row>
        <row r="860">
          <cell r="E860">
            <v>855</v>
          </cell>
          <cell r="I860">
            <v>4.2443</v>
          </cell>
          <cell r="U860">
            <v>7570.2545454541896</v>
          </cell>
        </row>
        <row r="861">
          <cell r="E861">
            <v>856</v>
          </cell>
          <cell r="I861">
            <v>8.6336999999999993</v>
          </cell>
          <cell r="U861">
            <v>12348.436363635908</v>
          </cell>
        </row>
        <row r="862">
          <cell r="E862">
            <v>857</v>
          </cell>
          <cell r="I862">
            <v>5.8094999999999999</v>
          </cell>
          <cell r="U862">
            <v>9601.0841121496414</v>
          </cell>
        </row>
        <row r="863">
          <cell r="E863">
            <v>858</v>
          </cell>
          <cell r="I863">
            <v>-1.2877000000000001</v>
          </cell>
          <cell r="U863">
            <v>2314.4466019418069</v>
          </cell>
        </row>
        <row r="864">
          <cell r="E864">
            <v>859</v>
          </cell>
          <cell r="I864">
            <v>11.154400000000001</v>
          </cell>
          <cell r="U864">
            <v>14325.7254901948</v>
          </cell>
        </row>
        <row r="865">
          <cell r="E865">
            <v>860</v>
          </cell>
          <cell r="I865">
            <v>12.9039</v>
          </cell>
          <cell r="U865">
            <v>16313.864077669909</v>
          </cell>
        </row>
        <row r="866">
          <cell r="E866">
            <v>861</v>
          </cell>
          <cell r="I866">
            <v>11.6553</v>
          </cell>
          <cell r="U866">
            <v>13134.262626262933</v>
          </cell>
        </row>
        <row r="867">
          <cell r="E867">
            <v>862</v>
          </cell>
          <cell r="I867">
            <v>-0.25650000000000001</v>
          </cell>
          <cell r="U867">
            <v>7784.3185840712395</v>
          </cell>
        </row>
        <row r="868">
          <cell r="E868">
            <v>863</v>
          </cell>
          <cell r="I868">
            <v>8.0456000000000003</v>
          </cell>
          <cell r="U868">
            <v>9402.486486486092</v>
          </cell>
        </row>
        <row r="869">
          <cell r="E869">
            <v>864</v>
          </cell>
          <cell r="I869">
            <v>12.2567</v>
          </cell>
          <cell r="U869">
            <v>14508.727272727047</v>
          </cell>
        </row>
        <row r="870">
          <cell r="E870">
            <v>865</v>
          </cell>
          <cell r="I870">
            <v>15.303900000000001</v>
          </cell>
          <cell r="U870">
            <v>19388.380952380812</v>
          </cell>
        </row>
        <row r="871">
          <cell r="E871">
            <v>866</v>
          </cell>
          <cell r="I871">
            <v>17.0411</v>
          </cell>
          <cell r="U871">
            <v>19128.692307692614</v>
          </cell>
        </row>
        <row r="872">
          <cell r="E872">
            <v>867</v>
          </cell>
          <cell r="I872">
            <v>13.0031</v>
          </cell>
          <cell r="U872">
            <v>15295.320000000031</v>
          </cell>
        </row>
        <row r="873">
          <cell r="E873">
            <v>868</v>
          </cell>
          <cell r="I873">
            <v>7.3567</v>
          </cell>
          <cell r="U873">
            <v>15793.570093457813</v>
          </cell>
        </row>
        <row r="874">
          <cell r="E874">
            <v>869</v>
          </cell>
          <cell r="I874">
            <v>14.3545</v>
          </cell>
          <cell r="U874">
            <v>19006.702702702321</v>
          </cell>
        </row>
        <row r="875">
          <cell r="E875">
            <v>870</v>
          </cell>
          <cell r="I875">
            <v>18.552199999999999</v>
          </cell>
          <cell r="U875">
            <v>21129.321428571973</v>
          </cell>
        </row>
        <row r="876">
          <cell r="E876">
            <v>871</v>
          </cell>
          <cell r="I876">
            <v>11.8629</v>
          </cell>
          <cell r="U876">
            <v>15412.964285714846</v>
          </cell>
        </row>
        <row r="877">
          <cell r="E877">
            <v>872</v>
          </cell>
          <cell r="I877">
            <v>4.9802999999999997</v>
          </cell>
          <cell r="U877">
            <v>9130.8214285713766</v>
          </cell>
        </row>
        <row r="878">
          <cell r="E878">
            <v>873</v>
          </cell>
          <cell r="I878">
            <v>2.5013000000000001</v>
          </cell>
          <cell r="U878">
            <v>7857.3714285714959</v>
          </cell>
        </row>
        <row r="879">
          <cell r="E879">
            <v>874</v>
          </cell>
          <cell r="I879">
            <v>4.5571999999999999</v>
          </cell>
          <cell r="U879">
            <v>7857.111111111104</v>
          </cell>
        </row>
        <row r="880">
          <cell r="E880">
            <v>875</v>
          </cell>
          <cell r="I880">
            <v>5.4478</v>
          </cell>
          <cell r="U880">
            <v>8528.3571428571304</v>
          </cell>
        </row>
        <row r="881">
          <cell r="E881">
            <v>876</v>
          </cell>
          <cell r="I881">
            <v>1.7619</v>
          </cell>
          <cell r="U881">
            <v>4918.0183486239175</v>
          </cell>
        </row>
        <row r="882">
          <cell r="E882">
            <v>877</v>
          </cell>
          <cell r="I882">
            <v>-0.52739999999999998</v>
          </cell>
          <cell r="U882">
            <v>2808.2935779816712</v>
          </cell>
        </row>
        <row r="883">
          <cell r="E883">
            <v>878</v>
          </cell>
          <cell r="I883">
            <v>-0.37890000000000001</v>
          </cell>
          <cell r="U883">
            <v>2913.1851851851429</v>
          </cell>
        </row>
        <row r="884">
          <cell r="E884">
            <v>879</v>
          </cell>
          <cell r="I884">
            <v>-3.3035999999999999</v>
          </cell>
          <cell r="U884">
            <v>1378.3157894740257</v>
          </cell>
        </row>
        <row r="885">
          <cell r="E885">
            <v>880</v>
          </cell>
          <cell r="I885">
            <v>-4.4611000000000001</v>
          </cell>
          <cell r="U885">
            <v>-348.49557522142436</v>
          </cell>
        </row>
        <row r="886">
          <cell r="E886">
            <v>881</v>
          </cell>
          <cell r="I886">
            <v>0.48099999999999998</v>
          </cell>
          <cell r="U886">
            <v>3089.9459459453305</v>
          </cell>
        </row>
        <row r="887">
          <cell r="E887">
            <v>882</v>
          </cell>
          <cell r="I887">
            <v>6.6386000000000003</v>
          </cell>
          <cell r="U887">
            <v>9026.8828828836995</v>
          </cell>
        </row>
        <row r="888">
          <cell r="E888">
            <v>883</v>
          </cell>
          <cell r="I888">
            <v>-3.1366999999999998</v>
          </cell>
          <cell r="U888">
            <v>-944.28828828836959</v>
          </cell>
        </row>
        <row r="889">
          <cell r="E889">
            <v>884</v>
          </cell>
          <cell r="I889">
            <v>-4.3314000000000004</v>
          </cell>
          <cell r="U889">
            <v>-1203.853211009171</v>
          </cell>
        </row>
        <row r="890">
          <cell r="E890">
            <v>885</v>
          </cell>
          <cell r="I890">
            <v>1.7915000000000001</v>
          </cell>
          <cell r="U890">
            <v>7215.2293577977071</v>
          </cell>
        </row>
        <row r="891">
          <cell r="E891">
            <v>886</v>
          </cell>
          <cell r="I891">
            <v>6.9093</v>
          </cell>
          <cell r="U891">
            <v>9057.297297297293</v>
          </cell>
        </row>
        <row r="892">
          <cell r="E892">
            <v>887</v>
          </cell>
          <cell r="I892">
            <v>4.6479999999999997</v>
          </cell>
          <cell r="U892">
            <v>7471.926605504791</v>
          </cell>
        </row>
        <row r="893">
          <cell r="E893">
            <v>888</v>
          </cell>
          <cell r="I893">
            <v>3.1057999999999999</v>
          </cell>
          <cell r="U893">
            <v>6378.0377358490787</v>
          </cell>
        </row>
        <row r="894">
          <cell r="E894">
            <v>889</v>
          </cell>
          <cell r="I894">
            <v>2.0392999999999999</v>
          </cell>
          <cell r="U894">
            <v>6564.1999999999725</v>
          </cell>
        </row>
        <row r="895">
          <cell r="E895">
            <v>890</v>
          </cell>
          <cell r="I895">
            <v>5.3692000000000002</v>
          </cell>
          <cell r="U895">
            <v>8065.7999999998983</v>
          </cell>
        </row>
        <row r="896">
          <cell r="E896">
            <v>891</v>
          </cell>
          <cell r="I896">
            <v>4.7484999999999999</v>
          </cell>
          <cell r="U896">
            <v>7413.2000000001372</v>
          </cell>
        </row>
        <row r="897">
          <cell r="E897">
            <v>892</v>
          </cell>
          <cell r="I897">
            <v>2.6665000000000001</v>
          </cell>
          <cell r="U897">
            <v>5708.8440366972864</v>
          </cell>
        </row>
        <row r="898">
          <cell r="E898">
            <v>893</v>
          </cell>
          <cell r="I898">
            <v>1.6212</v>
          </cell>
          <cell r="U898">
            <v>4316.0754716982356</v>
          </cell>
        </row>
        <row r="899">
          <cell r="E899">
            <v>894</v>
          </cell>
          <cell r="I899">
            <v>-0.34089999999999998</v>
          </cell>
          <cell r="U899">
            <v>2515.8095238095761</v>
          </cell>
        </row>
        <row r="900">
          <cell r="E900">
            <v>895</v>
          </cell>
          <cell r="I900">
            <v>-1.2410000000000001</v>
          </cell>
          <cell r="U900">
            <v>1578.4070796460794</v>
          </cell>
        </row>
        <row r="901">
          <cell r="E901">
            <v>896</v>
          </cell>
          <cell r="I901">
            <v>-2.5600999999999998</v>
          </cell>
          <cell r="U901">
            <v>629.60747663565076</v>
          </cell>
        </row>
        <row r="902">
          <cell r="E902">
            <v>897</v>
          </cell>
          <cell r="I902">
            <v>-3.9293</v>
          </cell>
          <cell r="U902">
            <v>-980.4444444444398</v>
          </cell>
        </row>
        <row r="903">
          <cell r="E903">
            <v>898</v>
          </cell>
          <cell r="I903">
            <v>-3.7363</v>
          </cell>
          <cell r="U903">
            <v>-970.69026548687179</v>
          </cell>
        </row>
        <row r="904">
          <cell r="E904">
            <v>899</v>
          </cell>
          <cell r="I904">
            <v>-2.3664999999999998</v>
          </cell>
          <cell r="U904">
            <v>1333.7345132741993</v>
          </cell>
        </row>
        <row r="905">
          <cell r="E905">
            <v>900</v>
          </cell>
          <cell r="I905">
            <v>4.9930000000000003</v>
          </cell>
          <cell r="U905">
            <v>7064.9999999996253</v>
          </cell>
        </row>
        <row r="906">
          <cell r="E906">
            <v>901</v>
          </cell>
          <cell r="I906">
            <v>4.8186999999999998</v>
          </cell>
          <cell r="U906">
            <v>5667.2142857144872</v>
          </cell>
        </row>
        <row r="907">
          <cell r="E907">
            <v>902</v>
          </cell>
          <cell r="I907">
            <v>-1.8496999999999999</v>
          </cell>
          <cell r="U907">
            <v>4169.00000000006</v>
          </cell>
        </row>
        <row r="908">
          <cell r="E908">
            <v>903</v>
          </cell>
          <cell r="I908">
            <v>0.61309999999999998</v>
          </cell>
          <cell r="U908">
            <v>3208.3703703704055</v>
          </cell>
        </row>
        <row r="909">
          <cell r="E909">
            <v>904</v>
          </cell>
          <cell r="I909">
            <v>-0.97760000000000002</v>
          </cell>
          <cell r="U909">
            <v>1034.6666666667741</v>
          </cell>
        </row>
        <row r="910">
          <cell r="E910">
            <v>905</v>
          </cell>
          <cell r="I910">
            <v>-9.1524999999999999</v>
          </cell>
          <cell r="U910">
            <v>-10510.428571427057</v>
          </cell>
        </row>
        <row r="911">
          <cell r="E911">
            <v>906</v>
          </cell>
          <cell r="I911">
            <v>-27.501999999999999</v>
          </cell>
          <cell r="U911">
            <v>-24106.054054054261</v>
          </cell>
        </row>
        <row r="912">
          <cell r="E912">
            <v>907</v>
          </cell>
          <cell r="I912">
            <v>-23.1143</v>
          </cell>
          <cell r="U912">
            <v>-20483.846153846702</v>
          </cell>
        </row>
        <row r="913">
          <cell r="E913">
            <v>908</v>
          </cell>
          <cell r="I913">
            <v>-16.524999999999999</v>
          </cell>
          <cell r="U913">
            <v>-12658.486486487105</v>
          </cell>
        </row>
        <row r="914">
          <cell r="E914">
            <v>909</v>
          </cell>
          <cell r="I914">
            <v>-5.2781000000000002</v>
          </cell>
          <cell r="U914">
            <v>-918.41441441509426</v>
          </cell>
        </row>
        <row r="915">
          <cell r="E915">
            <v>910</v>
          </cell>
          <cell r="I915">
            <v>7.1196999999999999</v>
          </cell>
          <cell r="U915">
            <v>9618.5225225217127</v>
          </cell>
        </row>
        <row r="916">
          <cell r="E916">
            <v>911</v>
          </cell>
          <cell r="I916">
            <v>3.7715999999999998</v>
          </cell>
          <cell r="U916">
            <v>5048.0000000002701</v>
          </cell>
        </row>
        <row r="917">
          <cell r="E917">
            <v>912</v>
          </cell>
          <cell r="I917">
            <v>4.1021999999999998</v>
          </cell>
          <cell r="U917">
            <v>6944.8932038834337</v>
          </cell>
        </row>
        <row r="918">
          <cell r="E918">
            <v>913</v>
          </cell>
          <cell r="I918">
            <v>11.6714</v>
          </cell>
          <cell r="U918">
            <v>15065.837837837542</v>
          </cell>
        </row>
        <row r="919">
          <cell r="E919">
            <v>914</v>
          </cell>
          <cell r="I919">
            <v>18.8446</v>
          </cell>
          <cell r="U919">
            <v>21859.32743362811</v>
          </cell>
        </row>
        <row r="920">
          <cell r="E920">
            <v>915</v>
          </cell>
          <cell r="I920">
            <v>12.757099999999999</v>
          </cell>
          <cell r="U920">
            <v>15506.285714286158</v>
          </cell>
        </row>
        <row r="921">
          <cell r="E921">
            <v>916</v>
          </cell>
          <cell r="I921">
            <v>6.9396000000000004</v>
          </cell>
          <cell r="U921">
            <v>9468.2909090909197</v>
          </cell>
        </row>
        <row r="922">
          <cell r="E922">
            <v>917</v>
          </cell>
          <cell r="I922">
            <v>11.1486</v>
          </cell>
          <cell r="U922">
            <v>15371.844660193525</v>
          </cell>
        </row>
        <row r="923">
          <cell r="E923">
            <v>918</v>
          </cell>
          <cell r="I923">
            <v>17.5015</v>
          </cell>
          <cell r="U923">
            <v>19575.711711712062</v>
          </cell>
        </row>
        <row r="924">
          <cell r="E924">
            <v>919</v>
          </cell>
          <cell r="I924">
            <v>8.7683</v>
          </cell>
          <cell r="U924">
            <v>11428.036697247981</v>
          </cell>
        </row>
        <row r="925">
          <cell r="E925">
            <v>920</v>
          </cell>
          <cell r="I925">
            <v>4.0688000000000004</v>
          </cell>
          <cell r="U925">
            <v>7621.1111111110558</v>
          </cell>
        </row>
        <row r="926">
          <cell r="E926">
            <v>921</v>
          </cell>
          <cell r="I926">
            <v>4.6478000000000002</v>
          </cell>
          <cell r="U926">
            <v>8459.5596330275184</v>
          </cell>
        </row>
        <row r="927">
          <cell r="E927">
            <v>922</v>
          </cell>
          <cell r="I927">
            <v>6.0045999999999999</v>
          </cell>
          <cell r="U927">
            <v>9006.4070796460019</v>
          </cell>
        </row>
        <row r="928">
          <cell r="E928">
            <v>923</v>
          </cell>
          <cell r="I928">
            <v>6.1736000000000004</v>
          </cell>
          <cell r="U928">
            <v>9466.5840707964453</v>
          </cell>
        </row>
        <row r="929">
          <cell r="E929">
            <v>924</v>
          </cell>
          <cell r="I929">
            <v>7.9086999999999996</v>
          </cell>
          <cell r="U929">
            <v>10131.999999999976</v>
          </cell>
        </row>
        <row r="930">
          <cell r="E930">
            <v>925</v>
          </cell>
          <cell r="I930">
            <v>12.1126</v>
          </cell>
          <cell r="U930">
            <v>15280.756756756466</v>
          </cell>
        </row>
        <row r="931">
          <cell r="E931">
            <v>926</v>
          </cell>
          <cell r="I931">
            <v>12.6915</v>
          </cell>
          <cell r="U931">
            <v>15559.040000000128</v>
          </cell>
        </row>
        <row r="932">
          <cell r="E932">
            <v>927</v>
          </cell>
          <cell r="I932">
            <v>2.6307999999999998</v>
          </cell>
          <cell r="U932">
            <v>4291.2000000003154</v>
          </cell>
        </row>
        <row r="933">
          <cell r="E933">
            <v>928</v>
          </cell>
          <cell r="I933">
            <v>-4.2882999999999996</v>
          </cell>
          <cell r="U933">
            <v>-953.52000000000317</v>
          </cell>
        </row>
        <row r="934">
          <cell r="E934">
            <v>929</v>
          </cell>
          <cell r="I934">
            <v>-3.7517</v>
          </cell>
          <cell r="U934">
            <v>-799.62616822429345</v>
          </cell>
        </row>
        <row r="935">
          <cell r="E935">
            <v>930</v>
          </cell>
          <cell r="I935">
            <v>-3.6501000000000001</v>
          </cell>
          <cell r="U935">
            <v>-655.92920353984323</v>
          </cell>
        </row>
        <row r="936">
          <cell r="E936">
            <v>931</v>
          </cell>
          <cell r="I936">
            <v>0.9526</v>
          </cell>
          <cell r="U936">
            <v>993.04672897172964</v>
          </cell>
        </row>
        <row r="937">
          <cell r="E937">
            <v>932</v>
          </cell>
          <cell r="I937">
            <v>-0.6048</v>
          </cell>
          <cell r="U937">
            <v>1871.1272727275166</v>
          </cell>
        </row>
        <row r="938">
          <cell r="E938">
            <v>933</v>
          </cell>
          <cell r="I938">
            <v>-3.3933</v>
          </cell>
          <cell r="U938">
            <v>2510.0363636361853</v>
          </cell>
        </row>
        <row r="939">
          <cell r="E939">
            <v>934</v>
          </cell>
          <cell r="I939">
            <v>8.3153000000000006</v>
          </cell>
          <cell r="U939">
            <v>11540.457142857493</v>
          </cell>
        </row>
        <row r="940">
          <cell r="E940">
            <v>935</v>
          </cell>
          <cell r="I940">
            <v>2.9672000000000001</v>
          </cell>
          <cell r="U940">
            <v>3816.6336633666424</v>
          </cell>
        </row>
        <row r="941">
          <cell r="E941">
            <v>936</v>
          </cell>
          <cell r="I941">
            <v>-2.1524000000000001</v>
          </cell>
          <cell r="U941">
            <v>876.2264150944801</v>
          </cell>
        </row>
        <row r="942">
          <cell r="E942">
            <v>937</v>
          </cell>
          <cell r="I942">
            <v>-3.5396999999999998</v>
          </cell>
          <cell r="U942">
            <v>-640.63716814164309</v>
          </cell>
        </row>
        <row r="943">
          <cell r="E943">
            <v>938</v>
          </cell>
          <cell r="I943">
            <v>-2.6659999999999999</v>
          </cell>
          <cell r="U943">
            <v>743.4336283185396</v>
          </cell>
        </row>
        <row r="944">
          <cell r="E944">
            <v>939</v>
          </cell>
          <cell r="I944">
            <v>-0.70809999999999995</v>
          </cell>
          <cell r="U944">
            <v>2486.4999999999368</v>
          </cell>
        </row>
        <row r="945">
          <cell r="E945">
            <v>940</v>
          </cell>
          <cell r="I945">
            <v>0.72399999999999998</v>
          </cell>
          <cell r="U945">
            <v>2538.0377358490896</v>
          </cell>
        </row>
        <row r="946">
          <cell r="E946">
            <v>941</v>
          </cell>
          <cell r="I946">
            <v>-0.17560000000000001</v>
          </cell>
          <cell r="U946">
            <v>2825.2252252252092</v>
          </cell>
        </row>
        <row r="947">
          <cell r="E947">
            <v>942</v>
          </cell>
          <cell r="I947">
            <v>0.66869999999999996</v>
          </cell>
          <cell r="U947">
            <v>1837.9259259259625</v>
          </cell>
        </row>
        <row r="948">
          <cell r="E948">
            <v>943</v>
          </cell>
          <cell r="I948">
            <v>-2.5390999999999999</v>
          </cell>
          <cell r="U948">
            <v>1491.0442477875765</v>
          </cell>
        </row>
        <row r="949">
          <cell r="E949">
            <v>944</v>
          </cell>
          <cell r="I949">
            <v>0.68479999999999996</v>
          </cell>
          <cell r="U949">
            <v>2618.8571428570986</v>
          </cell>
        </row>
        <row r="950">
          <cell r="E950">
            <v>945</v>
          </cell>
          <cell r="I950">
            <v>0.93330000000000002</v>
          </cell>
          <cell r="U950">
            <v>3263.5398230088845</v>
          </cell>
        </row>
        <row r="951">
          <cell r="E951">
            <v>946</v>
          </cell>
          <cell r="I951">
            <v>0.60199999999999998</v>
          </cell>
          <cell r="U951">
            <v>2909.714285714188</v>
          </cell>
        </row>
        <row r="952">
          <cell r="E952">
            <v>947</v>
          </cell>
          <cell r="I952">
            <v>3.4112</v>
          </cell>
          <cell r="U952">
            <v>5729.6283185841348</v>
          </cell>
        </row>
        <row r="953">
          <cell r="E953">
            <v>948</v>
          </cell>
          <cell r="I953">
            <v>1.1932</v>
          </cell>
          <cell r="U953">
            <v>3970.3362831858976</v>
          </cell>
        </row>
        <row r="954">
          <cell r="E954">
            <v>949</v>
          </cell>
          <cell r="I954">
            <v>3.6903000000000001</v>
          </cell>
          <cell r="U954">
            <v>7390.2499999998599</v>
          </cell>
        </row>
        <row r="955">
          <cell r="E955">
            <v>950</v>
          </cell>
          <cell r="I955">
            <v>9.2689000000000004</v>
          </cell>
          <cell r="U955">
            <v>12600.849557521939</v>
          </cell>
        </row>
        <row r="956">
          <cell r="E956">
            <v>951</v>
          </cell>
          <cell r="I956">
            <v>10.8315</v>
          </cell>
          <cell r="U956">
            <v>9724.2142857145354</v>
          </cell>
        </row>
        <row r="957">
          <cell r="E957">
            <v>952</v>
          </cell>
          <cell r="I957">
            <v>2.6387</v>
          </cell>
          <cell r="U957">
            <v>3494.113207547528</v>
          </cell>
        </row>
        <row r="958">
          <cell r="E958">
            <v>953</v>
          </cell>
          <cell r="I958">
            <v>-2.9788999999999999</v>
          </cell>
          <cell r="U958">
            <v>-54.264150943286154</v>
          </cell>
        </row>
        <row r="959">
          <cell r="E959">
            <v>954</v>
          </cell>
          <cell r="I959">
            <v>-4.7723000000000004</v>
          </cell>
          <cell r="U959">
            <v>-5444.8971962610349</v>
          </cell>
        </row>
        <row r="960">
          <cell r="E960">
            <v>955</v>
          </cell>
          <cell r="I960">
            <v>-15.369</v>
          </cell>
          <cell r="U960">
            <v>-13855.762376237257</v>
          </cell>
        </row>
        <row r="961">
          <cell r="E961">
            <v>956</v>
          </cell>
          <cell r="I961">
            <v>-18.293399999999998</v>
          </cell>
          <cell r="U961">
            <v>-16730.392523364466</v>
          </cell>
        </row>
        <row r="962">
          <cell r="E962">
            <v>957</v>
          </cell>
          <cell r="I962">
            <v>-19.224599999999999</v>
          </cell>
          <cell r="U962">
            <v>-17734.945454545388</v>
          </cell>
        </row>
        <row r="963">
          <cell r="E963">
            <v>958</v>
          </cell>
          <cell r="I963">
            <v>-20.683299999999999</v>
          </cell>
          <cell r="U963">
            <v>-19219.504424778963</v>
          </cell>
        </row>
        <row r="964">
          <cell r="E964">
            <v>959</v>
          </cell>
          <cell r="I964">
            <v>-15.5848</v>
          </cell>
          <cell r="U964">
            <v>-14276.216216216357</v>
          </cell>
        </row>
        <row r="965">
          <cell r="E965">
            <v>960</v>
          </cell>
          <cell r="I965">
            <v>-13.39</v>
          </cell>
          <cell r="U965">
            <v>-10481.621621621809</v>
          </cell>
        </row>
        <row r="966">
          <cell r="E966">
            <v>961</v>
          </cell>
          <cell r="I966">
            <v>-0.26379999999999998</v>
          </cell>
          <cell r="U966">
            <v>1986.3366336628187</v>
          </cell>
        </row>
        <row r="967">
          <cell r="E967">
            <v>962</v>
          </cell>
          <cell r="I967">
            <v>12.9016</v>
          </cell>
          <cell r="U967">
            <v>14774.518518517552</v>
          </cell>
        </row>
        <row r="968">
          <cell r="E968">
            <v>963</v>
          </cell>
          <cell r="I968">
            <v>13.2836</v>
          </cell>
          <cell r="U968">
            <v>15683.555555555589</v>
          </cell>
        </row>
        <row r="969">
          <cell r="E969">
            <v>964</v>
          </cell>
          <cell r="I969">
            <v>20.651499999999999</v>
          </cell>
          <cell r="U969">
            <v>23937.729729729523</v>
          </cell>
        </row>
        <row r="970">
          <cell r="E970">
            <v>965</v>
          </cell>
          <cell r="I970">
            <v>25.412800000000001</v>
          </cell>
          <cell r="U970">
            <v>28377.549549549527</v>
          </cell>
        </row>
        <row r="971">
          <cell r="E971">
            <v>966</v>
          </cell>
          <cell r="I971">
            <v>17.4754</v>
          </cell>
          <cell r="U971">
            <v>21797.320388349799</v>
          </cell>
        </row>
        <row r="972">
          <cell r="E972">
            <v>967</v>
          </cell>
          <cell r="I972">
            <v>11.6629</v>
          </cell>
          <cell r="U972">
            <v>14849.000000000015</v>
          </cell>
        </row>
        <row r="973">
          <cell r="E973">
            <v>968</v>
          </cell>
          <cell r="I973">
            <v>10.508100000000001</v>
          </cell>
          <cell r="U973">
            <v>11809.321428571517</v>
          </cell>
        </row>
        <row r="974">
          <cell r="E974">
            <v>969</v>
          </cell>
          <cell r="I974">
            <v>2.5939000000000001</v>
          </cell>
          <cell r="U974">
            <v>5715.9636363638028</v>
          </cell>
        </row>
        <row r="975">
          <cell r="E975">
            <v>970</v>
          </cell>
          <cell r="I975">
            <v>-2.4805000000000001</v>
          </cell>
          <cell r="U975">
            <v>487.08571428560072</v>
          </cell>
        </row>
        <row r="976">
          <cell r="E976">
            <v>971</v>
          </cell>
          <cell r="I976">
            <v>1.2115</v>
          </cell>
          <cell r="U976">
            <v>3464</v>
          </cell>
        </row>
        <row r="977">
          <cell r="E977">
            <v>972</v>
          </cell>
          <cell r="I977">
            <v>1.1779999999999999</v>
          </cell>
          <cell r="U977">
            <v>3335.2079207921952</v>
          </cell>
        </row>
        <row r="978">
          <cell r="E978">
            <v>973</v>
          </cell>
          <cell r="I978">
            <v>-2.7877999999999998</v>
          </cell>
          <cell r="U978">
            <v>-960.71999999991931</v>
          </cell>
        </row>
        <row r="979">
          <cell r="E979">
            <v>974</v>
          </cell>
          <cell r="I979">
            <v>-8.1837</v>
          </cell>
          <cell r="U979">
            <v>-5404.1599999999125</v>
          </cell>
        </row>
        <row r="980">
          <cell r="E980">
            <v>975</v>
          </cell>
          <cell r="I980">
            <v>-12.8094</v>
          </cell>
          <cell r="U980">
            <v>-10305.999999999827</v>
          </cell>
        </row>
        <row r="981">
          <cell r="E981">
            <v>976</v>
          </cell>
          <cell r="I981">
            <v>-20.194700000000001</v>
          </cell>
          <cell r="U981">
            <v>-19566.720000000045</v>
          </cell>
        </row>
        <row r="982">
          <cell r="E982">
            <v>977</v>
          </cell>
          <cell r="I982">
            <v>-19.201699999999999</v>
          </cell>
          <cell r="U982">
            <v>-17094.980392156915</v>
          </cell>
        </row>
        <row r="983">
          <cell r="E983">
            <v>978</v>
          </cell>
          <cell r="I983">
            <v>-15.619199999999999</v>
          </cell>
          <cell r="U983">
            <v>-14244</v>
          </cell>
        </row>
        <row r="984">
          <cell r="E984">
            <v>979</v>
          </cell>
          <cell r="I984">
            <v>-13.218400000000001</v>
          </cell>
          <cell r="U984">
            <v>-12232.990825688132</v>
          </cell>
        </row>
        <row r="985">
          <cell r="E985">
            <v>980</v>
          </cell>
          <cell r="I985">
            <v>-8.4433000000000007</v>
          </cell>
          <cell r="U985">
            <v>-7673.0800000001527</v>
          </cell>
        </row>
        <row r="986">
          <cell r="E986">
            <v>981</v>
          </cell>
          <cell r="I986">
            <v>-6.2065999999999999</v>
          </cell>
          <cell r="U986">
            <v>-3982.200000000114</v>
          </cell>
        </row>
        <row r="987">
          <cell r="E987">
            <v>982</v>
          </cell>
          <cell r="I987">
            <v>-3.3168000000000002</v>
          </cell>
          <cell r="U987">
            <v>-1582.0194174757457</v>
          </cell>
        </row>
        <row r="988">
          <cell r="E988">
            <v>983</v>
          </cell>
          <cell r="I988">
            <v>-0.87739999999999996</v>
          </cell>
          <cell r="U988">
            <v>-846.88000000000238</v>
          </cell>
        </row>
        <row r="989">
          <cell r="E989">
            <v>984</v>
          </cell>
          <cell r="I989">
            <v>-0.38869999999999999</v>
          </cell>
          <cell r="U989">
            <v>-477.76000000000158</v>
          </cell>
        </row>
        <row r="990">
          <cell r="E990">
            <v>985</v>
          </cell>
          <cell r="I990">
            <v>-1.2358</v>
          </cell>
          <cell r="U990">
            <v>-982.85714285713777</v>
          </cell>
        </row>
        <row r="991">
          <cell r="E991">
            <v>986</v>
          </cell>
          <cell r="I991">
            <v>-1.1296999999999999</v>
          </cell>
          <cell r="U991">
            <v>-678.98039215686003</v>
          </cell>
        </row>
        <row r="992">
          <cell r="E992">
            <v>987</v>
          </cell>
          <cell r="I992">
            <v>-0.53859999999999997</v>
          </cell>
          <cell r="U992">
            <v>-266.47999999999683</v>
          </cell>
        </row>
        <row r="993">
          <cell r="E993">
            <v>988</v>
          </cell>
          <cell r="I993">
            <v>-1.1000000000000001E-3</v>
          </cell>
          <cell r="U993">
            <v>-359.23809523808558</v>
          </cell>
        </row>
        <row r="994">
          <cell r="E994">
            <v>989</v>
          </cell>
          <cell r="I994">
            <v>-5.4999999999999997E-3</v>
          </cell>
          <cell r="U994">
            <v>-266.7547169811379</v>
          </cell>
        </row>
        <row r="995">
          <cell r="E995">
            <v>990</v>
          </cell>
          <cell r="I995">
            <v>-2.0000000000000001E-4</v>
          </cell>
          <cell r="U995">
            <v>-176</v>
          </cell>
        </row>
        <row r="996">
          <cell r="E996">
            <v>991</v>
          </cell>
          <cell r="I996">
            <v>1.4E-3</v>
          </cell>
          <cell r="U996">
            <v>-176</v>
          </cell>
        </row>
        <row r="997">
          <cell r="E997">
            <v>992</v>
          </cell>
          <cell r="I997">
            <v>7.9000000000000008E-3</v>
          </cell>
          <cell r="U997">
            <v>-137.94594594595009</v>
          </cell>
        </row>
        <row r="998">
          <cell r="E998">
            <v>993</v>
          </cell>
          <cell r="I998">
            <v>6.3E-3</v>
          </cell>
          <cell r="U998">
            <v>-118.42990654205502</v>
          </cell>
        </row>
        <row r="999">
          <cell r="E999">
            <v>994</v>
          </cell>
          <cell r="I999">
            <v>-8.6E-3</v>
          </cell>
          <cell r="U999">
            <v>-176</v>
          </cell>
        </row>
        <row r="1000">
          <cell r="E1000">
            <v>995</v>
          </cell>
          <cell r="I1000">
            <v>7.1999999999999998E-3</v>
          </cell>
          <cell r="U1000">
            <v>-176</v>
          </cell>
        </row>
        <row r="1001">
          <cell r="E1001">
            <v>996</v>
          </cell>
          <cell r="I1001">
            <v>2.5999999999999999E-3</v>
          </cell>
          <cell r="U1001">
            <v>-176</v>
          </cell>
        </row>
        <row r="1002">
          <cell r="E1002">
            <v>997</v>
          </cell>
          <cell r="I1002">
            <v>-1E-3</v>
          </cell>
          <cell r="U1002">
            <v>-176</v>
          </cell>
        </row>
        <row r="1003">
          <cell r="E1003">
            <v>998</v>
          </cell>
          <cell r="I1003">
            <v>-2.8E-3</v>
          </cell>
          <cell r="U1003">
            <v>-176</v>
          </cell>
        </row>
        <row r="1004">
          <cell r="E1004">
            <v>999</v>
          </cell>
          <cell r="I1004">
            <v>-8.0999999999999996E-3</v>
          </cell>
          <cell r="U1004">
            <v>-176</v>
          </cell>
        </row>
        <row r="1005">
          <cell r="E1005">
            <v>1000</v>
          </cell>
          <cell r="I1005">
            <v>-2E-3</v>
          </cell>
          <cell r="U1005">
            <v>-176</v>
          </cell>
        </row>
        <row r="1006">
          <cell r="E1006">
            <v>1001</v>
          </cell>
          <cell r="I1006">
            <v>-8.0999999999999996E-3</v>
          </cell>
          <cell r="U1006">
            <v>-167.92660550459388</v>
          </cell>
        </row>
        <row r="1007">
          <cell r="E1007">
            <v>1002</v>
          </cell>
          <cell r="I1007">
            <v>-9.9000000000000008E-3</v>
          </cell>
          <cell r="U1007">
            <v>-88.807339449540521</v>
          </cell>
        </row>
        <row r="1008">
          <cell r="E1008">
            <v>1003</v>
          </cell>
          <cell r="I1008">
            <v>8.0999999999999996E-3</v>
          </cell>
          <cell r="U1008">
            <v>-169.54128440366662</v>
          </cell>
        </row>
        <row r="1009">
          <cell r="E1009">
            <v>1004</v>
          </cell>
          <cell r="I1009">
            <v>2.2000000000000001E-3</v>
          </cell>
          <cell r="U1009">
            <v>-176</v>
          </cell>
        </row>
        <row r="1010">
          <cell r="E1010">
            <v>1005</v>
          </cell>
          <cell r="I1010">
            <v>-8.8000000000000005E-3</v>
          </cell>
          <cell r="U1010">
            <v>-105.92592592592936</v>
          </cell>
        </row>
        <row r="1011">
          <cell r="E1011">
            <v>1006</v>
          </cell>
          <cell r="I1011">
            <v>-3.8E-3</v>
          </cell>
          <cell r="U1011">
            <v>-154.64077669902855</v>
          </cell>
        </row>
        <row r="1012">
          <cell r="E1012">
            <v>1007</v>
          </cell>
          <cell r="I1012">
            <v>7.3000000000000001E-3</v>
          </cell>
          <cell r="U1012">
            <v>-176</v>
          </cell>
        </row>
        <row r="1013">
          <cell r="E1013">
            <v>1008</v>
          </cell>
          <cell r="I1013">
            <v>-1.47E-2</v>
          </cell>
          <cell r="U1013">
            <v>-124.92857142857342</v>
          </cell>
        </row>
        <row r="1014">
          <cell r="E1014">
            <v>1009</v>
          </cell>
          <cell r="I1014">
            <v>-8.9999999999999998E-4</v>
          </cell>
          <cell r="U1014">
            <v>-133.28155339805713</v>
          </cell>
        </row>
        <row r="1015">
          <cell r="E1015">
            <v>1010</v>
          </cell>
          <cell r="I1015">
            <v>4.5999999999999999E-3</v>
          </cell>
          <cell r="U1015">
            <v>-176</v>
          </cell>
        </row>
        <row r="1016">
          <cell r="E1016">
            <v>1011</v>
          </cell>
          <cell r="I1016">
            <v>-2.8E-3</v>
          </cell>
          <cell r="U1016">
            <v>-141.82524271844764</v>
          </cell>
        </row>
        <row r="1017">
          <cell r="E1017">
            <v>1012</v>
          </cell>
          <cell r="I1017">
            <v>-6.4000000000000003E-3</v>
          </cell>
          <cell r="U1017">
            <v>-88</v>
          </cell>
        </row>
        <row r="1018">
          <cell r="E1018">
            <v>1013</v>
          </cell>
          <cell r="I1018">
            <v>-3.3E-3</v>
          </cell>
          <cell r="U1018">
            <v>-109.99999999999777</v>
          </cell>
        </row>
        <row r="1019">
          <cell r="E1019">
            <v>1014</v>
          </cell>
          <cell r="I1019">
            <v>-7.3000000000000001E-3</v>
          </cell>
          <cell r="U1019">
            <v>-162.71698113207884</v>
          </cell>
        </row>
        <row r="1020">
          <cell r="E1020">
            <v>1015</v>
          </cell>
          <cell r="I1020">
            <v>-3.8E-3</v>
          </cell>
          <cell r="U1020">
            <v>-88</v>
          </cell>
        </row>
        <row r="1021">
          <cell r="E1021">
            <v>1016</v>
          </cell>
          <cell r="I1021">
            <v>-1.5E-3</v>
          </cell>
          <cell r="U1021">
            <v>-88.778761061946199</v>
          </cell>
        </row>
        <row r="1022">
          <cell r="E1022">
            <v>1017</v>
          </cell>
          <cell r="I1022">
            <v>4.0000000000000002E-4</v>
          </cell>
          <cell r="U1022">
            <v>-166.65486725663678</v>
          </cell>
        </row>
        <row r="1023">
          <cell r="E1023">
            <v>1018</v>
          </cell>
          <cell r="I1023">
            <v>-1.12E-2</v>
          </cell>
          <cell r="U1023">
            <v>-106.8571428571435</v>
          </cell>
        </row>
        <row r="1024">
          <cell r="E1024">
            <v>1019</v>
          </cell>
          <cell r="I1024">
            <v>1.3599999999999999E-2</v>
          </cell>
          <cell r="U1024">
            <v>-147.71428571428476</v>
          </cell>
        </row>
        <row r="1025">
          <cell r="E1025">
            <v>1020</v>
          </cell>
          <cell r="I1025">
            <v>-5.0000000000000001E-4</v>
          </cell>
          <cell r="U1025">
            <v>-125.71428571428699</v>
          </cell>
        </row>
        <row r="1026">
          <cell r="E1026">
            <v>1021</v>
          </cell>
          <cell r="I1026">
            <v>-1.29E-2</v>
          </cell>
          <cell r="U1026">
            <v>-128.49557522123769</v>
          </cell>
        </row>
        <row r="1027">
          <cell r="E1027">
            <v>1022</v>
          </cell>
          <cell r="I1027">
            <v>4.4000000000000003E-3</v>
          </cell>
          <cell r="U1027">
            <v>-142.01980198019891</v>
          </cell>
        </row>
        <row r="1028">
          <cell r="E1028">
            <v>1023</v>
          </cell>
          <cell r="I1028">
            <v>9.4999999999999998E-3</v>
          </cell>
          <cell r="U1028">
            <v>-88</v>
          </cell>
        </row>
        <row r="1029">
          <cell r="E1029">
            <v>1024</v>
          </cell>
          <cell r="I1029">
            <v>2.5999999999999999E-3</v>
          </cell>
          <cell r="U1029">
            <v>-112.905660377356</v>
          </cell>
        </row>
        <row r="1030">
          <cell r="E1030">
            <v>1025</v>
          </cell>
          <cell r="I1030">
            <v>4.0000000000000002E-4</v>
          </cell>
          <cell r="U1030">
            <v>-176</v>
          </cell>
        </row>
        <row r="1031">
          <cell r="E1031">
            <v>1026</v>
          </cell>
          <cell r="I1031">
            <v>-8.8000000000000005E-3</v>
          </cell>
          <cell r="U1031">
            <v>-176</v>
          </cell>
        </row>
        <row r="1032">
          <cell r="E1032">
            <v>1027</v>
          </cell>
          <cell r="I1032">
            <v>-4.3E-3</v>
          </cell>
          <cell r="U1032">
            <v>-176</v>
          </cell>
        </row>
        <row r="1033">
          <cell r="E1033">
            <v>1028</v>
          </cell>
          <cell r="I1033">
            <v>4.7000000000000002E-3</v>
          </cell>
          <cell r="U1033">
            <v>-176</v>
          </cell>
        </row>
        <row r="1034">
          <cell r="E1034">
            <v>1029</v>
          </cell>
          <cell r="I1034">
            <v>-1.6500000000000001E-2</v>
          </cell>
          <cell r="U1034">
            <v>-176</v>
          </cell>
        </row>
        <row r="1035">
          <cell r="E1035">
            <v>1030</v>
          </cell>
          <cell r="I1035">
            <v>8.4599999999999995E-2</v>
          </cell>
          <cell r="U1035">
            <v>298.26548672560671</v>
          </cell>
        </row>
        <row r="1036">
          <cell r="E1036">
            <v>1031</v>
          </cell>
          <cell r="I1036">
            <v>1.9927999999999999</v>
          </cell>
          <cell r="U1036">
            <v>2239.5044247785991</v>
          </cell>
        </row>
        <row r="1037">
          <cell r="E1037">
            <v>1032</v>
          </cell>
          <cell r="I1037">
            <v>3.1312000000000002</v>
          </cell>
          <cell r="U1037">
            <v>4362.1923076923213</v>
          </cell>
        </row>
        <row r="1038">
          <cell r="E1038">
            <v>1033</v>
          </cell>
          <cell r="I1038">
            <v>6.1428000000000003</v>
          </cell>
          <cell r="U1038">
            <v>7415.9629629627743</v>
          </cell>
        </row>
        <row r="1039">
          <cell r="E1039">
            <v>1034</v>
          </cell>
          <cell r="I1039">
            <v>11.071300000000001</v>
          </cell>
          <cell r="U1039">
            <v>11952.778761061578</v>
          </cell>
        </row>
        <row r="1040">
          <cell r="E1040">
            <v>1035</v>
          </cell>
          <cell r="I1040">
            <v>13.2559</v>
          </cell>
          <cell r="U1040">
            <v>15059.72277227723</v>
          </cell>
        </row>
        <row r="1041">
          <cell r="E1041">
            <v>1036</v>
          </cell>
          <cell r="I1041">
            <v>12.8466</v>
          </cell>
          <cell r="U1041">
            <v>14835.571428571438</v>
          </cell>
        </row>
        <row r="1042">
          <cell r="E1042">
            <v>1037</v>
          </cell>
          <cell r="I1042">
            <v>12.739000000000001</v>
          </cell>
          <cell r="U1042">
            <v>14767.428571428354</v>
          </cell>
        </row>
        <row r="1043">
          <cell r="E1043">
            <v>1038</v>
          </cell>
          <cell r="I1043">
            <v>15.254099999999999</v>
          </cell>
          <cell r="U1043">
            <v>16779.464285714312</v>
          </cell>
        </row>
        <row r="1044">
          <cell r="E1044">
            <v>1039</v>
          </cell>
          <cell r="I1044">
            <v>11.0824</v>
          </cell>
          <cell r="U1044">
            <v>14325.892857143141</v>
          </cell>
        </row>
        <row r="1045">
          <cell r="E1045">
            <v>1040</v>
          </cell>
          <cell r="I1045">
            <v>7.3818000000000001</v>
          </cell>
          <cell r="U1045">
            <v>10567.200000000348</v>
          </cell>
        </row>
        <row r="1046">
          <cell r="E1046">
            <v>1041</v>
          </cell>
          <cell r="I1046">
            <v>7.3872999999999998</v>
          </cell>
          <cell r="U1046">
            <v>10260.864864864863</v>
          </cell>
        </row>
        <row r="1047">
          <cell r="E1047">
            <v>1042</v>
          </cell>
          <cell r="I1047">
            <v>12.014099999999999</v>
          </cell>
          <cell r="U1047">
            <v>15270.126126125686</v>
          </cell>
        </row>
        <row r="1048">
          <cell r="E1048">
            <v>1043</v>
          </cell>
          <cell r="I1048">
            <v>14.6538</v>
          </cell>
          <cell r="U1048">
            <v>17540.884955752234</v>
          </cell>
        </row>
        <row r="1049">
          <cell r="E1049">
            <v>1044</v>
          </cell>
          <cell r="I1049">
            <v>10.027699999999999</v>
          </cell>
          <cell r="U1049">
            <v>13100.070796460506</v>
          </cell>
        </row>
        <row r="1050">
          <cell r="E1050">
            <v>1045</v>
          </cell>
          <cell r="I1050">
            <v>4.4002999999999997</v>
          </cell>
          <cell r="U1050">
            <v>6934.5945945947205</v>
          </cell>
        </row>
        <row r="1051">
          <cell r="E1051">
            <v>1046</v>
          </cell>
          <cell r="I1051">
            <v>4.2233999999999998</v>
          </cell>
          <cell r="U1051">
            <v>5250.7142857143162</v>
          </cell>
        </row>
        <row r="1052">
          <cell r="E1052">
            <v>1047</v>
          </cell>
          <cell r="I1052">
            <v>3.2385000000000002</v>
          </cell>
          <cell r="U1052">
            <v>4839.8532110086771</v>
          </cell>
        </row>
        <row r="1053">
          <cell r="E1053">
            <v>1048</v>
          </cell>
          <cell r="I1053">
            <v>7.6238000000000001</v>
          </cell>
          <cell r="U1053">
            <v>8894.5185185188093</v>
          </cell>
        </row>
        <row r="1054">
          <cell r="E1054">
            <v>1049</v>
          </cell>
          <cell r="I1054">
            <v>-2.3405999999999998</v>
          </cell>
          <cell r="U1054">
            <v>257.48148148119071</v>
          </cell>
        </row>
        <row r="1055">
          <cell r="E1055">
            <v>1050</v>
          </cell>
          <cell r="I1055">
            <v>3.8494999999999999</v>
          </cell>
          <cell r="U1055">
            <v>7756.0727272720515</v>
          </cell>
        </row>
        <row r="1056">
          <cell r="E1056">
            <v>1051</v>
          </cell>
          <cell r="I1056">
            <v>5.6924999999999999</v>
          </cell>
          <cell r="U1056">
            <v>4059.4285714286625</v>
          </cell>
        </row>
        <row r="1057">
          <cell r="E1057">
            <v>1052</v>
          </cell>
          <cell r="I1057">
            <v>-1.9008</v>
          </cell>
          <cell r="U1057">
            <v>116.30188679229468</v>
          </cell>
        </row>
        <row r="1058">
          <cell r="E1058">
            <v>1053</v>
          </cell>
          <cell r="I1058">
            <v>-3.3422999999999998</v>
          </cell>
          <cell r="U1058">
            <v>-849.67272727273053</v>
          </cell>
        </row>
        <row r="1059">
          <cell r="E1059">
            <v>1054</v>
          </cell>
          <cell r="I1059">
            <v>-4.2126999999999999</v>
          </cell>
          <cell r="U1059">
            <v>-5262.0377358487258</v>
          </cell>
        </row>
        <row r="1060">
          <cell r="E1060">
            <v>1055</v>
          </cell>
          <cell r="I1060">
            <v>-10.115600000000001</v>
          </cell>
          <cell r="U1060">
            <v>-6435.2941176471022</v>
          </cell>
        </row>
        <row r="1061">
          <cell r="E1061">
            <v>1056</v>
          </cell>
          <cell r="I1061">
            <v>-9.1714000000000002</v>
          </cell>
          <cell r="U1061">
            <v>-5752.9411764706192</v>
          </cell>
        </row>
        <row r="1062">
          <cell r="E1062">
            <v>1057</v>
          </cell>
          <cell r="I1062">
            <v>-10.4178</v>
          </cell>
          <cell r="U1062">
            <v>-8674.3783783782947</v>
          </cell>
        </row>
        <row r="1063">
          <cell r="E1063">
            <v>1058</v>
          </cell>
          <cell r="I1063">
            <v>-13.601100000000001</v>
          </cell>
          <cell r="U1063">
            <v>-11913.142857142502</v>
          </cell>
        </row>
        <row r="1064">
          <cell r="E1064">
            <v>1059</v>
          </cell>
          <cell r="I1064">
            <v>-16.773700000000002</v>
          </cell>
          <cell r="U1064">
            <v>-14988.142857142917</v>
          </cell>
        </row>
        <row r="1065">
          <cell r="E1065">
            <v>1060</v>
          </cell>
          <cell r="I1065">
            <v>-14.504099999999999</v>
          </cell>
          <cell r="U1065">
            <v>-12835.009174312074</v>
          </cell>
        </row>
        <row r="1066">
          <cell r="E1066">
            <v>1061</v>
          </cell>
          <cell r="I1066">
            <v>-13.1767</v>
          </cell>
          <cell r="U1066">
            <v>-11386.461538461663</v>
          </cell>
        </row>
        <row r="1067">
          <cell r="E1067">
            <v>1062</v>
          </cell>
          <cell r="I1067">
            <v>-8.9047000000000001</v>
          </cell>
          <cell r="U1067">
            <v>-7848</v>
          </cell>
        </row>
        <row r="1068">
          <cell r="E1068">
            <v>1063</v>
          </cell>
          <cell r="I1068">
            <v>-5.2149000000000001</v>
          </cell>
          <cell r="U1068">
            <v>-3396</v>
          </cell>
        </row>
        <row r="1069">
          <cell r="E1069">
            <v>1064</v>
          </cell>
          <cell r="I1069">
            <v>-1.2877000000000001</v>
          </cell>
          <cell r="U1069">
            <v>-784</v>
          </cell>
        </row>
        <row r="1070">
          <cell r="E1070">
            <v>1065</v>
          </cell>
          <cell r="I1070">
            <v>-0.54869999999999997</v>
          </cell>
          <cell r="U1070">
            <v>-264</v>
          </cell>
        </row>
        <row r="1071">
          <cell r="E1071">
            <v>1066</v>
          </cell>
          <cell r="I1071">
            <v>1.0226</v>
          </cell>
          <cell r="U1071">
            <v>1629.0693069307101</v>
          </cell>
        </row>
        <row r="1072">
          <cell r="E1072">
            <v>1067</v>
          </cell>
          <cell r="I1072">
            <v>2.6375999999999999</v>
          </cell>
          <cell r="U1072">
            <v>3728</v>
          </cell>
        </row>
        <row r="1073">
          <cell r="E1073">
            <v>1068</v>
          </cell>
          <cell r="I1073">
            <v>6.7043999999999997</v>
          </cell>
          <cell r="U1073">
            <v>7918.0990099010278</v>
          </cell>
        </row>
        <row r="1074">
          <cell r="E1074">
            <v>1069</v>
          </cell>
          <cell r="I1074">
            <v>8.0791000000000004</v>
          </cell>
          <cell r="U1074">
            <v>10011.280000000019</v>
          </cell>
        </row>
        <row r="1075">
          <cell r="E1075">
            <v>1070</v>
          </cell>
          <cell r="I1075">
            <v>4.21</v>
          </cell>
          <cell r="U1075">
            <v>4680</v>
          </cell>
        </row>
        <row r="1076">
          <cell r="E1076">
            <v>1071</v>
          </cell>
          <cell r="I1076">
            <v>0.62229999999999996</v>
          </cell>
          <cell r="U1076">
            <v>1761.188118811855</v>
          </cell>
        </row>
        <row r="1077">
          <cell r="E1077">
            <v>1072</v>
          </cell>
          <cell r="I1077">
            <v>2.6594000000000002</v>
          </cell>
          <cell r="U1077">
            <v>4215.6842105261203</v>
          </cell>
        </row>
        <row r="1078">
          <cell r="E1078">
            <v>1073</v>
          </cell>
          <cell r="I1078">
            <v>6.0416999999999996</v>
          </cell>
          <cell r="U1078">
            <v>8064.8571428571095</v>
          </cell>
        </row>
        <row r="1079">
          <cell r="E1079">
            <v>1074</v>
          </cell>
          <cell r="I1079">
            <v>8.7408000000000001</v>
          </cell>
          <cell r="U1079">
            <v>11111.221238937913</v>
          </cell>
        </row>
        <row r="1080">
          <cell r="E1080">
            <v>1075</v>
          </cell>
          <cell r="I1080">
            <v>12.0593</v>
          </cell>
          <cell r="U1080">
            <v>15268.389380530829</v>
          </cell>
        </row>
        <row r="1081">
          <cell r="E1081">
            <v>1076</v>
          </cell>
          <cell r="I1081">
            <v>16.095199999999998</v>
          </cell>
          <cell r="U1081">
            <v>18644.571428571398</v>
          </cell>
        </row>
        <row r="1082">
          <cell r="E1082">
            <v>1077</v>
          </cell>
          <cell r="I1082">
            <v>17.510100000000001</v>
          </cell>
          <cell r="U1082">
            <v>21764.749999999636</v>
          </cell>
        </row>
        <row r="1083">
          <cell r="E1083">
            <v>1078</v>
          </cell>
          <cell r="I1083">
            <v>23.7682</v>
          </cell>
          <cell r="U1083">
            <v>25723.357142857167</v>
          </cell>
        </row>
        <row r="1084">
          <cell r="E1084">
            <v>1079</v>
          </cell>
          <cell r="I1084">
            <v>19.8005</v>
          </cell>
          <cell r="U1084">
            <v>22438.26415094308</v>
          </cell>
        </row>
        <row r="1085">
          <cell r="E1085">
            <v>1080</v>
          </cell>
          <cell r="I1085">
            <v>18.972200000000001</v>
          </cell>
          <cell r="U1085">
            <v>25383.358490566254</v>
          </cell>
        </row>
        <row r="1086">
          <cell r="E1086">
            <v>1081</v>
          </cell>
          <cell r="I1086">
            <v>17.192699999999999</v>
          </cell>
          <cell r="U1086">
            <v>20330.528301886749</v>
          </cell>
        </row>
        <row r="1087">
          <cell r="E1087">
            <v>1082</v>
          </cell>
          <cell r="I1087">
            <v>14.682600000000001</v>
          </cell>
          <cell r="U1087">
            <v>16704.352941176374</v>
          </cell>
        </row>
        <row r="1088">
          <cell r="E1088">
            <v>1083</v>
          </cell>
          <cell r="I1088">
            <v>16.694800000000001</v>
          </cell>
          <cell r="U1088">
            <v>23451.960000000192</v>
          </cell>
        </row>
        <row r="1089">
          <cell r="E1089">
            <v>1084</v>
          </cell>
          <cell r="I1089">
            <v>12.2172</v>
          </cell>
          <cell r="U1089">
            <v>14558.458715597289</v>
          </cell>
        </row>
        <row r="1090">
          <cell r="E1090">
            <v>1085</v>
          </cell>
          <cell r="I1090">
            <v>2.4811000000000001</v>
          </cell>
          <cell r="U1090">
            <v>2600.9600000014543</v>
          </cell>
        </row>
        <row r="1091">
          <cell r="E1091">
            <v>1086</v>
          </cell>
          <cell r="I1091">
            <v>-4.2183000000000002</v>
          </cell>
          <cell r="U1091">
            <v>-1043.2156862742572</v>
          </cell>
        </row>
        <row r="1092">
          <cell r="E1092">
            <v>1087</v>
          </cell>
          <cell r="I1092">
            <v>-3.7271999999999998</v>
          </cell>
          <cell r="U1092">
            <v>-1092.1600000000344</v>
          </cell>
        </row>
        <row r="1093">
          <cell r="E1093">
            <v>1088</v>
          </cell>
          <cell r="I1093">
            <v>-3.6560999999999999</v>
          </cell>
          <cell r="U1093">
            <v>-892.64000000001761</v>
          </cell>
        </row>
        <row r="1094">
          <cell r="E1094">
            <v>1089</v>
          </cell>
          <cell r="I1094">
            <v>-2.4422000000000001</v>
          </cell>
          <cell r="U1094">
            <v>-720.08000000001721</v>
          </cell>
        </row>
        <row r="1095">
          <cell r="E1095">
            <v>1090</v>
          </cell>
          <cell r="I1095">
            <v>3.8193999999999999</v>
          </cell>
          <cell r="U1095">
            <v>6120.880733944673</v>
          </cell>
        </row>
        <row r="1096">
          <cell r="E1096">
            <v>1091</v>
          </cell>
          <cell r="I1096">
            <v>5.3236999999999997</v>
          </cell>
          <cell r="U1096">
            <v>6971.9633027522432</v>
          </cell>
        </row>
        <row r="1097">
          <cell r="E1097">
            <v>1092</v>
          </cell>
          <cell r="I1097">
            <v>1.4323999999999999</v>
          </cell>
          <cell r="U1097">
            <v>4197.3577981652325</v>
          </cell>
        </row>
        <row r="1098">
          <cell r="E1098">
            <v>1093</v>
          </cell>
          <cell r="I1098">
            <v>-0.99329999999999996</v>
          </cell>
          <cell r="U1098">
            <v>2446.9549549549706</v>
          </cell>
        </row>
        <row r="1099">
          <cell r="E1099">
            <v>1094</v>
          </cell>
          <cell r="I1099">
            <v>1.4389000000000001</v>
          </cell>
          <cell r="U1099">
            <v>5557.729729729469</v>
          </cell>
        </row>
        <row r="1100">
          <cell r="E1100">
            <v>1095</v>
          </cell>
          <cell r="I1100">
            <v>8.0541999999999998</v>
          </cell>
          <cell r="U1100">
            <v>11498.548672566088</v>
          </cell>
        </row>
        <row r="1101">
          <cell r="E1101">
            <v>1096</v>
          </cell>
          <cell r="I1101">
            <v>11.5159</v>
          </cell>
          <cell r="U1101">
            <v>15241.840707964562</v>
          </cell>
        </row>
        <row r="1102">
          <cell r="E1102">
            <v>1097</v>
          </cell>
          <cell r="I1102">
            <v>13.7919</v>
          </cell>
          <cell r="U1102">
            <v>16516.960000001167</v>
          </cell>
        </row>
        <row r="1103">
          <cell r="E1103">
            <v>1098</v>
          </cell>
          <cell r="I1103">
            <v>4.1656000000000004</v>
          </cell>
          <cell r="U1103">
            <v>6126.4158415841666</v>
          </cell>
        </row>
        <row r="1104">
          <cell r="E1104">
            <v>1099</v>
          </cell>
          <cell r="I1104">
            <v>2.8437000000000001</v>
          </cell>
          <cell r="U1104">
            <v>6299.3274336281165</v>
          </cell>
        </row>
        <row r="1105">
          <cell r="E1105">
            <v>1100</v>
          </cell>
          <cell r="I1105">
            <v>5.4955999999999996</v>
          </cell>
          <cell r="U1105">
            <v>8812.6017699115655</v>
          </cell>
        </row>
        <row r="1106">
          <cell r="E1106">
            <v>1101</v>
          </cell>
          <cell r="I1106">
            <v>3.2376</v>
          </cell>
          <cell r="U1106">
            <v>1789.6785714291209</v>
          </cell>
        </row>
        <row r="1107">
          <cell r="E1107">
            <v>1102</v>
          </cell>
          <cell r="I1107">
            <v>-4.1734999999999998</v>
          </cell>
          <cell r="U1107">
            <v>-756.03571428570035</v>
          </cell>
        </row>
        <row r="1108">
          <cell r="E1108">
            <v>1103</v>
          </cell>
          <cell r="I1108">
            <v>-3.6667999999999998</v>
          </cell>
          <cell r="U1108">
            <v>-1216</v>
          </cell>
        </row>
        <row r="1109">
          <cell r="E1109">
            <v>1104</v>
          </cell>
          <cell r="I1109">
            <v>-3.5333000000000001</v>
          </cell>
          <cell r="U1109">
            <v>52.799999999791908</v>
          </cell>
        </row>
        <row r="1110">
          <cell r="E1110">
            <v>1105</v>
          </cell>
          <cell r="I1110">
            <v>2.0752999999999999</v>
          </cell>
          <cell r="U1110">
            <v>5868.4399999991792</v>
          </cell>
        </row>
        <row r="1111">
          <cell r="E1111">
            <v>1106</v>
          </cell>
          <cell r="I1111">
            <v>9.6256000000000004</v>
          </cell>
          <cell r="U1111">
            <v>11735.254901960394</v>
          </cell>
        </row>
        <row r="1112">
          <cell r="E1112">
            <v>1107</v>
          </cell>
          <cell r="I1112">
            <v>11.101699999999999</v>
          </cell>
          <cell r="U1112">
            <v>16783.9646017698</v>
          </cell>
        </row>
        <row r="1113">
          <cell r="E1113">
            <v>1108</v>
          </cell>
          <cell r="I1113">
            <v>18.4299</v>
          </cell>
          <cell r="U1113">
            <v>15253.513513513673</v>
          </cell>
        </row>
        <row r="1114">
          <cell r="E1114">
            <v>1109</v>
          </cell>
          <cell r="I1114">
            <v>3.3772000000000002</v>
          </cell>
          <cell r="U1114">
            <v>7806.2500000001746</v>
          </cell>
        </row>
        <row r="1115">
          <cell r="E1115">
            <v>1110</v>
          </cell>
          <cell r="I1115">
            <v>2.1678000000000002</v>
          </cell>
          <cell r="U1115">
            <v>5426.4</v>
          </cell>
        </row>
        <row r="1116">
          <cell r="E1116">
            <v>1111</v>
          </cell>
          <cell r="I1116">
            <v>2.4053</v>
          </cell>
          <cell r="U1116">
            <v>4890.5454545458397</v>
          </cell>
        </row>
        <row r="1117">
          <cell r="E1117">
            <v>1112</v>
          </cell>
          <cell r="I1117">
            <v>-3.7374000000000001</v>
          </cell>
          <cell r="U1117">
            <v>-927.63636363645946</v>
          </cell>
        </row>
        <row r="1118">
          <cell r="E1118">
            <v>1113</v>
          </cell>
          <cell r="I1118">
            <v>-3.7542</v>
          </cell>
          <cell r="U1118">
            <v>-1044</v>
          </cell>
        </row>
        <row r="1119">
          <cell r="E1119">
            <v>1114</v>
          </cell>
          <cell r="I1119">
            <v>5.1734</v>
          </cell>
          <cell r="U1119">
            <v>8619.4444444438832</v>
          </cell>
        </row>
        <row r="1120">
          <cell r="E1120">
            <v>1115</v>
          </cell>
          <cell r="I1120">
            <v>8.5955999999999992</v>
          </cell>
          <cell r="U1120">
            <v>12424.679245283027</v>
          </cell>
        </row>
        <row r="1121">
          <cell r="E1121">
            <v>1116</v>
          </cell>
          <cell r="I1121">
            <v>10.831799999999999</v>
          </cell>
          <cell r="U1121">
            <v>16354.47787610595</v>
          </cell>
        </row>
        <row r="1122">
          <cell r="E1122">
            <v>1117</v>
          </cell>
          <cell r="I1122">
            <v>18.7242</v>
          </cell>
          <cell r="U1122">
            <v>25011.428571427838</v>
          </cell>
        </row>
        <row r="1123">
          <cell r="E1123">
            <v>1118</v>
          </cell>
          <cell r="I1123">
            <v>20.154</v>
          </cell>
          <cell r="U1123">
            <v>22566.873786408192</v>
          </cell>
        </row>
        <row r="1124">
          <cell r="E1124">
            <v>1119</v>
          </cell>
          <cell r="I1124">
            <v>8.9131</v>
          </cell>
          <cell r="U1124">
            <v>11534.196078431449</v>
          </cell>
        </row>
        <row r="1125">
          <cell r="E1125">
            <v>1120</v>
          </cell>
          <cell r="I1125">
            <v>2.7480000000000002</v>
          </cell>
          <cell r="U1125">
            <v>6168.0740740742276</v>
          </cell>
        </row>
        <row r="1126">
          <cell r="E1126">
            <v>1121</v>
          </cell>
          <cell r="I1126">
            <v>-0.99870000000000003</v>
          </cell>
          <cell r="U1126">
            <v>2368.3960396048769</v>
          </cell>
        </row>
        <row r="1127">
          <cell r="E1127">
            <v>1122</v>
          </cell>
          <cell r="I1127">
            <v>-3.9535</v>
          </cell>
          <cell r="U1127">
            <v>-293.50000000029513</v>
          </cell>
        </row>
        <row r="1128">
          <cell r="E1128">
            <v>1123</v>
          </cell>
          <cell r="I1128">
            <v>-2.5480999999999998</v>
          </cell>
          <cell r="U1128">
            <v>1988.3199999997451</v>
          </cell>
        </row>
        <row r="1129">
          <cell r="E1129">
            <v>1124</v>
          </cell>
          <cell r="I1129">
            <v>0.35709999999999997</v>
          </cell>
          <cell r="U1129">
            <v>3125.4583333334449</v>
          </cell>
        </row>
        <row r="1130">
          <cell r="E1130">
            <v>1125</v>
          </cell>
          <cell r="I1130">
            <v>-0.98040000000000005</v>
          </cell>
          <cell r="U1130">
            <v>2333.2110091743843</v>
          </cell>
        </row>
        <row r="1131">
          <cell r="E1131">
            <v>1126</v>
          </cell>
          <cell r="I1131">
            <v>-2.0804</v>
          </cell>
          <cell r="U1131">
            <v>1013.8715596331377</v>
          </cell>
        </row>
        <row r="1132">
          <cell r="E1132">
            <v>1127</v>
          </cell>
          <cell r="I1132">
            <v>-3.9138999999999999</v>
          </cell>
          <cell r="U1132">
            <v>-3580.7857142856492</v>
          </cell>
        </row>
        <row r="1133">
          <cell r="E1133">
            <v>1128</v>
          </cell>
          <cell r="I1133">
            <v>-15.735099999999999</v>
          </cell>
          <cell r="U1133">
            <v>-14614.563106794754</v>
          </cell>
        </row>
        <row r="1134">
          <cell r="E1134">
            <v>1129</v>
          </cell>
          <cell r="I1134">
            <v>-34.969200000000001</v>
          </cell>
          <cell r="U1134">
            <v>-26388.960000001025</v>
          </cell>
        </row>
        <row r="1135">
          <cell r="E1135">
            <v>1130</v>
          </cell>
          <cell r="I1135">
            <v>-19.481400000000001</v>
          </cell>
          <cell r="U1135">
            <v>-14064.893203882933</v>
          </cell>
        </row>
        <row r="1136">
          <cell r="E1136">
            <v>1131</v>
          </cell>
          <cell r="I1136">
            <v>-22.8217</v>
          </cell>
          <cell r="U1136">
            <v>-21428.784313725668</v>
          </cell>
        </row>
        <row r="1137">
          <cell r="E1137">
            <v>1132</v>
          </cell>
          <cell r="I1137">
            <v>-18.035299999999999</v>
          </cell>
          <cell r="U1137">
            <v>-17225.054545454826</v>
          </cell>
        </row>
        <row r="1138">
          <cell r="E1138">
            <v>1133</v>
          </cell>
          <cell r="I1138">
            <v>-10.571300000000001</v>
          </cell>
          <cell r="U1138">
            <v>-5926.8727272720716</v>
          </cell>
        </row>
        <row r="1139">
          <cell r="E1139">
            <v>1134</v>
          </cell>
          <cell r="I1139">
            <v>-8.6050000000000004</v>
          </cell>
          <cell r="U1139">
            <v>-7514.752293577827</v>
          </cell>
        </row>
        <row r="1140">
          <cell r="E1140">
            <v>1135</v>
          </cell>
          <cell r="I1140">
            <v>-8.7548999999999992</v>
          </cell>
          <cell r="U1140">
            <v>-8192.1834862385258</v>
          </cell>
        </row>
        <row r="1141">
          <cell r="E1141">
            <v>1136</v>
          </cell>
          <cell r="I1141">
            <v>-8.9771000000000001</v>
          </cell>
          <cell r="U1141">
            <v>-7737.4545454546114</v>
          </cell>
        </row>
        <row r="1142">
          <cell r="E1142">
            <v>1137</v>
          </cell>
          <cell r="I1142">
            <v>-7.2759999999999998</v>
          </cell>
          <cell r="U1142">
            <v>-6466.7387387388608</v>
          </cell>
        </row>
        <row r="1143">
          <cell r="E1143">
            <v>1138</v>
          </cell>
          <cell r="I1143">
            <v>-6.6550000000000002</v>
          </cell>
          <cell r="U1143">
            <v>-4516.1081081080802</v>
          </cell>
        </row>
        <row r="1144">
          <cell r="E1144">
            <v>1139</v>
          </cell>
          <cell r="I1144">
            <v>-2.2271999999999998</v>
          </cell>
          <cell r="U1144">
            <v>-1523.8888888888805</v>
          </cell>
        </row>
        <row r="1145">
          <cell r="E1145">
            <v>1140</v>
          </cell>
          <cell r="I1145">
            <v>1.0136000000000001</v>
          </cell>
          <cell r="U1145">
            <v>1316.1818181817694</v>
          </cell>
        </row>
        <row r="1146">
          <cell r="E1146">
            <v>1141</v>
          </cell>
          <cell r="I1146">
            <v>1.0711999999999999</v>
          </cell>
          <cell r="U1146">
            <v>1409</v>
          </cell>
        </row>
        <row r="1147">
          <cell r="E1147">
            <v>1142</v>
          </cell>
          <cell r="I1147">
            <v>-0.75360000000000005</v>
          </cell>
          <cell r="U1147">
            <v>-206.18181818180352</v>
          </cell>
        </row>
        <row r="1148">
          <cell r="E1148">
            <v>1143</v>
          </cell>
          <cell r="I1148">
            <v>-0.87519999999999998</v>
          </cell>
          <cell r="U1148">
            <v>-345.43119266076957</v>
          </cell>
        </row>
        <row r="1149">
          <cell r="E1149">
            <v>1144</v>
          </cell>
          <cell r="I1149">
            <v>0.58320000000000005</v>
          </cell>
          <cell r="U1149">
            <v>1526.4727272725399</v>
          </cell>
        </row>
        <row r="1150">
          <cell r="E1150">
            <v>1145</v>
          </cell>
          <cell r="I1150">
            <v>3.9342999999999999</v>
          </cell>
          <cell r="U1150">
            <v>5301.0181818183064</v>
          </cell>
        </row>
        <row r="1151">
          <cell r="E1151">
            <v>1146</v>
          </cell>
          <cell r="I1151">
            <v>6.5400999999999998</v>
          </cell>
          <cell r="U1151">
            <v>7541.5135135133532</v>
          </cell>
        </row>
        <row r="1152">
          <cell r="E1152">
            <v>1147</v>
          </cell>
          <cell r="I1152">
            <v>8.2124000000000006</v>
          </cell>
          <cell r="U1152">
            <v>8587.464285714279</v>
          </cell>
        </row>
        <row r="1153">
          <cell r="E1153">
            <v>1148</v>
          </cell>
          <cell r="I1153">
            <v>2.6398999999999999</v>
          </cell>
          <cell r="U1153">
            <v>4146.8076923074123</v>
          </cell>
        </row>
        <row r="1154">
          <cell r="E1154">
            <v>1149</v>
          </cell>
          <cell r="I1154">
            <v>-1.3960999999999999</v>
          </cell>
          <cell r="U1154">
            <v>190.59999999984393</v>
          </cell>
        </row>
        <row r="1155">
          <cell r="E1155">
            <v>1150</v>
          </cell>
          <cell r="I1155">
            <v>-6.6783000000000001</v>
          </cell>
          <cell r="U1155">
            <v>-4659.3600000003134</v>
          </cell>
        </row>
        <row r="1156">
          <cell r="E1156">
            <v>1151</v>
          </cell>
          <cell r="I1156">
            <v>-6.8468</v>
          </cell>
          <cell r="U1156">
            <v>-5838.3199999999524</v>
          </cell>
        </row>
        <row r="1157">
          <cell r="E1157">
            <v>1152</v>
          </cell>
          <cell r="I1157">
            <v>-6.1714000000000002</v>
          </cell>
          <cell r="U1157">
            <v>-3770.1308411216282</v>
          </cell>
        </row>
        <row r="1158">
          <cell r="E1158">
            <v>1153</v>
          </cell>
          <cell r="I1158">
            <v>-1.0279</v>
          </cell>
          <cell r="U1158">
            <v>-1181.5049504953165</v>
          </cell>
        </row>
        <row r="1159">
          <cell r="E1159">
            <v>1154</v>
          </cell>
          <cell r="I1159">
            <v>1.3832</v>
          </cell>
          <cell r="U1159">
            <v>1463.6799999997311</v>
          </cell>
        </row>
        <row r="1160">
          <cell r="E1160">
            <v>1155</v>
          </cell>
          <cell r="I1160">
            <v>2.5632999999999999</v>
          </cell>
          <cell r="U1160">
            <v>3039.0399999999136</v>
          </cell>
        </row>
        <row r="1161">
          <cell r="E1161">
            <v>1156</v>
          </cell>
          <cell r="I1161">
            <v>3.9018000000000002</v>
          </cell>
          <cell r="U1161">
            <v>5308.6732673264332</v>
          </cell>
        </row>
        <row r="1162">
          <cell r="E1162">
            <v>1157</v>
          </cell>
          <cell r="I1162">
            <v>7.1771000000000003</v>
          </cell>
          <cell r="U1162">
            <v>9180.1121495324696</v>
          </cell>
        </row>
        <row r="1163">
          <cell r="E1163">
            <v>1158</v>
          </cell>
          <cell r="I1163">
            <v>11.371499999999999</v>
          </cell>
          <cell r="U1163">
            <v>13553.981308411234</v>
          </cell>
        </row>
        <row r="1164">
          <cell r="E1164">
            <v>1159</v>
          </cell>
          <cell r="I1164">
            <v>15.456200000000001</v>
          </cell>
          <cell r="U1164">
            <v>15570.690909090925</v>
          </cell>
        </row>
        <row r="1165">
          <cell r="E1165">
            <v>1160</v>
          </cell>
          <cell r="I1165">
            <v>13.017200000000001</v>
          </cell>
          <cell r="U1165">
            <v>16440.99009900953</v>
          </cell>
        </row>
        <row r="1166">
          <cell r="E1166">
            <v>1161</v>
          </cell>
          <cell r="I1166">
            <v>16.001799999999999</v>
          </cell>
          <cell r="U1166">
            <v>19382.135922329988</v>
          </cell>
        </row>
        <row r="1167">
          <cell r="E1167">
            <v>1162</v>
          </cell>
          <cell r="I1167">
            <v>16.865300000000001</v>
          </cell>
          <cell r="U1167">
            <v>18678.270270270445</v>
          </cell>
        </row>
        <row r="1168">
          <cell r="E1168">
            <v>1163</v>
          </cell>
          <cell r="I1168">
            <v>11.336499999999999</v>
          </cell>
          <cell r="U1168">
            <v>14593.837837837831</v>
          </cell>
        </row>
        <row r="1169">
          <cell r="E1169">
            <v>1164</v>
          </cell>
          <cell r="I1169">
            <v>11.1501</v>
          </cell>
          <cell r="U1169">
            <v>14207.272727272586</v>
          </cell>
        </row>
        <row r="1170">
          <cell r="E1170">
            <v>1165</v>
          </cell>
          <cell r="I1170">
            <v>12.6806</v>
          </cell>
          <cell r="U1170">
            <v>15920</v>
          </cell>
        </row>
        <row r="1171">
          <cell r="E1171">
            <v>1166</v>
          </cell>
          <cell r="I1171">
            <v>11.185</v>
          </cell>
          <cell r="U1171">
            <v>14284</v>
          </cell>
        </row>
        <row r="1172">
          <cell r="E1172">
            <v>1167</v>
          </cell>
          <cell r="I1172">
            <v>13.5763</v>
          </cell>
          <cell r="U1172">
            <v>17266.524271844741</v>
          </cell>
        </row>
        <row r="1173">
          <cell r="E1173">
            <v>1168</v>
          </cell>
          <cell r="I1173">
            <v>15.8247</v>
          </cell>
          <cell r="U1173">
            <v>19342.560000000056</v>
          </cell>
        </row>
        <row r="1174">
          <cell r="E1174">
            <v>1169</v>
          </cell>
          <cell r="I1174">
            <v>12.9413</v>
          </cell>
          <cell r="U1174">
            <v>16282.982456140537</v>
          </cell>
        </row>
        <row r="1175">
          <cell r="E1175">
            <v>1170</v>
          </cell>
          <cell r="I1175">
            <v>9.8124000000000002</v>
          </cell>
          <cell r="U1175">
            <v>14770.181818181823</v>
          </cell>
        </row>
        <row r="1176">
          <cell r="E1176">
            <v>1171</v>
          </cell>
          <cell r="I1176">
            <v>12.575100000000001</v>
          </cell>
          <cell r="U1176">
            <v>16025.158878504471</v>
          </cell>
        </row>
        <row r="1177">
          <cell r="E1177">
            <v>1172</v>
          </cell>
          <cell r="I1177">
            <v>12.799899999999999</v>
          </cell>
          <cell r="U1177">
            <v>16489.50943396231</v>
          </cell>
        </row>
        <row r="1178">
          <cell r="E1178">
            <v>1173</v>
          </cell>
          <cell r="I1178">
            <v>12.250299999999999</v>
          </cell>
          <cell r="U1178">
            <v>15509.600000000124</v>
          </cell>
        </row>
        <row r="1179">
          <cell r="E1179">
            <v>1174</v>
          </cell>
          <cell r="I1179">
            <v>9.6283999999999992</v>
          </cell>
          <cell r="U1179">
            <v>16089.599999999829</v>
          </cell>
        </row>
        <row r="1180">
          <cell r="E1180">
            <v>1175</v>
          </cell>
          <cell r="I1180">
            <v>13.710699999999999</v>
          </cell>
          <cell r="U1180">
            <v>17249.696969696903</v>
          </cell>
        </row>
        <row r="1181">
          <cell r="E1181">
            <v>1176</v>
          </cell>
          <cell r="I1181">
            <v>10.900700000000001</v>
          </cell>
          <cell r="U1181">
            <v>16348.448598130963</v>
          </cell>
        </row>
        <row r="1182">
          <cell r="E1182">
            <v>1177</v>
          </cell>
          <cell r="I1182">
            <v>11.7628</v>
          </cell>
          <cell r="U1182">
            <v>16545.981308411207</v>
          </cell>
        </row>
        <row r="1183">
          <cell r="E1183">
            <v>1178</v>
          </cell>
          <cell r="I1183">
            <v>13.965400000000001</v>
          </cell>
          <cell r="U1183">
            <v>17710.185185185175</v>
          </cell>
        </row>
        <row r="1184">
          <cell r="E1184">
            <v>1179</v>
          </cell>
          <cell r="I1184">
            <v>14.098000000000001</v>
          </cell>
          <cell r="U1184">
            <v>17878.6168224299</v>
          </cell>
        </row>
        <row r="1185">
          <cell r="E1185">
            <v>1180</v>
          </cell>
          <cell r="I1185">
            <v>14.140700000000001</v>
          </cell>
          <cell r="U1185">
            <v>17981.585585585581</v>
          </cell>
        </row>
        <row r="1186">
          <cell r="E1186">
            <v>1181</v>
          </cell>
          <cell r="I1186">
            <v>10.85</v>
          </cell>
          <cell r="U1186">
            <v>16630.999999999902</v>
          </cell>
        </row>
        <row r="1187">
          <cell r="E1187">
            <v>1182</v>
          </cell>
          <cell r="I1187">
            <v>7.0105000000000004</v>
          </cell>
          <cell r="U1187">
            <v>10669.486725663377</v>
          </cell>
        </row>
        <row r="1188">
          <cell r="E1188">
            <v>1183</v>
          </cell>
          <cell r="I1188">
            <v>11.953099999999999</v>
          </cell>
          <cell r="U1188">
            <v>15352.672566371832</v>
          </cell>
        </row>
        <row r="1189">
          <cell r="E1189">
            <v>1184</v>
          </cell>
          <cell r="I1189">
            <v>11.198499999999999</v>
          </cell>
          <cell r="U1189">
            <v>15466.690909090916</v>
          </cell>
        </row>
        <row r="1190">
          <cell r="E1190">
            <v>1185</v>
          </cell>
          <cell r="I1190">
            <v>11.1426</v>
          </cell>
          <cell r="U1190">
            <v>15258.518518518527</v>
          </cell>
        </row>
        <row r="1191">
          <cell r="E1191">
            <v>1186</v>
          </cell>
          <cell r="I1191">
            <v>11.033300000000001</v>
          </cell>
          <cell r="U1191">
            <v>15007</v>
          </cell>
        </row>
        <row r="1192">
          <cell r="E1192">
            <v>1187</v>
          </cell>
          <cell r="I1192">
            <v>10.379799999999999</v>
          </cell>
          <cell r="U1192">
            <v>13528.970873786353</v>
          </cell>
        </row>
        <row r="1193">
          <cell r="E1193">
            <v>1188</v>
          </cell>
          <cell r="I1193">
            <v>10.2384</v>
          </cell>
          <cell r="U1193">
            <v>14370.867256637104</v>
          </cell>
        </row>
        <row r="1194">
          <cell r="E1194">
            <v>1189</v>
          </cell>
          <cell r="I1194">
            <v>11.412699999999999</v>
          </cell>
          <cell r="U1194">
            <v>15285.87387387387</v>
          </cell>
        </row>
        <row r="1195">
          <cell r="E1195">
            <v>1190</v>
          </cell>
          <cell r="I1195">
            <v>10.6389</v>
          </cell>
          <cell r="U1195">
            <v>14884.839999999971</v>
          </cell>
        </row>
        <row r="1196">
          <cell r="E1196">
            <v>1191</v>
          </cell>
          <cell r="I1196">
            <v>10.1442</v>
          </cell>
          <cell r="U1196">
            <v>14454.590476190462</v>
          </cell>
        </row>
        <row r="1197">
          <cell r="E1197">
            <v>1192</v>
          </cell>
          <cell r="I1197">
            <v>11.0585</v>
          </cell>
          <cell r="U1197">
            <v>16013.188118811373</v>
          </cell>
        </row>
        <row r="1198">
          <cell r="E1198">
            <v>1193</v>
          </cell>
          <cell r="I1198">
            <v>13.6843</v>
          </cell>
          <cell r="U1198">
            <v>17935.801980198044</v>
          </cell>
        </row>
        <row r="1199">
          <cell r="E1199">
            <v>1194</v>
          </cell>
          <cell r="I1199">
            <v>14.0418</v>
          </cell>
          <cell r="U1199">
            <v>17774.018018018032</v>
          </cell>
        </row>
        <row r="1200">
          <cell r="E1200">
            <v>1195</v>
          </cell>
          <cell r="I1200">
            <v>14.247400000000001</v>
          </cell>
          <cell r="U1200">
            <v>17347.636363636379</v>
          </cell>
        </row>
        <row r="1201">
          <cell r="E1201">
            <v>1196</v>
          </cell>
          <cell r="I1201">
            <v>12.2902</v>
          </cell>
          <cell r="U1201">
            <v>16184.181818181773</v>
          </cell>
        </row>
        <row r="1202">
          <cell r="E1202">
            <v>1197</v>
          </cell>
          <cell r="I1202">
            <v>10.836499999999999</v>
          </cell>
          <cell r="U1202">
            <v>14823.428571428589</v>
          </cell>
        </row>
        <row r="1203">
          <cell r="E1203">
            <v>1198</v>
          </cell>
          <cell r="I1203">
            <v>10.5542</v>
          </cell>
          <cell r="U1203">
            <v>14594.857142857138</v>
          </cell>
        </row>
        <row r="1204">
          <cell r="E1204">
            <v>1199</v>
          </cell>
          <cell r="I1204">
            <v>10.938499999999999</v>
          </cell>
          <cell r="U1204">
            <v>15202.333333333263</v>
          </cell>
        </row>
        <row r="1205">
          <cell r="E1205">
            <v>1200</v>
          </cell>
          <cell r="I1205">
            <v>11.2333</v>
          </cell>
          <cell r="U1205">
            <v>15699.199999999957</v>
          </cell>
        </row>
        <row r="1206">
          <cell r="E1206">
            <v>1201</v>
          </cell>
          <cell r="I1206">
            <v>11.1403</v>
          </cell>
          <cell r="U1206">
            <v>15329.982300884953</v>
          </cell>
        </row>
        <row r="1207">
          <cell r="E1207">
            <v>1202</v>
          </cell>
          <cell r="I1207">
            <v>11.2362</v>
          </cell>
          <cell r="U1207">
            <v>15563.964285714264</v>
          </cell>
        </row>
        <row r="1208">
          <cell r="E1208">
            <v>1203</v>
          </cell>
          <cell r="I1208">
            <v>11.927199999999999</v>
          </cell>
          <cell r="U1208">
            <v>16535.681415929179</v>
          </cell>
        </row>
        <row r="1209">
          <cell r="E1209">
            <v>1204</v>
          </cell>
          <cell r="I1209">
            <v>13.081099999999999</v>
          </cell>
          <cell r="U1209">
            <v>16485.642857142877</v>
          </cell>
        </row>
        <row r="1210">
          <cell r="E1210">
            <v>1205</v>
          </cell>
          <cell r="I1210">
            <v>11.433400000000001</v>
          </cell>
          <cell r="U1210">
            <v>16300.95575221227</v>
          </cell>
        </row>
        <row r="1211">
          <cell r="E1211">
            <v>1206</v>
          </cell>
          <cell r="I1211">
            <v>12.833399999999999</v>
          </cell>
          <cell r="U1211">
            <v>17642.05309734508</v>
          </cell>
        </row>
        <row r="1212">
          <cell r="E1212">
            <v>1207</v>
          </cell>
          <cell r="I1212">
            <v>10.1609</v>
          </cell>
          <cell r="U1212">
            <v>14921.428571428369</v>
          </cell>
        </row>
        <row r="1213">
          <cell r="E1213">
            <v>1208</v>
          </cell>
          <cell r="I1213">
            <v>12.3521</v>
          </cell>
          <cell r="U1213">
            <v>18039.285714285816</v>
          </cell>
        </row>
        <row r="1214">
          <cell r="E1214">
            <v>1209</v>
          </cell>
          <cell r="I1214">
            <v>14.8942</v>
          </cell>
          <cell r="U1214">
            <v>20321.876106194562</v>
          </cell>
        </row>
        <row r="1215">
          <cell r="E1215">
            <v>1210</v>
          </cell>
          <cell r="I1215">
            <v>14.140700000000001</v>
          </cell>
          <cell r="U1215">
            <v>19699.107142857134</v>
          </cell>
        </row>
        <row r="1216">
          <cell r="E1216">
            <v>1211</v>
          </cell>
          <cell r="I1216">
            <v>15.506</v>
          </cell>
          <cell r="U1216">
            <v>19763.857142857119</v>
          </cell>
        </row>
        <row r="1217">
          <cell r="E1217">
            <v>1212</v>
          </cell>
          <cell r="I1217">
            <v>14.539199999999999</v>
          </cell>
          <cell r="U1217">
            <v>19001.000000000106</v>
          </cell>
        </row>
        <row r="1218">
          <cell r="E1218">
            <v>1213</v>
          </cell>
          <cell r="I1218">
            <v>12.909599999999999</v>
          </cell>
          <cell r="U1218">
            <v>17458.935779816518</v>
          </cell>
        </row>
        <row r="1219">
          <cell r="E1219">
            <v>1214</v>
          </cell>
          <cell r="I1219">
            <v>12.200100000000001</v>
          </cell>
          <cell r="U1219">
            <v>16590.857142857145</v>
          </cell>
        </row>
        <row r="1220">
          <cell r="E1220">
            <v>1215</v>
          </cell>
          <cell r="I1220">
            <v>12.2561</v>
          </cell>
          <cell r="U1220">
            <v>16595.428571428551</v>
          </cell>
        </row>
        <row r="1221">
          <cell r="E1221">
            <v>1216</v>
          </cell>
          <cell r="I1221">
            <v>12.408300000000001</v>
          </cell>
          <cell r="U1221">
            <v>17039.999999999996</v>
          </cell>
        </row>
        <row r="1222">
          <cell r="E1222">
            <v>1217</v>
          </cell>
          <cell r="I1222">
            <v>12.803100000000001</v>
          </cell>
          <cell r="U1222">
            <v>17450.754716981071</v>
          </cell>
        </row>
        <row r="1223">
          <cell r="E1223">
            <v>1218</v>
          </cell>
          <cell r="I1223">
            <v>13.6983</v>
          </cell>
          <cell r="U1223">
            <v>17950.036363636307</v>
          </cell>
        </row>
        <row r="1224">
          <cell r="E1224">
            <v>1219</v>
          </cell>
          <cell r="I1224">
            <v>13.782400000000001</v>
          </cell>
          <cell r="U1224">
            <v>18728.218181818189</v>
          </cell>
        </row>
        <row r="1225">
          <cell r="E1225">
            <v>1220</v>
          </cell>
          <cell r="I1225">
            <v>13.903</v>
          </cell>
          <cell r="U1225">
            <v>18191.045871559701</v>
          </cell>
        </row>
        <row r="1226">
          <cell r="E1226">
            <v>1221</v>
          </cell>
          <cell r="I1226">
            <v>11.7432</v>
          </cell>
          <cell r="U1226">
            <v>15748.452830188919</v>
          </cell>
        </row>
        <row r="1227">
          <cell r="E1227">
            <v>1222</v>
          </cell>
          <cell r="I1227">
            <v>11.2149</v>
          </cell>
          <cell r="U1227">
            <v>15892.871287128663</v>
          </cell>
        </row>
        <row r="1228">
          <cell r="E1228">
            <v>1223</v>
          </cell>
          <cell r="I1228">
            <v>11.3535</v>
          </cell>
          <cell r="U1228">
            <v>15795.520000000019</v>
          </cell>
        </row>
        <row r="1229">
          <cell r="E1229">
            <v>1224</v>
          </cell>
          <cell r="I1229">
            <v>11.6173</v>
          </cell>
          <cell r="U1229">
            <v>17139.285714285728</v>
          </cell>
        </row>
        <row r="1230">
          <cell r="E1230">
            <v>1225</v>
          </cell>
          <cell r="I1230">
            <v>12.9384</v>
          </cell>
          <cell r="U1230">
            <v>17892.920353982288</v>
          </cell>
        </row>
        <row r="1231">
          <cell r="E1231">
            <v>1226</v>
          </cell>
          <cell r="I1231">
            <v>13.095800000000001</v>
          </cell>
          <cell r="U1231">
            <v>17830.357142857149</v>
          </cell>
        </row>
        <row r="1232">
          <cell r="E1232">
            <v>1227</v>
          </cell>
          <cell r="I1232">
            <v>12.8888</v>
          </cell>
          <cell r="U1232">
            <v>17589.805309734515</v>
          </cell>
        </row>
        <row r="1233">
          <cell r="E1233">
            <v>1228</v>
          </cell>
          <cell r="I1233">
            <v>12.8344</v>
          </cell>
          <cell r="U1233">
            <v>17561.214285714283</v>
          </cell>
        </row>
        <row r="1234">
          <cell r="E1234">
            <v>1229</v>
          </cell>
          <cell r="I1234">
            <v>12.8948</v>
          </cell>
          <cell r="U1234">
            <v>17612</v>
          </cell>
        </row>
        <row r="1235">
          <cell r="E1235">
            <v>1230</v>
          </cell>
          <cell r="I1235">
            <v>13.135999999999999</v>
          </cell>
          <cell r="U1235">
            <v>17590.05714285716</v>
          </cell>
        </row>
        <row r="1236">
          <cell r="E1236">
            <v>1231</v>
          </cell>
          <cell r="I1236">
            <v>12.9299</v>
          </cell>
          <cell r="U1236">
            <v>17375.320754716966</v>
          </cell>
        </row>
        <row r="1237">
          <cell r="E1237">
            <v>1232</v>
          </cell>
          <cell r="I1237">
            <v>12.954000000000001</v>
          </cell>
          <cell r="U1237">
            <v>17858.339622641517</v>
          </cell>
        </row>
        <row r="1238">
          <cell r="E1238">
            <v>1233</v>
          </cell>
          <cell r="I1238">
            <v>12.4678</v>
          </cell>
          <cell r="U1238">
            <v>17246.716981132166</v>
          </cell>
        </row>
        <row r="1239">
          <cell r="E1239">
            <v>1234</v>
          </cell>
          <cell r="I1239">
            <v>11.9384</v>
          </cell>
          <cell r="U1239">
            <v>16759.851851851894</v>
          </cell>
        </row>
        <row r="1240">
          <cell r="E1240">
            <v>1235</v>
          </cell>
          <cell r="I1240">
            <v>11.931800000000001</v>
          </cell>
          <cell r="U1240">
            <v>16490.27027027027</v>
          </cell>
        </row>
        <row r="1241">
          <cell r="E1241">
            <v>1236</v>
          </cell>
          <cell r="I1241">
            <v>12.0122</v>
          </cell>
          <cell r="U1241">
            <v>16725.615384615401</v>
          </cell>
        </row>
        <row r="1242">
          <cell r="E1242">
            <v>1237</v>
          </cell>
          <cell r="I1242">
            <v>11.905099999999999</v>
          </cell>
          <cell r="U1242">
            <v>16688.444444444456</v>
          </cell>
        </row>
        <row r="1243">
          <cell r="E1243">
            <v>1238</v>
          </cell>
          <cell r="I1243">
            <v>11.9239</v>
          </cell>
          <cell r="U1243">
            <v>16354.259259259283</v>
          </cell>
        </row>
        <row r="1244">
          <cell r="E1244">
            <v>1239</v>
          </cell>
          <cell r="I1244">
            <v>11.905099999999999</v>
          </cell>
          <cell r="U1244">
            <v>16029.551020408173</v>
          </cell>
        </row>
        <row r="1245">
          <cell r="E1245">
            <v>1240</v>
          </cell>
          <cell r="I1245">
            <v>11.974500000000001</v>
          </cell>
          <cell r="U1245">
            <v>16326.464285714292</v>
          </cell>
        </row>
        <row r="1246">
          <cell r="E1246">
            <v>1241</v>
          </cell>
          <cell r="I1246">
            <v>12.3241</v>
          </cell>
          <cell r="U1246">
            <v>16593.132743362825</v>
          </cell>
        </row>
        <row r="1247">
          <cell r="E1247">
            <v>1242</v>
          </cell>
          <cell r="I1247">
            <v>12.382300000000001</v>
          </cell>
          <cell r="U1247">
            <v>16374.486486486483</v>
          </cell>
        </row>
        <row r="1248">
          <cell r="E1248">
            <v>1243</v>
          </cell>
          <cell r="I1248">
            <v>12.255800000000001</v>
          </cell>
          <cell r="U1248">
            <v>16602.702702702722</v>
          </cell>
        </row>
        <row r="1249">
          <cell r="E1249">
            <v>1244</v>
          </cell>
          <cell r="I1249">
            <v>12.260999999999999</v>
          </cell>
          <cell r="U1249">
            <v>17074.280373831796</v>
          </cell>
        </row>
        <row r="1250">
          <cell r="E1250">
            <v>1245</v>
          </cell>
          <cell r="I1250">
            <v>12.285399999999999</v>
          </cell>
          <cell r="U1250">
            <v>16751.387387387393</v>
          </cell>
        </row>
        <row r="1251">
          <cell r="E1251">
            <v>1246</v>
          </cell>
          <cell r="I1251">
            <v>12.239699999999999</v>
          </cell>
          <cell r="U1251">
            <v>16290.126126126184</v>
          </cell>
        </row>
        <row r="1252">
          <cell r="E1252">
            <v>1247</v>
          </cell>
          <cell r="I1252">
            <v>12.629</v>
          </cell>
          <cell r="U1252">
            <v>17231.52293577974</v>
          </cell>
        </row>
        <row r="1253">
          <cell r="E1253">
            <v>1248</v>
          </cell>
          <cell r="I1253">
            <v>12.946</v>
          </cell>
          <cell r="U1253">
            <v>17804.864864864874</v>
          </cell>
        </row>
        <row r="1254">
          <cell r="E1254">
            <v>1249</v>
          </cell>
          <cell r="I1254">
            <v>12.838699999999999</v>
          </cell>
          <cell r="U1254">
            <v>17405.000000000022</v>
          </cell>
        </row>
        <row r="1255">
          <cell r="E1255">
            <v>1250</v>
          </cell>
          <cell r="I1255">
            <v>12.640700000000001</v>
          </cell>
          <cell r="U1255">
            <v>17092.838095238094</v>
          </cell>
        </row>
        <row r="1256">
          <cell r="E1256">
            <v>1251</v>
          </cell>
          <cell r="I1256">
            <v>12.741099999999999</v>
          </cell>
          <cell r="U1256">
            <v>17009.703703703701</v>
          </cell>
        </row>
        <row r="1257">
          <cell r="E1257">
            <v>1252</v>
          </cell>
          <cell r="I1257">
            <v>12.1591</v>
          </cell>
          <cell r="U1257">
            <v>15973.227722772173</v>
          </cell>
        </row>
        <row r="1258">
          <cell r="E1258">
            <v>1253</v>
          </cell>
          <cell r="I1258">
            <v>9.9189000000000007</v>
          </cell>
          <cell r="U1258">
            <v>14731.819819819819</v>
          </cell>
        </row>
        <row r="1259">
          <cell r="E1259">
            <v>1254</v>
          </cell>
          <cell r="I1259">
            <v>10.0702</v>
          </cell>
          <cell r="U1259">
            <v>14628</v>
          </cell>
        </row>
        <row r="1260">
          <cell r="E1260">
            <v>1255</v>
          </cell>
          <cell r="I1260">
            <v>10.340299999999999</v>
          </cell>
          <cell r="U1260">
            <v>14978.485436893214</v>
          </cell>
        </row>
        <row r="1261">
          <cell r="E1261">
            <v>1256</v>
          </cell>
          <cell r="I1261">
            <v>11.9681</v>
          </cell>
          <cell r="U1261">
            <v>16107.200000000004</v>
          </cell>
        </row>
        <row r="1262">
          <cell r="E1262">
            <v>1257</v>
          </cell>
          <cell r="I1262">
            <v>11.9879</v>
          </cell>
          <cell r="U1262">
            <v>16339.276190476185</v>
          </cell>
        </row>
        <row r="1263">
          <cell r="E1263">
            <v>1258</v>
          </cell>
          <cell r="I1263">
            <v>11.865600000000001</v>
          </cell>
          <cell r="U1263">
            <v>16744</v>
          </cell>
        </row>
        <row r="1264">
          <cell r="E1264">
            <v>1259</v>
          </cell>
          <cell r="I1264">
            <v>12.3185</v>
          </cell>
          <cell r="U1264">
            <v>16638.500000000087</v>
          </cell>
        </row>
        <row r="1265">
          <cell r="E1265">
            <v>1260</v>
          </cell>
          <cell r="I1265">
            <v>11.789300000000001</v>
          </cell>
          <cell r="U1265">
            <v>15896.917431192664</v>
          </cell>
        </row>
        <row r="1266">
          <cell r="E1266">
            <v>1261</v>
          </cell>
          <cell r="I1266">
            <v>10.962</v>
          </cell>
          <cell r="U1266">
            <v>15742.788990825678</v>
          </cell>
        </row>
        <row r="1267">
          <cell r="E1267">
            <v>1262</v>
          </cell>
          <cell r="I1267">
            <v>10.6717</v>
          </cell>
          <cell r="U1267">
            <v>15169.061946902671</v>
          </cell>
        </row>
        <row r="1268">
          <cell r="E1268">
            <v>1263</v>
          </cell>
          <cell r="I1268">
            <v>10.578900000000001</v>
          </cell>
          <cell r="U1268">
            <v>14736.727272727265</v>
          </cell>
        </row>
        <row r="1269">
          <cell r="E1269">
            <v>1264</v>
          </cell>
          <cell r="I1269">
            <v>6.2744999999999997</v>
          </cell>
          <cell r="U1269">
            <v>11556.000000000331</v>
          </cell>
        </row>
        <row r="1270">
          <cell r="E1270">
            <v>1265</v>
          </cell>
          <cell r="I1270">
            <v>7.8456999999999999</v>
          </cell>
          <cell r="U1270">
            <v>11372.598130840919</v>
          </cell>
        </row>
        <row r="1271">
          <cell r="E1271">
            <v>1266</v>
          </cell>
          <cell r="I1271">
            <v>8.8088999999999995</v>
          </cell>
          <cell r="U1271">
            <v>12845.886792452786</v>
          </cell>
        </row>
        <row r="1272">
          <cell r="E1272">
            <v>1267</v>
          </cell>
          <cell r="I1272">
            <v>9.2077000000000009</v>
          </cell>
          <cell r="U1272">
            <v>13188.468468468493</v>
          </cell>
        </row>
        <row r="1273">
          <cell r="E1273">
            <v>1268</v>
          </cell>
          <cell r="I1273">
            <v>8.7009000000000007</v>
          </cell>
          <cell r="U1273">
            <v>12914.486486486512</v>
          </cell>
        </row>
        <row r="1274">
          <cell r="E1274">
            <v>1269</v>
          </cell>
          <cell r="I1274">
            <v>8.8252000000000006</v>
          </cell>
          <cell r="U1274">
            <v>12910.545454545443</v>
          </cell>
        </row>
        <row r="1275">
          <cell r="E1275">
            <v>1270</v>
          </cell>
          <cell r="I1275">
            <v>9.3204999999999991</v>
          </cell>
          <cell r="U1275">
            <v>13377.398058252429</v>
          </cell>
        </row>
        <row r="1276">
          <cell r="E1276">
            <v>1271</v>
          </cell>
          <cell r="I1276">
            <v>9.0147999999999993</v>
          </cell>
          <cell r="U1276">
            <v>13370.642201834984</v>
          </cell>
        </row>
        <row r="1277">
          <cell r="E1277">
            <v>1272</v>
          </cell>
          <cell r="I1277">
            <v>8.6203000000000003</v>
          </cell>
          <cell r="U1277">
            <v>12644.198019801926</v>
          </cell>
        </row>
        <row r="1278">
          <cell r="E1278">
            <v>1273</v>
          </cell>
          <cell r="I1278">
            <v>9.4748000000000001</v>
          </cell>
          <cell r="U1278">
            <v>13663.846153845874</v>
          </cell>
        </row>
        <row r="1279">
          <cell r="E1279">
            <v>1274</v>
          </cell>
          <cell r="I1279">
            <v>13.541600000000001</v>
          </cell>
          <cell r="U1279">
            <v>18008.181818181893</v>
          </cell>
        </row>
        <row r="1280">
          <cell r="E1280">
            <v>1275</v>
          </cell>
          <cell r="I1280">
            <v>11.2675</v>
          </cell>
          <cell r="U1280">
            <v>15080.909090908921</v>
          </cell>
        </row>
        <row r="1281">
          <cell r="E1281">
            <v>1276</v>
          </cell>
          <cell r="I1281">
            <v>8.7233999999999998</v>
          </cell>
          <cell r="U1281">
            <v>12312.216216216335</v>
          </cell>
        </row>
        <row r="1282">
          <cell r="E1282">
            <v>1277</v>
          </cell>
          <cell r="I1282">
            <v>6.6285999999999996</v>
          </cell>
          <cell r="U1282">
            <v>9314.9999999999509</v>
          </cell>
        </row>
        <row r="1283">
          <cell r="E1283">
            <v>1278</v>
          </cell>
          <cell r="I1283">
            <v>3.5703999999999998</v>
          </cell>
          <cell r="U1283">
            <v>9002.00000000004</v>
          </cell>
        </row>
        <row r="1284">
          <cell r="E1284">
            <v>1279</v>
          </cell>
          <cell r="I1284">
            <v>5.9071999999999996</v>
          </cell>
          <cell r="U1284">
            <v>9553.7254901961023</v>
          </cell>
        </row>
        <row r="1285">
          <cell r="E1285">
            <v>1280</v>
          </cell>
          <cell r="I1285">
            <v>4.3642000000000003</v>
          </cell>
          <cell r="U1285">
            <v>7590.4144144144593</v>
          </cell>
        </row>
        <row r="1286">
          <cell r="E1286">
            <v>1281</v>
          </cell>
          <cell r="I1286">
            <v>0.3926</v>
          </cell>
          <cell r="U1286">
            <v>4150.3783783784238</v>
          </cell>
        </row>
        <row r="1287">
          <cell r="E1287">
            <v>1282</v>
          </cell>
          <cell r="I1287">
            <v>-0.45</v>
          </cell>
          <cell r="U1287">
            <v>4713.2815533983285</v>
          </cell>
        </row>
        <row r="1288">
          <cell r="E1288">
            <v>1283</v>
          </cell>
          <cell r="I1288">
            <v>4.4833999999999996</v>
          </cell>
          <cell r="U1288">
            <v>8820.1801801802103</v>
          </cell>
        </row>
        <row r="1289">
          <cell r="E1289">
            <v>1284</v>
          </cell>
          <cell r="I1289">
            <v>6.7218999999999998</v>
          </cell>
          <cell r="U1289">
            <v>10366.574257425727</v>
          </cell>
        </row>
        <row r="1290">
          <cell r="E1290">
            <v>1285</v>
          </cell>
          <cell r="I1290">
            <v>6.8635000000000002</v>
          </cell>
          <cell r="U1290">
            <v>9796.9600000001301</v>
          </cell>
        </row>
        <row r="1291">
          <cell r="E1291">
            <v>1286</v>
          </cell>
          <cell r="I1291">
            <v>3.9666000000000001</v>
          </cell>
          <cell r="U1291">
            <v>7045.1851851853053</v>
          </cell>
        </row>
        <row r="1292">
          <cell r="E1292">
            <v>1287</v>
          </cell>
          <cell r="I1292">
            <v>1.5511999999999999</v>
          </cell>
          <cell r="U1292">
            <v>4403.8909090909046</v>
          </cell>
        </row>
        <row r="1293">
          <cell r="E1293">
            <v>1288</v>
          </cell>
          <cell r="I1293">
            <v>1.3734</v>
          </cell>
          <cell r="U1293">
            <v>4719.4495412844808</v>
          </cell>
        </row>
        <row r="1294">
          <cell r="E1294">
            <v>1289</v>
          </cell>
          <cell r="I1294">
            <v>1.1052</v>
          </cell>
          <cell r="U1294">
            <v>4117.9082568806652</v>
          </cell>
        </row>
        <row r="1295">
          <cell r="E1295">
            <v>1290</v>
          </cell>
          <cell r="I1295">
            <v>2.5404</v>
          </cell>
          <cell r="U1295">
            <v>6165.6146788991682</v>
          </cell>
        </row>
        <row r="1296">
          <cell r="E1296">
            <v>1291</v>
          </cell>
          <cell r="I1296">
            <v>4.7295999999999996</v>
          </cell>
          <cell r="U1296">
            <v>8048.5714285712056</v>
          </cell>
        </row>
        <row r="1297">
          <cell r="E1297">
            <v>1292</v>
          </cell>
          <cell r="I1297">
            <v>3.1840999999999999</v>
          </cell>
          <cell r="U1297">
            <v>6052.2264150945584</v>
          </cell>
        </row>
        <row r="1298">
          <cell r="E1298">
            <v>1293</v>
          </cell>
          <cell r="I1298">
            <v>2.3942000000000001</v>
          </cell>
          <cell r="U1298">
            <v>6125.2363636363571</v>
          </cell>
        </row>
        <row r="1299">
          <cell r="E1299">
            <v>1294</v>
          </cell>
          <cell r="I1299">
            <v>2.7458</v>
          </cell>
          <cell r="U1299">
            <v>6204.1568627450961</v>
          </cell>
        </row>
        <row r="1300">
          <cell r="E1300">
            <v>1295</v>
          </cell>
          <cell r="I1300">
            <v>3.4102999999999999</v>
          </cell>
          <cell r="U1300">
            <v>6481.9805825242911</v>
          </cell>
        </row>
        <row r="1301">
          <cell r="E1301">
            <v>1296</v>
          </cell>
          <cell r="I1301">
            <v>3.4333</v>
          </cell>
          <cell r="U1301">
            <v>6453.2389380531004</v>
          </cell>
        </row>
        <row r="1302">
          <cell r="E1302">
            <v>1297</v>
          </cell>
          <cell r="I1302">
            <v>2.8656999999999999</v>
          </cell>
          <cell r="U1302">
            <v>5971.3982300884927</v>
          </cell>
        </row>
        <row r="1303">
          <cell r="E1303">
            <v>1298</v>
          </cell>
          <cell r="I1303">
            <v>1.8031999999999999</v>
          </cell>
          <cell r="U1303">
            <v>4886.7027027026797</v>
          </cell>
        </row>
        <row r="1304">
          <cell r="E1304">
            <v>1299</v>
          </cell>
          <cell r="I1304">
            <v>1.5054000000000001</v>
          </cell>
          <cell r="U1304">
            <v>4836.571428571322</v>
          </cell>
        </row>
        <row r="1305">
          <cell r="E1305">
            <v>1300</v>
          </cell>
          <cell r="I1305">
            <v>3.8713000000000002</v>
          </cell>
          <cell r="U1305">
            <v>7313.7657657657483</v>
          </cell>
        </row>
        <row r="1306">
          <cell r="E1306">
            <v>1301</v>
          </cell>
          <cell r="I1306">
            <v>3.6067999999999998</v>
          </cell>
          <cell r="U1306">
            <v>6761.2427184464705</v>
          </cell>
        </row>
        <row r="1307">
          <cell r="E1307">
            <v>1302</v>
          </cell>
          <cell r="I1307">
            <v>4.8049999999999997</v>
          </cell>
          <cell r="U1307">
            <v>8278.2702702703045</v>
          </cell>
        </row>
        <row r="1308">
          <cell r="E1308">
            <v>1303</v>
          </cell>
          <cell r="I1308">
            <v>4.7629000000000001</v>
          </cell>
          <cell r="U1308">
            <v>7582.7747747747462</v>
          </cell>
        </row>
        <row r="1309">
          <cell r="E1309">
            <v>1304</v>
          </cell>
          <cell r="I1309">
            <v>2.2223000000000002</v>
          </cell>
          <cell r="U1309">
            <v>6014.3063063064092</v>
          </cell>
        </row>
        <row r="1310">
          <cell r="E1310">
            <v>1305</v>
          </cell>
          <cell r="I1310">
            <v>2.8212999999999999</v>
          </cell>
          <cell r="U1310">
            <v>6612.9541284403476</v>
          </cell>
        </row>
        <row r="1311">
          <cell r="E1311">
            <v>1306</v>
          </cell>
          <cell r="I1311">
            <v>3.9508999999999999</v>
          </cell>
          <cell r="U1311">
            <v>7711.9252336449099</v>
          </cell>
        </row>
        <row r="1312">
          <cell r="E1312">
            <v>1307</v>
          </cell>
          <cell r="I1312">
            <v>2.9085999999999999</v>
          </cell>
          <cell r="U1312">
            <v>6863.9279279279535</v>
          </cell>
        </row>
        <row r="1313">
          <cell r="E1313">
            <v>1308</v>
          </cell>
          <cell r="I1313">
            <v>3.5407999999999999</v>
          </cell>
          <cell r="U1313">
            <v>8866.8108108107517</v>
          </cell>
        </row>
        <row r="1314">
          <cell r="E1314">
            <v>1309</v>
          </cell>
          <cell r="I1314">
            <v>8.7058999999999997</v>
          </cell>
          <cell r="U1314">
            <v>10024.141592920379</v>
          </cell>
        </row>
        <row r="1315">
          <cell r="E1315">
            <v>1310</v>
          </cell>
          <cell r="I1315">
            <v>4.1584000000000003</v>
          </cell>
          <cell r="U1315">
            <v>7763.6330275229548</v>
          </cell>
        </row>
        <row r="1316">
          <cell r="E1316">
            <v>1311</v>
          </cell>
          <cell r="I1316">
            <v>3.6440999999999999</v>
          </cell>
          <cell r="U1316">
            <v>7293.2075471697954</v>
          </cell>
        </row>
        <row r="1317">
          <cell r="E1317">
            <v>1312</v>
          </cell>
          <cell r="I1317">
            <v>4.0228000000000002</v>
          </cell>
          <cell r="U1317">
            <v>7236.9729729731025</v>
          </cell>
        </row>
        <row r="1318">
          <cell r="E1318">
            <v>1313</v>
          </cell>
          <cell r="I1318">
            <v>6.5522999999999998</v>
          </cell>
          <cell r="U1318">
            <v>9850.2500000001473</v>
          </cell>
        </row>
        <row r="1319">
          <cell r="E1319">
            <v>1314</v>
          </cell>
          <cell r="I1319">
            <v>4.5122</v>
          </cell>
          <cell r="U1319">
            <v>7253.8214285713229</v>
          </cell>
        </row>
        <row r="1320">
          <cell r="E1320">
            <v>1315</v>
          </cell>
          <cell r="I1320">
            <v>3.5474000000000001</v>
          </cell>
          <cell r="U1320">
            <v>6693.5575221239151</v>
          </cell>
        </row>
        <row r="1321">
          <cell r="E1321">
            <v>1316</v>
          </cell>
          <cell r="I1321">
            <v>4.9471999999999996</v>
          </cell>
          <cell r="U1321">
            <v>8414.5486725664196</v>
          </cell>
        </row>
        <row r="1322">
          <cell r="E1322">
            <v>1317</v>
          </cell>
          <cell r="I1322">
            <v>5.0667</v>
          </cell>
          <cell r="U1322">
            <v>7551.8918918919471</v>
          </cell>
        </row>
        <row r="1323">
          <cell r="E1323">
            <v>1318</v>
          </cell>
          <cell r="I1323">
            <v>2.6907999999999999</v>
          </cell>
          <cell r="U1323">
            <v>5750.9230769231544</v>
          </cell>
        </row>
        <row r="1324">
          <cell r="E1324">
            <v>1319</v>
          </cell>
          <cell r="I1324">
            <v>1.1818</v>
          </cell>
          <cell r="U1324">
            <v>4099.0857142857376</v>
          </cell>
        </row>
        <row r="1325">
          <cell r="E1325">
            <v>1320</v>
          </cell>
          <cell r="I1325">
            <v>-0.2412</v>
          </cell>
          <cell r="U1325">
            <v>2271.0990990991868</v>
          </cell>
        </row>
        <row r="1326">
          <cell r="E1326">
            <v>1321</v>
          </cell>
          <cell r="I1326">
            <v>1.238</v>
          </cell>
          <cell r="U1326">
            <v>5214.3703703693709</v>
          </cell>
        </row>
        <row r="1327">
          <cell r="E1327">
            <v>1322</v>
          </cell>
          <cell r="I1327">
            <v>9.8745999999999992</v>
          </cell>
          <cell r="U1327">
            <v>13126.142857142837</v>
          </cell>
        </row>
        <row r="1328">
          <cell r="E1328">
            <v>1323</v>
          </cell>
          <cell r="I1328">
            <v>9.6658000000000008</v>
          </cell>
          <cell r="U1328">
            <v>13790.407079645935</v>
          </cell>
        </row>
        <row r="1329">
          <cell r="E1329">
            <v>1324</v>
          </cell>
          <cell r="I1329">
            <v>8.6577999999999999</v>
          </cell>
          <cell r="U1329">
            <v>12275.652173912842</v>
          </cell>
        </row>
        <row r="1330">
          <cell r="E1330">
            <v>1325</v>
          </cell>
          <cell r="I1330">
            <v>12.4071</v>
          </cell>
          <cell r="U1330">
            <v>16348.69565217339</v>
          </cell>
        </row>
        <row r="1331">
          <cell r="E1331">
            <v>1326</v>
          </cell>
          <cell r="I1331">
            <v>16.390599999999999</v>
          </cell>
          <cell r="U1331">
            <v>20657.621621621383</v>
          </cell>
        </row>
        <row r="1332">
          <cell r="E1332">
            <v>1327</v>
          </cell>
          <cell r="I1332">
            <v>19.3142</v>
          </cell>
          <cell r="U1332">
            <v>23361.513513513593</v>
          </cell>
        </row>
        <row r="1333">
          <cell r="E1333">
            <v>1328</v>
          </cell>
          <cell r="I1333">
            <v>14.5145</v>
          </cell>
          <cell r="U1333">
            <v>18233.873873873999</v>
          </cell>
        </row>
        <row r="1334">
          <cell r="E1334">
            <v>1329</v>
          </cell>
          <cell r="I1334">
            <v>9.9715000000000007</v>
          </cell>
          <cell r="U1334">
            <v>13797.107142857154</v>
          </cell>
        </row>
        <row r="1335">
          <cell r="E1335">
            <v>1330</v>
          </cell>
          <cell r="I1335">
            <v>9.0221999999999998</v>
          </cell>
          <cell r="U1335">
            <v>12676.108108108114</v>
          </cell>
        </row>
        <row r="1336">
          <cell r="E1336">
            <v>1331</v>
          </cell>
          <cell r="I1336">
            <v>8.1041000000000007</v>
          </cell>
          <cell r="U1336">
            <v>11939.709090909111</v>
          </cell>
        </row>
        <row r="1337">
          <cell r="E1337">
            <v>1332</v>
          </cell>
          <cell r="I1337">
            <v>7.5285000000000002</v>
          </cell>
          <cell r="U1337">
            <v>11377.333333333361</v>
          </cell>
        </row>
        <row r="1338">
          <cell r="E1338">
            <v>1333</v>
          </cell>
          <cell r="I1338">
            <v>6.6595000000000004</v>
          </cell>
          <cell r="U1338">
            <v>10433.045045045053</v>
          </cell>
        </row>
        <row r="1339">
          <cell r="E1339">
            <v>1334</v>
          </cell>
          <cell r="I1339">
            <v>6.4062000000000001</v>
          </cell>
          <cell r="U1339">
            <v>10356.288288288299</v>
          </cell>
        </row>
        <row r="1340">
          <cell r="E1340">
            <v>1335</v>
          </cell>
          <cell r="I1340">
            <v>6.2194000000000003</v>
          </cell>
          <cell r="U1340">
            <v>10122.054054054042</v>
          </cell>
        </row>
        <row r="1341">
          <cell r="E1341">
            <v>1336</v>
          </cell>
          <cell r="I1341">
            <v>6.9130000000000003</v>
          </cell>
          <cell r="U1341">
            <v>10457.380530973438</v>
          </cell>
        </row>
        <row r="1342">
          <cell r="E1342">
            <v>1337</v>
          </cell>
          <cell r="I1342">
            <v>6.5202999999999998</v>
          </cell>
          <cell r="U1342">
            <v>9588.3999999999851</v>
          </cell>
        </row>
        <row r="1343">
          <cell r="E1343">
            <v>1338</v>
          </cell>
          <cell r="I1343">
            <v>4.4844999999999997</v>
          </cell>
          <cell r="U1343">
            <v>8159.4954954955647</v>
          </cell>
        </row>
        <row r="1344">
          <cell r="E1344">
            <v>1339</v>
          </cell>
          <cell r="I1344">
            <v>4.8212999999999999</v>
          </cell>
          <cell r="U1344">
            <v>8187.8461538460788</v>
          </cell>
        </row>
        <row r="1345">
          <cell r="E1345">
            <v>1340</v>
          </cell>
          <cell r="I1345">
            <v>5.0697000000000001</v>
          </cell>
          <cell r="U1345">
            <v>9327.519999999935</v>
          </cell>
        </row>
        <row r="1346">
          <cell r="E1346">
            <v>1341</v>
          </cell>
          <cell r="I1346">
            <v>6.7393999999999998</v>
          </cell>
          <cell r="U1346">
            <v>9612.3200000000234</v>
          </cell>
        </row>
        <row r="1347">
          <cell r="E1347">
            <v>1342</v>
          </cell>
          <cell r="I1347">
            <v>5.4353999999999996</v>
          </cell>
          <cell r="U1347">
            <v>9564.5490196078317</v>
          </cell>
        </row>
        <row r="1348">
          <cell r="E1348">
            <v>1343</v>
          </cell>
          <cell r="I1348">
            <v>7.5467000000000004</v>
          </cell>
          <cell r="U1348">
            <v>10779.816513761476</v>
          </cell>
        </row>
        <row r="1349">
          <cell r="E1349">
            <v>1344</v>
          </cell>
          <cell r="I1349">
            <v>7.8147000000000002</v>
          </cell>
          <cell r="U1349">
            <v>11113.592233009782</v>
          </cell>
        </row>
        <row r="1350">
          <cell r="E1350">
            <v>1345</v>
          </cell>
          <cell r="I1350">
            <v>6.9328000000000003</v>
          </cell>
          <cell r="U1350">
            <v>10661.027522935616</v>
          </cell>
        </row>
        <row r="1351">
          <cell r="E1351">
            <v>1346</v>
          </cell>
          <cell r="I1351">
            <v>7.4943</v>
          </cell>
          <cell r="U1351">
            <v>12557.108910890878</v>
          </cell>
        </row>
        <row r="1352">
          <cell r="E1352">
            <v>1347</v>
          </cell>
          <cell r="I1352">
            <v>10.934200000000001</v>
          </cell>
          <cell r="U1352">
            <v>15370.257425742431</v>
          </cell>
        </row>
        <row r="1353">
          <cell r="E1353">
            <v>1348</v>
          </cell>
          <cell r="I1353">
            <v>11.7568</v>
          </cell>
          <cell r="U1353">
            <v>15168.92000000032</v>
          </cell>
        </row>
        <row r="1354">
          <cell r="E1354">
            <v>1349</v>
          </cell>
          <cell r="I1354">
            <v>7.23</v>
          </cell>
          <cell r="U1354">
            <v>10806.93069306936</v>
          </cell>
        </row>
        <row r="1355">
          <cell r="E1355">
            <v>1350</v>
          </cell>
          <cell r="I1355">
            <v>6.5591999999999997</v>
          </cell>
          <cell r="U1355">
            <v>10850.30303030291</v>
          </cell>
        </row>
        <row r="1356">
          <cell r="E1356">
            <v>1351</v>
          </cell>
          <cell r="I1356">
            <v>9.6015999999999995</v>
          </cell>
          <cell r="U1356">
            <v>11742.444444444534</v>
          </cell>
        </row>
        <row r="1357">
          <cell r="E1357">
            <v>1352</v>
          </cell>
          <cell r="I1357">
            <v>6.2221000000000002</v>
          </cell>
          <cell r="U1357">
            <v>8349.7090909091494</v>
          </cell>
        </row>
        <row r="1358">
          <cell r="E1358">
            <v>1353</v>
          </cell>
          <cell r="I1358">
            <v>0.90780000000000005</v>
          </cell>
          <cell r="U1358">
            <v>3181.308411215095</v>
          </cell>
        </row>
        <row r="1359">
          <cell r="E1359">
            <v>1354</v>
          </cell>
          <cell r="I1359">
            <v>-1.4349000000000001</v>
          </cell>
          <cell r="U1359">
            <v>1808.6486486487859</v>
          </cell>
        </row>
        <row r="1360">
          <cell r="E1360">
            <v>1355</v>
          </cell>
          <cell r="I1360">
            <v>-4.6432000000000002</v>
          </cell>
          <cell r="U1360">
            <v>-980.540540540655</v>
          </cell>
        </row>
        <row r="1361">
          <cell r="E1361">
            <v>1356</v>
          </cell>
          <cell r="I1361">
            <v>-4.3331999999999997</v>
          </cell>
          <cell r="U1361">
            <v>-1267.2072072071974</v>
          </cell>
        </row>
        <row r="1362">
          <cell r="E1362">
            <v>1357</v>
          </cell>
          <cell r="I1362">
            <v>-4.2354000000000003</v>
          </cell>
          <cell r="U1362">
            <v>-936.03960396042748</v>
          </cell>
        </row>
        <row r="1363">
          <cell r="E1363">
            <v>1358</v>
          </cell>
          <cell r="I1363">
            <v>-4.1832000000000003</v>
          </cell>
          <cell r="U1363">
            <v>-1429.3861386138169</v>
          </cell>
        </row>
        <row r="1364">
          <cell r="E1364">
            <v>1359</v>
          </cell>
          <cell r="I1364">
            <v>-8.1318000000000001</v>
          </cell>
          <cell r="U1364">
            <v>-8227.764705881953</v>
          </cell>
        </row>
        <row r="1365">
          <cell r="E1365">
            <v>1360</v>
          </cell>
          <cell r="I1365">
            <v>-12.104200000000001</v>
          </cell>
          <cell r="U1365">
            <v>-8520.2201834862135</v>
          </cell>
        </row>
        <row r="1366">
          <cell r="E1366">
            <v>1361</v>
          </cell>
          <cell r="I1366">
            <v>-11.611000000000001</v>
          </cell>
          <cell r="U1366">
            <v>-9441.9405940594916</v>
          </cell>
        </row>
        <row r="1367">
          <cell r="E1367">
            <v>1362</v>
          </cell>
          <cell r="I1367">
            <v>-11.592000000000001</v>
          </cell>
          <cell r="U1367">
            <v>-7032.3636363634687</v>
          </cell>
        </row>
        <row r="1368">
          <cell r="E1368">
            <v>1363</v>
          </cell>
          <cell r="I1368">
            <v>-6.6437999999999997</v>
          </cell>
          <cell r="U1368">
            <v>-2689.3069306928828</v>
          </cell>
        </row>
        <row r="1369">
          <cell r="E1369">
            <v>1364</v>
          </cell>
          <cell r="I1369">
            <v>-3.3679999999999999</v>
          </cell>
          <cell r="U1369">
            <v>-1198.9898989898888</v>
          </cell>
        </row>
        <row r="1370">
          <cell r="E1370">
            <v>1365</v>
          </cell>
          <cell r="I1370">
            <v>-3.4091</v>
          </cell>
          <cell r="U1370">
            <v>-1066.1481481481535</v>
          </cell>
        </row>
        <row r="1371">
          <cell r="E1371">
            <v>1366</v>
          </cell>
          <cell r="I1371">
            <v>-3.2534999999999998</v>
          </cell>
          <cell r="U1371">
            <v>499.77358490545112</v>
          </cell>
        </row>
        <row r="1372">
          <cell r="E1372">
            <v>1367</v>
          </cell>
          <cell r="I1372">
            <v>3.1257999999999999</v>
          </cell>
          <cell r="U1372">
            <v>8051.1351351349949</v>
          </cell>
        </row>
        <row r="1373">
          <cell r="E1373">
            <v>1368</v>
          </cell>
          <cell r="I1373">
            <v>13.3626</v>
          </cell>
          <cell r="U1373">
            <v>16086.274509804103</v>
          </cell>
        </row>
        <row r="1374">
          <cell r="E1374">
            <v>1369</v>
          </cell>
          <cell r="I1374">
            <v>10.696099999999999</v>
          </cell>
          <cell r="U1374">
            <v>12360</v>
          </cell>
        </row>
        <row r="1375">
          <cell r="E1375">
            <v>1370</v>
          </cell>
          <cell r="I1375">
            <v>-1.1036999999999999</v>
          </cell>
          <cell r="U1375">
            <v>1872.1980198023223</v>
          </cell>
        </row>
        <row r="1376">
          <cell r="E1376">
            <v>1371</v>
          </cell>
          <cell r="I1376">
            <v>-3.6928000000000001</v>
          </cell>
          <cell r="U1376">
            <v>-1064.7524752475188</v>
          </cell>
        </row>
        <row r="1377">
          <cell r="E1377">
            <v>1372</v>
          </cell>
          <cell r="I1377">
            <v>-3.4077999999999999</v>
          </cell>
          <cell r="U1377">
            <v>-1150.8799999999947</v>
          </cell>
        </row>
        <row r="1378">
          <cell r="E1378">
            <v>1373</v>
          </cell>
          <cell r="I1378">
            <v>-3.3443999999999998</v>
          </cell>
          <cell r="U1378">
            <v>-1181.1200000000053</v>
          </cell>
        </row>
        <row r="1379">
          <cell r="E1379">
            <v>1374</v>
          </cell>
          <cell r="I1379">
            <v>-3.0394000000000001</v>
          </cell>
          <cell r="U1379">
            <v>-517.28000000012071</v>
          </cell>
        </row>
        <row r="1380">
          <cell r="E1380">
            <v>1375</v>
          </cell>
          <cell r="I1380">
            <v>0.50760000000000005</v>
          </cell>
          <cell r="U1380">
            <v>2531.9999999996498</v>
          </cell>
        </row>
        <row r="1381">
          <cell r="E1381">
            <v>1376</v>
          </cell>
          <cell r="I1381">
            <v>3.9009</v>
          </cell>
          <cell r="U1381">
            <v>4071.6800000004378</v>
          </cell>
        </row>
        <row r="1382">
          <cell r="E1382">
            <v>1377</v>
          </cell>
          <cell r="I1382">
            <v>-2.8975</v>
          </cell>
          <cell r="U1382">
            <v>-684.77669902911225</v>
          </cell>
        </row>
        <row r="1383">
          <cell r="E1383">
            <v>1378</v>
          </cell>
          <cell r="I1383">
            <v>-4.0180999999999996</v>
          </cell>
          <cell r="U1383">
            <v>-4621.0485436889485</v>
          </cell>
        </row>
        <row r="1384">
          <cell r="E1384">
            <v>1379</v>
          </cell>
          <cell r="I1384">
            <v>-16.245100000000001</v>
          </cell>
          <cell r="U1384">
            <v>-13821.714285714283</v>
          </cell>
        </row>
        <row r="1385">
          <cell r="E1385">
            <v>1380</v>
          </cell>
          <cell r="I1385">
            <v>-16.6678</v>
          </cell>
          <cell r="U1385">
            <v>-14591.307692307671</v>
          </cell>
        </row>
        <row r="1386">
          <cell r="E1386">
            <v>1381</v>
          </cell>
          <cell r="I1386">
            <v>-23.818899999999999</v>
          </cell>
          <cell r="U1386">
            <v>-21776.767676768017</v>
          </cell>
        </row>
        <row r="1387">
          <cell r="E1387">
            <v>1382</v>
          </cell>
          <cell r="I1387">
            <v>-20.962399999999999</v>
          </cell>
          <cell r="U1387">
            <v>-19014.455445544503</v>
          </cell>
        </row>
        <row r="1388">
          <cell r="E1388">
            <v>1383</v>
          </cell>
          <cell r="I1388">
            <v>-17.908799999999999</v>
          </cell>
          <cell r="U1388">
            <v>-15510.761061948337</v>
          </cell>
        </row>
        <row r="1389">
          <cell r="E1389">
            <v>1384</v>
          </cell>
          <cell r="I1389">
            <v>-7.5209000000000001</v>
          </cell>
          <cell r="U1389">
            <v>-4956.2857142862176</v>
          </cell>
        </row>
        <row r="1390">
          <cell r="E1390">
            <v>1385</v>
          </cell>
          <cell r="I1390">
            <v>2.9371</v>
          </cell>
          <cell r="U1390">
            <v>7436.5714285696176</v>
          </cell>
        </row>
        <row r="1391">
          <cell r="E1391">
            <v>1386</v>
          </cell>
          <cell r="I1391">
            <v>12.874000000000001</v>
          </cell>
          <cell r="U1391">
            <v>11541.081081080838</v>
          </cell>
        </row>
        <row r="1392">
          <cell r="E1392">
            <v>1387</v>
          </cell>
          <cell r="I1392">
            <v>9.1837999999999997</v>
          </cell>
          <cell r="U1392">
            <v>11971.176470588245</v>
          </cell>
        </row>
        <row r="1393">
          <cell r="E1393">
            <v>1388</v>
          </cell>
          <cell r="I1393">
            <v>6.3788</v>
          </cell>
          <cell r="U1393">
            <v>7122.2800000002208</v>
          </cell>
        </row>
        <row r="1394">
          <cell r="E1394">
            <v>1389</v>
          </cell>
          <cell r="I1394">
            <v>1.6564000000000001</v>
          </cell>
          <cell r="U1394">
            <v>2928.1600000001345</v>
          </cell>
        </row>
        <row r="1395">
          <cell r="E1395">
            <v>1390</v>
          </cell>
          <cell r="I1395">
            <v>3.2408999999999999</v>
          </cell>
          <cell r="U1395">
            <v>6895.1599999997816</v>
          </cell>
        </row>
        <row r="1396">
          <cell r="E1396">
            <v>1391</v>
          </cell>
          <cell r="I1396">
            <v>10.7951</v>
          </cell>
          <cell r="U1396">
            <v>13990.714285713402</v>
          </cell>
        </row>
        <row r="1397">
          <cell r="E1397">
            <v>1392</v>
          </cell>
          <cell r="I1397">
            <v>22.334299999999999</v>
          </cell>
          <cell r="U1397">
            <v>22901.045045044135</v>
          </cell>
        </row>
        <row r="1398">
          <cell r="E1398">
            <v>1393</v>
          </cell>
          <cell r="I1398">
            <v>22.318200000000001</v>
          </cell>
          <cell r="U1398">
            <v>25699.326732673395</v>
          </cell>
        </row>
        <row r="1399">
          <cell r="E1399">
            <v>1394</v>
          </cell>
          <cell r="I1399">
            <v>15.474399999999999</v>
          </cell>
          <cell r="U1399">
            <v>17979.567567567519</v>
          </cell>
        </row>
        <row r="1400">
          <cell r="E1400">
            <v>1395</v>
          </cell>
          <cell r="I1400">
            <v>9.4855</v>
          </cell>
          <cell r="U1400">
            <v>10223.230769230833</v>
          </cell>
        </row>
        <row r="1401">
          <cell r="E1401">
            <v>1396</v>
          </cell>
          <cell r="I1401">
            <v>4.6425999999999998</v>
          </cell>
          <cell r="U1401">
            <v>8122.9090909092511</v>
          </cell>
        </row>
        <row r="1402">
          <cell r="E1402">
            <v>1397</v>
          </cell>
          <cell r="I1402">
            <v>4.0057</v>
          </cell>
          <cell r="U1402">
            <v>6597.0810810811081</v>
          </cell>
        </row>
        <row r="1403">
          <cell r="E1403">
            <v>1398</v>
          </cell>
          <cell r="I1403">
            <v>3.0036</v>
          </cell>
          <cell r="U1403">
            <v>5125.5925925925512</v>
          </cell>
        </row>
        <row r="1404">
          <cell r="E1404">
            <v>1399</v>
          </cell>
          <cell r="I1404">
            <v>1.7176</v>
          </cell>
          <cell r="U1404">
            <v>3301.6603773589045</v>
          </cell>
        </row>
        <row r="1405">
          <cell r="E1405">
            <v>1400</v>
          </cell>
          <cell r="I1405">
            <v>-2.1025</v>
          </cell>
          <cell r="U1405">
            <v>-867.92857142856826</v>
          </cell>
        </row>
        <row r="1406">
          <cell r="E1406">
            <v>1401</v>
          </cell>
          <cell r="I1406">
            <v>-3.0950000000000002</v>
          </cell>
          <cell r="U1406">
            <v>-946.50000000000443</v>
          </cell>
        </row>
        <row r="1407">
          <cell r="E1407">
            <v>1402</v>
          </cell>
          <cell r="I1407">
            <v>-2.9277000000000002</v>
          </cell>
          <cell r="U1407">
            <v>-870.1599999999944</v>
          </cell>
        </row>
        <row r="1408">
          <cell r="E1408">
            <v>1403</v>
          </cell>
          <cell r="I1408">
            <v>-2.8896000000000002</v>
          </cell>
          <cell r="U1408">
            <v>-864</v>
          </cell>
        </row>
        <row r="1409">
          <cell r="E1409">
            <v>1404</v>
          </cell>
          <cell r="I1409">
            <v>-7.9090999999999996</v>
          </cell>
          <cell r="U1409">
            <v>-6570.4800000003906</v>
          </cell>
        </row>
        <row r="1410">
          <cell r="E1410">
            <v>1405</v>
          </cell>
          <cell r="I1410">
            <v>-12.679399999999999</v>
          </cell>
          <cell r="U1410">
            <v>-8536.3600000001061</v>
          </cell>
        </row>
        <row r="1411">
          <cell r="E1411">
            <v>1406</v>
          </cell>
          <cell r="I1411">
            <v>-4.3087999999999997</v>
          </cell>
          <cell r="U1411">
            <v>-1331.0399999994988</v>
          </cell>
        </row>
        <row r="1412">
          <cell r="E1412">
            <v>1407</v>
          </cell>
          <cell r="I1412">
            <v>-12.540800000000001</v>
          </cell>
          <cell r="U1412">
            <v>-11899.080000000762</v>
          </cell>
        </row>
        <row r="1413">
          <cell r="E1413">
            <v>1408</v>
          </cell>
          <cell r="I1413">
            <v>-23.7013</v>
          </cell>
          <cell r="U1413">
            <v>-21881.584905659511</v>
          </cell>
        </row>
        <row r="1414">
          <cell r="E1414">
            <v>1409</v>
          </cell>
          <cell r="I1414">
            <v>-16.242699999999999</v>
          </cell>
          <cell r="U1414">
            <v>-14993.174311927018</v>
          </cell>
        </row>
        <row r="1415">
          <cell r="E1415">
            <v>1410</v>
          </cell>
          <cell r="I1415">
            <v>-7.0304000000000002</v>
          </cell>
          <cell r="U1415">
            <v>-3905.2972972986481</v>
          </cell>
        </row>
        <row r="1416">
          <cell r="E1416">
            <v>1411</v>
          </cell>
          <cell r="I1416">
            <v>5.1219000000000001</v>
          </cell>
          <cell r="U1416">
            <v>3337.8490566031592</v>
          </cell>
        </row>
        <row r="1417">
          <cell r="E1417">
            <v>1412</v>
          </cell>
          <cell r="I1417">
            <v>3.1736</v>
          </cell>
          <cell r="U1417">
            <v>2542.4864864866927</v>
          </cell>
        </row>
        <row r="1418">
          <cell r="E1418">
            <v>1413</v>
          </cell>
          <cell r="I1418">
            <v>-1.4952000000000001</v>
          </cell>
          <cell r="U1418">
            <v>-99.963302752246079</v>
          </cell>
        </row>
        <row r="1419">
          <cell r="E1419">
            <v>1414</v>
          </cell>
          <cell r="I1419">
            <v>-1.3791</v>
          </cell>
          <cell r="U1419">
            <v>-422.20183486241268</v>
          </cell>
        </row>
        <row r="1420">
          <cell r="E1420">
            <v>1415</v>
          </cell>
          <cell r="I1420">
            <v>-0.12909999999999999</v>
          </cell>
          <cell r="U1420">
            <v>870.23999999977514</v>
          </cell>
        </row>
        <row r="1421">
          <cell r="E1421">
            <v>1416</v>
          </cell>
          <cell r="I1421">
            <v>1.851</v>
          </cell>
          <cell r="U1421">
            <v>2353.4117647060489</v>
          </cell>
        </row>
        <row r="1422">
          <cell r="E1422">
            <v>1417</v>
          </cell>
          <cell r="I1422">
            <v>1.0821000000000001</v>
          </cell>
          <cell r="U1422">
            <v>2538.4554455442417</v>
          </cell>
        </row>
        <row r="1423">
          <cell r="E1423">
            <v>1418</v>
          </cell>
          <cell r="I1423">
            <v>6.9170999999999996</v>
          </cell>
          <cell r="U1423">
            <v>9293.3599999998041</v>
          </cell>
        </row>
        <row r="1424">
          <cell r="E1424">
            <v>1419</v>
          </cell>
          <cell r="I1424">
            <v>11.802300000000001</v>
          </cell>
          <cell r="U1424">
            <v>14033.454545454506</v>
          </cell>
        </row>
        <row r="1425">
          <cell r="E1425">
            <v>1420</v>
          </cell>
          <cell r="I1425">
            <v>14.3245</v>
          </cell>
          <cell r="U1425">
            <v>15526.422018348459</v>
          </cell>
        </row>
        <row r="1426">
          <cell r="E1426">
            <v>1421</v>
          </cell>
          <cell r="I1426">
            <v>9.9893000000000001</v>
          </cell>
          <cell r="U1426">
            <v>10451.926605504594</v>
          </cell>
        </row>
        <row r="1427">
          <cell r="E1427">
            <v>1422</v>
          </cell>
          <cell r="I1427">
            <v>7.6139999999999999</v>
          </cell>
          <cell r="U1427">
            <v>10270.000000000093</v>
          </cell>
        </row>
        <row r="1428">
          <cell r="E1428">
            <v>1423</v>
          </cell>
          <cell r="I1428">
            <v>-1.0385</v>
          </cell>
          <cell r="U1428">
            <v>164.81481481482086</v>
          </cell>
        </row>
        <row r="1429">
          <cell r="E1429">
            <v>1424</v>
          </cell>
          <cell r="I1429">
            <v>-3.6494</v>
          </cell>
          <cell r="U1429">
            <v>-553.7037037037461</v>
          </cell>
        </row>
        <row r="1430">
          <cell r="E1430">
            <v>1425</v>
          </cell>
          <cell r="I1430">
            <v>-8.0151000000000003</v>
          </cell>
          <cell r="U1430">
            <v>-6715.9600000004184</v>
          </cell>
        </row>
        <row r="1431">
          <cell r="E1431">
            <v>1426</v>
          </cell>
          <cell r="I1431">
            <v>-7.3491</v>
          </cell>
          <cell r="U1431">
            <v>-5322.5840707965126</v>
          </cell>
        </row>
        <row r="1432">
          <cell r="E1432">
            <v>1427</v>
          </cell>
          <cell r="I1432">
            <v>-1.8052999999999999</v>
          </cell>
          <cell r="U1432">
            <v>-1131.0588235295595</v>
          </cell>
        </row>
        <row r="1433">
          <cell r="E1433">
            <v>1428</v>
          </cell>
          <cell r="I1433">
            <v>5.8338000000000001</v>
          </cell>
          <cell r="U1433">
            <v>7334.7636363639904</v>
          </cell>
        </row>
        <row r="1434">
          <cell r="E1434">
            <v>1429</v>
          </cell>
          <cell r="I1434">
            <v>10.019299999999999</v>
          </cell>
          <cell r="U1434">
            <v>11503.259259259205</v>
          </cell>
        </row>
        <row r="1435">
          <cell r="E1435">
            <v>1430</v>
          </cell>
          <cell r="I1435">
            <v>9.9227000000000007</v>
          </cell>
          <cell r="U1435">
            <v>11336.571428571518</v>
          </cell>
        </row>
        <row r="1436">
          <cell r="E1436">
            <v>1431</v>
          </cell>
          <cell r="I1436">
            <v>7.3414000000000001</v>
          </cell>
          <cell r="U1436">
            <v>7926.088495575721</v>
          </cell>
        </row>
        <row r="1437">
          <cell r="E1437">
            <v>1432</v>
          </cell>
          <cell r="I1437">
            <v>0.80579999999999996</v>
          </cell>
          <cell r="U1437">
            <v>2683.058823530218</v>
          </cell>
        </row>
        <row r="1438">
          <cell r="E1438">
            <v>1433</v>
          </cell>
          <cell r="I1438">
            <v>-2.6002000000000001</v>
          </cell>
          <cell r="U1438">
            <v>-1012.7272727271671</v>
          </cell>
        </row>
        <row r="1439">
          <cell r="E1439">
            <v>1434</v>
          </cell>
          <cell r="I1439">
            <v>-9.7597000000000005</v>
          </cell>
          <cell r="U1439">
            <v>-4210.4999999998654</v>
          </cell>
        </row>
        <row r="1440">
          <cell r="E1440">
            <v>1435</v>
          </cell>
          <cell r="I1440">
            <v>-13.085800000000001</v>
          </cell>
          <cell r="U1440">
            <v>-11403.333333333419</v>
          </cell>
        </row>
        <row r="1441">
          <cell r="E1441">
            <v>1436</v>
          </cell>
          <cell r="I1441">
            <v>-14.728</v>
          </cell>
          <cell r="U1441">
            <v>-13590.54545454533</v>
          </cell>
        </row>
        <row r="1442">
          <cell r="E1442">
            <v>1437</v>
          </cell>
          <cell r="I1442">
            <v>-16.2195</v>
          </cell>
          <cell r="U1442">
            <v>-15096</v>
          </cell>
        </row>
        <row r="1443">
          <cell r="E1443">
            <v>1438</v>
          </cell>
          <cell r="I1443">
            <v>-8.4352</v>
          </cell>
          <cell r="U1443">
            <v>-6808.1495327097873</v>
          </cell>
        </row>
        <row r="1444">
          <cell r="E1444">
            <v>1439</v>
          </cell>
          <cell r="I1444">
            <v>0.17549999999999999</v>
          </cell>
          <cell r="U1444">
            <v>1431.028037382529</v>
          </cell>
        </row>
        <row r="1445">
          <cell r="E1445">
            <v>1440</v>
          </cell>
          <cell r="I1445">
            <v>5.8928000000000003</v>
          </cell>
          <cell r="U1445">
            <v>6413.4339622639027</v>
          </cell>
        </row>
        <row r="1446">
          <cell r="E1446">
            <v>1441</v>
          </cell>
          <cell r="I1446">
            <v>3.2444000000000002</v>
          </cell>
          <cell r="U1446">
            <v>3192.571428571262</v>
          </cell>
        </row>
        <row r="1447">
          <cell r="E1447">
            <v>1442</v>
          </cell>
          <cell r="I1447">
            <v>-1.0968</v>
          </cell>
          <cell r="U1447">
            <v>140.92307692320355</v>
          </cell>
        </row>
        <row r="1448">
          <cell r="E1448">
            <v>1443</v>
          </cell>
          <cell r="I1448">
            <v>-1.2497</v>
          </cell>
          <cell r="U1448">
            <v>-556.42477876106648</v>
          </cell>
        </row>
        <row r="1449">
          <cell r="E1449">
            <v>1444</v>
          </cell>
          <cell r="I1449">
            <v>-1.1636</v>
          </cell>
          <cell r="U1449">
            <v>-520</v>
          </cell>
        </row>
        <row r="1450">
          <cell r="E1450">
            <v>1445</v>
          </cell>
          <cell r="I1450">
            <v>-1.1383000000000001</v>
          </cell>
          <cell r="U1450">
            <v>-520</v>
          </cell>
        </row>
        <row r="1451">
          <cell r="E1451">
            <v>1446</v>
          </cell>
          <cell r="I1451">
            <v>-1.0992</v>
          </cell>
          <cell r="U1451">
            <v>-538.74999999999807</v>
          </cell>
        </row>
        <row r="1452">
          <cell r="E1452">
            <v>1447</v>
          </cell>
          <cell r="I1452">
            <v>-1.0521</v>
          </cell>
          <cell r="U1452">
            <v>-604</v>
          </cell>
        </row>
        <row r="1453">
          <cell r="E1453">
            <v>1448</v>
          </cell>
          <cell r="I1453">
            <v>-1.0068999999999999</v>
          </cell>
          <cell r="U1453">
            <v>-604</v>
          </cell>
        </row>
        <row r="1454">
          <cell r="E1454">
            <v>1449</v>
          </cell>
          <cell r="I1454">
            <v>-0.96709999999999996</v>
          </cell>
          <cell r="U1454">
            <v>-604</v>
          </cell>
        </row>
        <row r="1455">
          <cell r="E1455">
            <v>1450</v>
          </cell>
          <cell r="I1455">
            <v>-2.4649000000000001</v>
          </cell>
          <cell r="U1455">
            <v>-761.14285714284051</v>
          </cell>
        </row>
        <row r="1456">
          <cell r="E1456">
            <v>1451</v>
          </cell>
          <cell r="I1456">
            <v>-4.9138999999999999</v>
          </cell>
          <cell r="U1456">
            <v>-3291.1428571427646</v>
          </cell>
        </row>
        <row r="1457">
          <cell r="E1457">
            <v>1452</v>
          </cell>
          <cell r="I1457">
            <v>-3.8961000000000001</v>
          </cell>
          <cell r="U1457">
            <v>-1701.8461538461015</v>
          </cell>
        </row>
        <row r="1458">
          <cell r="E1458">
            <v>1453</v>
          </cell>
          <cell r="I1458">
            <v>-0.90459999999999996</v>
          </cell>
          <cell r="U1458">
            <v>-409.54128440371318</v>
          </cell>
        </row>
        <row r="1459">
          <cell r="E1459">
            <v>1454</v>
          </cell>
          <cell r="I1459">
            <v>-2.2599999999999999E-2</v>
          </cell>
          <cell r="U1459">
            <v>36.854368932004519</v>
          </cell>
        </row>
        <row r="1460">
          <cell r="E1460">
            <v>1455</v>
          </cell>
          <cell r="I1460">
            <v>-5.0000000000000001E-4</v>
          </cell>
          <cell r="U1460">
            <v>-151.57142857141105</v>
          </cell>
        </row>
        <row r="1461">
          <cell r="E1461">
            <v>1456</v>
          </cell>
          <cell r="I1461">
            <v>0</v>
          </cell>
          <cell r="U1461">
            <v>-284.57142857143856</v>
          </cell>
        </row>
        <row r="1462">
          <cell r="E1462">
            <v>1457</v>
          </cell>
          <cell r="I1462">
            <v>0</v>
          </cell>
          <cell r="U1462">
            <v>-116.54054054053518</v>
          </cell>
        </row>
        <row r="1463">
          <cell r="E1463">
            <v>1458</v>
          </cell>
          <cell r="I1463">
            <v>0</v>
          </cell>
          <cell r="U1463">
            <v>-176</v>
          </cell>
        </row>
        <row r="1464">
          <cell r="E1464">
            <v>1459</v>
          </cell>
          <cell r="I1464">
            <v>0</v>
          </cell>
          <cell r="U1464">
            <v>-176</v>
          </cell>
        </row>
        <row r="1465">
          <cell r="E1465">
            <v>1460</v>
          </cell>
          <cell r="I1465">
            <v>0</v>
          </cell>
          <cell r="U1465">
            <v>-176</v>
          </cell>
        </row>
        <row r="1466">
          <cell r="E1466">
            <v>1461</v>
          </cell>
          <cell r="I1466">
            <v>0</v>
          </cell>
          <cell r="U1466">
            <v>-176</v>
          </cell>
        </row>
        <row r="1467">
          <cell r="E1467">
            <v>1462</v>
          </cell>
          <cell r="I1467">
            <v>0</v>
          </cell>
          <cell r="U1467">
            <v>-88</v>
          </cell>
        </row>
        <row r="1468">
          <cell r="E1468">
            <v>1463</v>
          </cell>
          <cell r="I1468">
            <v>0</v>
          </cell>
          <cell r="U1468">
            <v>-172.61538461538757</v>
          </cell>
        </row>
        <row r="1469">
          <cell r="E1469">
            <v>1464</v>
          </cell>
          <cell r="I1469">
            <v>0</v>
          </cell>
          <cell r="U1469">
            <v>-176</v>
          </cell>
        </row>
        <row r="1470">
          <cell r="E1470">
            <v>1465</v>
          </cell>
          <cell r="I1470">
            <v>0</v>
          </cell>
          <cell r="U1470">
            <v>-176</v>
          </cell>
        </row>
        <row r="1471">
          <cell r="E1471">
            <v>1466</v>
          </cell>
          <cell r="I1471">
            <v>0</v>
          </cell>
          <cell r="U1471">
            <v>-176</v>
          </cell>
        </row>
        <row r="1472">
          <cell r="E1472">
            <v>1467</v>
          </cell>
          <cell r="I1472">
            <v>0</v>
          </cell>
          <cell r="U1472">
            <v>-176</v>
          </cell>
        </row>
        <row r="1473">
          <cell r="E1473">
            <v>1468</v>
          </cell>
          <cell r="I1473">
            <v>0</v>
          </cell>
          <cell r="U1473">
            <v>-112.905660377356</v>
          </cell>
        </row>
        <row r="1474">
          <cell r="E1474">
            <v>1469</v>
          </cell>
          <cell r="I1474">
            <v>0</v>
          </cell>
          <cell r="U1474">
            <v>-144.51376146788604</v>
          </cell>
        </row>
        <row r="1475">
          <cell r="E1475">
            <v>1470</v>
          </cell>
          <cell r="I1475">
            <v>0</v>
          </cell>
          <cell r="U1475">
            <v>-176</v>
          </cell>
        </row>
        <row r="1476">
          <cell r="E1476">
            <v>1471</v>
          </cell>
          <cell r="I1476">
            <v>0</v>
          </cell>
          <cell r="U1476">
            <v>-176</v>
          </cell>
        </row>
        <row r="1477">
          <cell r="E1477">
            <v>1472</v>
          </cell>
          <cell r="I1477">
            <v>0</v>
          </cell>
          <cell r="U1477">
            <v>-176</v>
          </cell>
        </row>
        <row r="1478">
          <cell r="E1478">
            <v>1473</v>
          </cell>
          <cell r="I1478">
            <v>0</v>
          </cell>
          <cell r="U1478">
            <v>-176</v>
          </cell>
        </row>
        <row r="1479">
          <cell r="E1479">
            <v>1474</v>
          </cell>
          <cell r="I1479">
            <v>0</v>
          </cell>
          <cell r="U1479">
            <v>-176</v>
          </cell>
        </row>
        <row r="1480">
          <cell r="E1480">
            <v>1475</v>
          </cell>
          <cell r="I1480">
            <v>0</v>
          </cell>
          <cell r="U1480">
            <v>-176</v>
          </cell>
        </row>
        <row r="1481">
          <cell r="E1481">
            <v>1476</v>
          </cell>
          <cell r="I1481">
            <v>0</v>
          </cell>
          <cell r="U1481">
            <v>-176</v>
          </cell>
        </row>
        <row r="1482">
          <cell r="E1482">
            <v>1477</v>
          </cell>
          <cell r="I1482">
            <v>0</v>
          </cell>
          <cell r="U1482">
            <v>-176</v>
          </cell>
        </row>
        <row r="1483">
          <cell r="E1483">
            <v>1478</v>
          </cell>
          <cell r="I1483">
            <v>0</v>
          </cell>
          <cell r="U1483">
            <v>-176</v>
          </cell>
        </row>
        <row r="1484">
          <cell r="E1484">
            <v>1479</v>
          </cell>
          <cell r="I1484">
            <v>0</v>
          </cell>
          <cell r="U1484">
            <v>-176</v>
          </cell>
        </row>
        <row r="1485">
          <cell r="E1485">
            <v>1480</v>
          </cell>
          <cell r="I1485">
            <v>0</v>
          </cell>
          <cell r="U1485">
            <v>-176</v>
          </cell>
        </row>
        <row r="1486">
          <cell r="E1486">
            <v>1481</v>
          </cell>
          <cell r="I1486">
            <v>2.7099999999999999E-2</v>
          </cell>
          <cell r="U1486">
            <v>61.026548672549438</v>
          </cell>
        </row>
        <row r="1487">
          <cell r="E1487">
            <v>1482</v>
          </cell>
          <cell r="I1487">
            <v>0.44180000000000003</v>
          </cell>
          <cell r="U1487">
            <v>517.91150442475828</v>
          </cell>
        </row>
        <row r="1488">
          <cell r="E1488">
            <v>1483</v>
          </cell>
          <cell r="I1488">
            <v>0.96440000000000003</v>
          </cell>
          <cell r="U1488">
            <v>832.75675675676189</v>
          </cell>
        </row>
        <row r="1489">
          <cell r="E1489">
            <v>1484</v>
          </cell>
          <cell r="I1489">
            <v>0.64810000000000001</v>
          </cell>
          <cell r="U1489">
            <v>473.36842105265816</v>
          </cell>
        </row>
        <row r="1490">
          <cell r="E1490">
            <v>1485</v>
          </cell>
          <cell r="I1490">
            <v>1.6500000000000001E-2</v>
          </cell>
          <cell r="U1490">
            <v>-421.65384615400558</v>
          </cell>
        </row>
        <row r="1491">
          <cell r="E1491">
            <v>1486</v>
          </cell>
          <cell r="I1491">
            <v>0.90859999999999996</v>
          </cell>
          <cell r="U1491">
            <v>1277.5327102802398</v>
          </cell>
        </row>
        <row r="1492">
          <cell r="E1492">
            <v>1487</v>
          </cell>
          <cell r="I1492">
            <v>2.5943000000000001</v>
          </cell>
          <cell r="U1492">
            <v>3528</v>
          </cell>
        </row>
        <row r="1493">
          <cell r="E1493">
            <v>1488</v>
          </cell>
          <cell r="I1493">
            <v>2.8275000000000001</v>
          </cell>
          <cell r="U1493">
            <v>3001.6842105263622</v>
          </cell>
        </row>
        <row r="1494">
          <cell r="E1494">
            <v>1489</v>
          </cell>
          <cell r="I1494">
            <v>2.2724000000000002</v>
          </cell>
          <cell r="U1494">
            <v>2928</v>
          </cell>
        </row>
        <row r="1495">
          <cell r="E1495">
            <v>1490</v>
          </cell>
          <cell r="I1495">
            <v>3.8315000000000001</v>
          </cell>
          <cell r="U1495">
            <v>5065.4867256635371</v>
          </cell>
        </row>
        <row r="1496">
          <cell r="E1496">
            <v>1491</v>
          </cell>
          <cell r="I1496">
            <v>5.9945000000000004</v>
          </cell>
          <cell r="U1496">
            <v>7761.80530973442</v>
          </cell>
        </row>
        <row r="1497">
          <cell r="E1497">
            <v>1492</v>
          </cell>
          <cell r="I1497">
            <v>8.4957999999999991</v>
          </cell>
          <cell r="U1497">
            <v>9583.4909090908677</v>
          </cell>
        </row>
        <row r="1498">
          <cell r="E1498">
            <v>1493</v>
          </cell>
          <cell r="I1498">
            <v>9.0593000000000004</v>
          </cell>
          <cell r="U1498">
            <v>10962.571428571267</v>
          </cell>
        </row>
        <row r="1499">
          <cell r="E1499">
            <v>1494</v>
          </cell>
          <cell r="I1499">
            <v>10.8813</v>
          </cell>
          <cell r="U1499">
            <v>12864.523364485993</v>
          </cell>
        </row>
        <row r="1500">
          <cell r="E1500">
            <v>1495</v>
          </cell>
          <cell r="I1500">
            <v>12.286799999999999</v>
          </cell>
          <cell r="U1500">
            <v>14475.927272727316</v>
          </cell>
        </row>
        <row r="1501">
          <cell r="E1501">
            <v>1496</v>
          </cell>
          <cell r="I1501">
            <v>13.394500000000001</v>
          </cell>
          <cell r="U1501">
            <v>15528.954128440542</v>
          </cell>
        </row>
        <row r="1502">
          <cell r="E1502">
            <v>1497</v>
          </cell>
          <cell r="I1502">
            <v>11.680300000000001</v>
          </cell>
          <cell r="U1502">
            <v>13184</v>
          </cell>
        </row>
        <row r="1503">
          <cell r="E1503">
            <v>1498</v>
          </cell>
          <cell r="I1503">
            <v>13.1553</v>
          </cell>
          <cell r="U1503">
            <v>16069.714285713981</v>
          </cell>
        </row>
        <row r="1504">
          <cell r="E1504">
            <v>1499</v>
          </cell>
          <cell r="I1504">
            <v>11.6152</v>
          </cell>
          <cell r="U1504">
            <v>13204.000000000118</v>
          </cell>
        </row>
        <row r="1505">
          <cell r="E1505">
            <v>1500</v>
          </cell>
          <cell r="I1505">
            <v>7.7091000000000003</v>
          </cell>
          <cell r="U1505">
            <v>9895.9999999999436</v>
          </cell>
        </row>
        <row r="1506">
          <cell r="E1506">
            <v>1501</v>
          </cell>
          <cell r="I1506">
            <v>6.8307000000000002</v>
          </cell>
          <cell r="U1506">
            <v>11458.472727272516</v>
          </cell>
        </row>
        <row r="1507">
          <cell r="E1507">
            <v>1502</v>
          </cell>
          <cell r="I1507">
            <v>10.0243</v>
          </cell>
          <cell r="U1507">
            <v>11234.486486486618</v>
          </cell>
        </row>
        <row r="1508">
          <cell r="E1508">
            <v>1503</v>
          </cell>
          <cell r="I1508">
            <v>6.8609</v>
          </cell>
          <cell r="U1508">
            <v>9629.6146788991427</v>
          </cell>
        </row>
        <row r="1509">
          <cell r="E1509">
            <v>1504</v>
          </cell>
          <cell r="I1509">
            <v>5.1414</v>
          </cell>
          <cell r="U1509">
            <v>8185.4117647062276</v>
          </cell>
        </row>
        <row r="1510">
          <cell r="E1510">
            <v>1505</v>
          </cell>
          <cell r="I1510">
            <v>4.3550000000000004</v>
          </cell>
          <cell r="U1510">
            <v>6776</v>
          </cell>
        </row>
        <row r="1511">
          <cell r="E1511">
            <v>1506</v>
          </cell>
          <cell r="I1511">
            <v>4.3465999999999996</v>
          </cell>
          <cell r="U1511">
            <v>7581.148514851242</v>
          </cell>
        </row>
        <row r="1512">
          <cell r="E1512">
            <v>1507</v>
          </cell>
          <cell r="I1512">
            <v>6.4778000000000002</v>
          </cell>
          <cell r="U1512">
            <v>8821.2800000000279</v>
          </cell>
        </row>
        <row r="1513">
          <cell r="E1513">
            <v>1508</v>
          </cell>
          <cell r="I1513">
            <v>6.0438999999999998</v>
          </cell>
          <cell r="U1513">
            <v>8248.5600000001214</v>
          </cell>
        </row>
        <row r="1514">
          <cell r="E1514">
            <v>1509</v>
          </cell>
          <cell r="I1514">
            <v>4.8122999999999996</v>
          </cell>
          <cell r="U1514">
            <v>7112.7058823530615</v>
          </cell>
        </row>
        <row r="1515">
          <cell r="E1515">
            <v>1510</v>
          </cell>
          <cell r="I1515">
            <v>4.2868000000000004</v>
          </cell>
          <cell r="U1515">
            <v>7830.6666666663459</v>
          </cell>
        </row>
        <row r="1516">
          <cell r="E1516">
            <v>1511</v>
          </cell>
          <cell r="I1516">
            <v>7.9634999999999998</v>
          </cell>
          <cell r="U1516">
            <v>10599.428571428592</v>
          </cell>
        </row>
        <row r="1517">
          <cell r="E1517">
            <v>1512</v>
          </cell>
          <cell r="I1517">
            <v>7.6405000000000003</v>
          </cell>
          <cell r="U1517">
            <v>10657.504950495055</v>
          </cell>
        </row>
        <row r="1518">
          <cell r="E1518">
            <v>1513</v>
          </cell>
          <cell r="I1518">
            <v>9.2149000000000001</v>
          </cell>
          <cell r="U1518">
            <v>12246.257425742571</v>
          </cell>
        </row>
        <row r="1519">
          <cell r="E1519">
            <v>1514</v>
          </cell>
          <cell r="I1519">
            <v>8.7769999999999992</v>
          </cell>
          <cell r="U1519">
            <v>12352.910891089141</v>
          </cell>
        </row>
        <row r="1520">
          <cell r="E1520">
            <v>1515</v>
          </cell>
          <cell r="I1520">
            <v>10.6493</v>
          </cell>
          <cell r="U1520">
            <v>14303.963302752287</v>
          </cell>
        </row>
        <row r="1521">
          <cell r="E1521">
            <v>1516</v>
          </cell>
          <cell r="I1521">
            <v>13.704499999999999</v>
          </cell>
          <cell r="U1521">
            <v>18111.53571428487</v>
          </cell>
        </row>
        <row r="1522">
          <cell r="E1522">
            <v>1517</v>
          </cell>
          <cell r="I1522">
            <v>21.133900000000001</v>
          </cell>
          <cell r="U1522">
            <v>25967.396226415145</v>
          </cell>
        </row>
        <row r="1523">
          <cell r="E1523">
            <v>1518</v>
          </cell>
          <cell r="I1523">
            <v>16.6709</v>
          </cell>
          <cell r="U1523">
            <v>19907.018867924267</v>
          </cell>
        </row>
        <row r="1524">
          <cell r="E1524">
            <v>1519</v>
          </cell>
          <cell r="I1524">
            <v>14.4747</v>
          </cell>
          <cell r="U1524">
            <v>18481.5925925927</v>
          </cell>
        </row>
        <row r="1525">
          <cell r="E1525">
            <v>1520</v>
          </cell>
          <cell r="I1525">
            <v>13.727600000000001</v>
          </cell>
          <cell r="U1525">
            <v>21295.1578947368</v>
          </cell>
        </row>
        <row r="1526">
          <cell r="E1526">
            <v>1521</v>
          </cell>
          <cell r="I1526">
            <v>17.2441</v>
          </cell>
          <cell r="U1526">
            <v>18382.039999999906</v>
          </cell>
        </row>
        <row r="1527">
          <cell r="E1527">
            <v>1522</v>
          </cell>
          <cell r="I1527">
            <v>9.8073999999999995</v>
          </cell>
          <cell r="U1527">
            <v>14354.752293578265</v>
          </cell>
        </row>
        <row r="1528">
          <cell r="E1528">
            <v>1523</v>
          </cell>
          <cell r="I1528">
            <v>9.7228999999999992</v>
          </cell>
          <cell r="U1528">
            <v>13799.076923076804</v>
          </cell>
        </row>
        <row r="1529">
          <cell r="E1529">
            <v>1524</v>
          </cell>
          <cell r="I1529">
            <v>9.57</v>
          </cell>
          <cell r="U1529">
            <v>11728.432432432588</v>
          </cell>
        </row>
        <row r="1530">
          <cell r="E1530">
            <v>1525</v>
          </cell>
          <cell r="I1530">
            <v>5.7271999999999998</v>
          </cell>
          <cell r="U1530">
            <v>9374.3921568627375</v>
          </cell>
        </row>
        <row r="1531">
          <cell r="E1531">
            <v>1526</v>
          </cell>
          <cell r="I1531">
            <v>1.714</v>
          </cell>
          <cell r="U1531">
            <v>4686.5688073397869</v>
          </cell>
        </row>
        <row r="1532">
          <cell r="E1532">
            <v>1527</v>
          </cell>
          <cell r="I1532">
            <v>-4.1368</v>
          </cell>
          <cell r="U1532">
            <v>-1234.399999999993</v>
          </cell>
        </row>
        <row r="1533">
          <cell r="E1533">
            <v>1528</v>
          </cell>
          <cell r="I1533">
            <v>-3.9933999999999998</v>
          </cell>
          <cell r="U1533">
            <v>-1292</v>
          </cell>
        </row>
        <row r="1534">
          <cell r="E1534">
            <v>1529</v>
          </cell>
          <cell r="I1534">
            <v>-3.9409999999999998</v>
          </cell>
          <cell r="U1534">
            <v>-1515.1636363636728</v>
          </cell>
        </row>
        <row r="1535">
          <cell r="E1535">
            <v>1530</v>
          </cell>
          <cell r="I1535">
            <v>-8.7146000000000008</v>
          </cell>
          <cell r="U1535">
            <v>-3194.054054053554</v>
          </cell>
        </row>
        <row r="1536">
          <cell r="E1536">
            <v>1531</v>
          </cell>
          <cell r="I1536">
            <v>-13.0854</v>
          </cell>
          <cell r="U1536">
            <v>-9972.4324324325444</v>
          </cell>
        </row>
        <row r="1537">
          <cell r="E1537">
            <v>1532</v>
          </cell>
          <cell r="I1537">
            <v>-9.2429000000000006</v>
          </cell>
          <cell r="U1537">
            <v>-6471.5000000003165</v>
          </cell>
        </row>
        <row r="1538">
          <cell r="E1538">
            <v>1533</v>
          </cell>
          <cell r="I1538">
            <v>-4.6889000000000003</v>
          </cell>
          <cell r="U1538">
            <v>-2098.5384615387752</v>
          </cell>
        </row>
        <row r="1539">
          <cell r="E1539">
            <v>1534</v>
          </cell>
          <cell r="I1539">
            <v>-2.3477000000000001</v>
          </cell>
          <cell r="U1539">
            <v>131.33944954128083</v>
          </cell>
        </row>
        <row r="1540">
          <cell r="E1540">
            <v>1535</v>
          </cell>
          <cell r="I1540">
            <v>-2.1093999999999999</v>
          </cell>
          <cell r="U1540">
            <v>433.14285714287064</v>
          </cell>
        </row>
        <row r="1541">
          <cell r="E1541">
            <v>1536</v>
          </cell>
          <cell r="I1541">
            <v>2.0387</v>
          </cell>
          <cell r="U1541">
            <v>4692.8141592917773</v>
          </cell>
        </row>
        <row r="1542">
          <cell r="E1542">
            <v>1537</v>
          </cell>
          <cell r="I1542">
            <v>10.053599999999999</v>
          </cell>
          <cell r="U1542">
            <v>11407.418181817922</v>
          </cell>
        </row>
        <row r="1543">
          <cell r="E1543">
            <v>1538</v>
          </cell>
          <cell r="I1543">
            <v>12.1524</v>
          </cell>
          <cell r="U1543">
            <v>15535.199999999935</v>
          </cell>
        </row>
        <row r="1544">
          <cell r="E1544">
            <v>1539</v>
          </cell>
          <cell r="I1544">
            <v>13.4834</v>
          </cell>
          <cell r="U1544">
            <v>18140.183486238217</v>
          </cell>
        </row>
        <row r="1545">
          <cell r="E1545">
            <v>1540</v>
          </cell>
          <cell r="I1545">
            <v>18.997699999999998</v>
          </cell>
          <cell r="U1545">
            <v>24059.243243243174</v>
          </cell>
        </row>
        <row r="1546">
          <cell r="E1546">
            <v>1541</v>
          </cell>
          <cell r="I1546">
            <v>22.700700000000001</v>
          </cell>
          <cell r="U1546">
            <v>28216.626086955835</v>
          </cell>
        </row>
        <row r="1547">
          <cell r="E1547">
            <v>1542</v>
          </cell>
          <cell r="I1547">
            <v>29.306799999999999</v>
          </cell>
          <cell r="U1547">
            <v>34898.365217391409</v>
          </cell>
        </row>
        <row r="1548">
          <cell r="E1548">
            <v>1543</v>
          </cell>
          <cell r="I1548">
            <v>30.991399999999999</v>
          </cell>
          <cell r="U1548">
            <v>37241.454545454566</v>
          </cell>
        </row>
        <row r="1549">
          <cell r="E1549">
            <v>1544</v>
          </cell>
          <cell r="I1549">
            <v>31.207899999999999</v>
          </cell>
          <cell r="U1549">
            <v>36868.000000000036</v>
          </cell>
        </row>
        <row r="1550">
          <cell r="E1550">
            <v>1545</v>
          </cell>
          <cell r="I1550">
            <v>32.291200000000003</v>
          </cell>
          <cell r="U1550">
            <v>36489.500000000007</v>
          </cell>
        </row>
        <row r="1551">
          <cell r="E1551">
            <v>1546</v>
          </cell>
          <cell r="I1551">
            <v>28.407900000000001</v>
          </cell>
          <cell r="U1551">
            <v>33933.148514851433</v>
          </cell>
        </row>
        <row r="1552">
          <cell r="E1552">
            <v>1547</v>
          </cell>
          <cell r="I1552">
            <v>21.536899999999999</v>
          </cell>
          <cell r="U1552">
            <v>32162.630630630709</v>
          </cell>
        </row>
        <row r="1553">
          <cell r="E1553">
            <v>1548</v>
          </cell>
          <cell r="I1553">
            <v>26.366199999999999</v>
          </cell>
          <cell r="U1553">
            <v>31814.639999999981</v>
          </cell>
        </row>
        <row r="1554">
          <cell r="E1554">
            <v>1549</v>
          </cell>
          <cell r="I1554">
            <v>22.284500000000001</v>
          </cell>
          <cell r="U1554">
            <v>26004.880000001034</v>
          </cell>
        </row>
        <row r="1555">
          <cell r="E1555">
            <v>1550</v>
          </cell>
          <cell r="I1555">
            <v>16.245200000000001</v>
          </cell>
          <cell r="U1555">
            <v>20152.549019608199</v>
          </cell>
        </row>
        <row r="1556">
          <cell r="E1556">
            <v>1551</v>
          </cell>
          <cell r="I1556">
            <v>14.2536</v>
          </cell>
          <cell r="U1556">
            <v>17949.108910891195</v>
          </cell>
        </row>
        <row r="1557">
          <cell r="E1557">
            <v>1552</v>
          </cell>
          <cell r="I1557">
            <v>12.3019</v>
          </cell>
          <cell r="U1557">
            <v>18964.684684684609</v>
          </cell>
        </row>
        <row r="1558">
          <cell r="E1558">
            <v>1553</v>
          </cell>
          <cell r="I1558">
            <v>16.263100000000001</v>
          </cell>
          <cell r="U1558">
            <v>20306.857142857145</v>
          </cell>
        </row>
        <row r="1559">
          <cell r="E1559">
            <v>1554</v>
          </cell>
          <cell r="I1559">
            <v>16.021899999999999</v>
          </cell>
          <cell r="U1559">
            <v>20407.044247787591</v>
          </cell>
        </row>
        <row r="1560">
          <cell r="E1560">
            <v>1555</v>
          </cell>
          <cell r="I1560">
            <v>16.3186</v>
          </cell>
          <cell r="U1560">
            <v>20894.749999999993</v>
          </cell>
        </row>
        <row r="1561">
          <cell r="E1561">
            <v>1556</v>
          </cell>
          <cell r="I1561">
            <v>17.520099999999999</v>
          </cell>
          <cell r="U1561">
            <v>21936.432432432401</v>
          </cell>
        </row>
        <row r="1562">
          <cell r="E1562">
            <v>1557</v>
          </cell>
          <cell r="I1562">
            <v>17.687799999999999</v>
          </cell>
          <cell r="U1562">
            <v>22304</v>
          </cell>
        </row>
        <row r="1563">
          <cell r="E1563">
            <v>1558</v>
          </cell>
          <cell r="I1563">
            <v>18.036000000000001</v>
          </cell>
          <cell r="U1563">
            <v>22933.62962962954</v>
          </cell>
        </row>
        <row r="1564">
          <cell r="E1564">
            <v>1559</v>
          </cell>
          <cell r="I1564">
            <v>20.236000000000001</v>
          </cell>
          <cell r="U1564">
            <v>24668.697247706266</v>
          </cell>
        </row>
        <row r="1565">
          <cell r="E1565">
            <v>1560</v>
          </cell>
          <cell r="I1565">
            <v>19.789400000000001</v>
          </cell>
          <cell r="U1565">
            <v>27074.618181818172</v>
          </cell>
        </row>
        <row r="1566">
          <cell r="E1566">
            <v>1561</v>
          </cell>
          <cell r="I1566">
            <v>23.614599999999999</v>
          </cell>
          <cell r="U1566">
            <v>28665.892857142782</v>
          </cell>
        </row>
        <row r="1567">
          <cell r="E1567">
            <v>1562</v>
          </cell>
          <cell r="I1567">
            <v>28.322500000000002</v>
          </cell>
          <cell r="U1567">
            <v>34024.961538460906</v>
          </cell>
        </row>
        <row r="1568">
          <cell r="E1568">
            <v>1563</v>
          </cell>
          <cell r="I1568">
            <v>29.6752</v>
          </cell>
          <cell r="U1568">
            <v>36769.837837837855</v>
          </cell>
        </row>
        <row r="1569">
          <cell r="E1569">
            <v>1564</v>
          </cell>
          <cell r="I1569">
            <v>29.3734</v>
          </cell>
          <cell r="U1569">
            <v>36291.636363636353</v>
          </cell>
        </row>
        <row r="1570">
          <cell r="E1570">
            <v>1565</v>
          </cell>
          <cell r="I1570">
            <v>31.379300000000001</v>
          </cell>
          <cell r="U1570">
            <v>37447.150442477716</v>
          </cell>
        </row>
        <row r="1571">
          <cell r="E1571">
            <v>1566</v>
          </cell>
          <cell r="I1571">
            <v>33.585599999999999</v>
          </cell>
          <cell r="U1571">
            <v>39734.428571428565</v>
          </cell>
        </row>
        <row r="1572">
          <cell r="E1572">
            <v>1567</v>
          </cell>
          <cell r="I1572">
            <v>34.621600000000001</v>
          </cell>
          <cell r="U1572">
            <v>41081.769911504394</v>
          </cell>
        </row>
        <row r="1573">
          <cell r="E1573">
            <v>1568</v>
          </cell>
          <cell r="I1573">
            <v>34.621400000000001</v>
          </cell>
          <cell r="U1573">
            <v>41425.132743362839</v>
          </cell>
        </row>
        <row r="1574">
          <cell r="E1574">
            <v>1569</v>
          </cell>
          <cell r="I1574">
            <v>38.101500000000001</v>
          </cell>
          <cell r="U1574">
            <v>46006.4999999996</v>
          </cell>
        </row>
        <row r="1575">
          <cell r="E1575">
            <v>1570</v>
          </cell>
          <cell r="I1575">
            <v>40.298900000000003</v>
          </cell>
          <cell r="U1575">
            <v>47080.106194690263</v>
          </cell>
        </row>
        <row r="1576">
          <cell r="E1576">
            <v>1571</v>
          </cell>
          <cell r="I1576">
            <v>39.708599999999997</v>
          </cell>
          <cell r="U1576">
            <v>47098.44444444446</v>
          </cell>
        </row>
        <row r="1577">
          <cell r="E1577">
            <v>1572</v>
          </cell>
          <cell r="I1577">
            <v>39.264899999999997</v>
          </cell>
          <cell r="U1577">
            <v>46526.476190476278</v>
          </cell>
        </row>
        <row r="1578">
          <cell r="E1578">
            <v>1573</v>
          </cell>
          <cell r="I1578">
            <v>34.987900000000003</v>
          </cell>
          <cell r="U1578">
            <v>41847.200000000659</v>
          </cell>
        </row>
        <row r="1579">
          <cell r="E1579">
            <v>1574</v>
          </cell>
          <cell r="I1579">
            <v>32.861199999999997</v>
          </cell>
          <cell r="U1579">
            <v>39374.399999999936</v>
          </cell>
        </row>
        <row r="1580">
          <cell r="E1580">
            <v>1575</v>
          </cell>
          <cell r="I1580">
            <v>34.784700000000001</v>
          </cell>
          <cell r="U1580">
            <v>41108.660194174576</v>
          </cell>
        </row>
        <row r="1581">
          <cell r="E1581">
            <v>1576</v>
          </cell>
          <cell r="I1581">
            <v>34.776899999999998</v>
          </cell>
          <cell r="U1581">
            <v>41337.709090909113</v>
          </cell>
        </row>
        <row r="1582">
          <cell r="E1582">
            <v>1577</v>
          </cell>
          <cell r="I1582">
            <v>32.677300000000002</v>
          </cell>
          <cell r="U1582">
            <v>39171.285714285783</v>
          </cell>
        </row>
        <row r="1583">
          <cell r="E1583">
            <v>1578</v>
          </cell>
          <cell r="I1583">
            <v>30.146899999999999</v>
          </cell>
          <cell r="U1583">
            <v>37079.567567567588</v>
          </cell>
        </row>
        <row r="1584">
          <cell r="E1584">
            <v>1579</v>
          </cell>
          <cell r="I1584">
            <v>30.0913</v>
          </cell>
          <cell r="U1584">
            <v>35620.235294117585</v>
          </cell>
        </row>
        <row r="1585">
          <cell r="E1585">
            <v>1580</v>
          </cell>
          <cell r="I1585">
            <v>24.819600000000001</v>
          </cell>
          <cell r="U1585">
            <v>31375.142857142848</v>
          </cell>
        </row>
        <row r="1586">
          <cell r="E1586">
            <v>1581</v>
          </cell>
          <cell r="I1586">
            <v>23.287800000000001</v>
          </cell>
          <cell r="U1586">
            <v>29426.518518518653</v>
          </cell>
        </row>
        <row r="1587">
          <cell r="E1587">
            <v>1582</v>
          </cell>
          <cell r="I1587">
            <v>22.514800000000001</v>
          </cell>
          <cell r="U1587">
            <v>27798.763636363685</v>
          </cell>
        </row>
        <row r="1588">
          <cell r="E1588">
            <v>1583</v>
          </cell>
          <cell r="I1588">
            <v>19.626300000000001</v>
          </cell>
          <cell r="U1588">
            <v>25536.945454545781</v>
          </cell>
        </row>
        <row r="1589">
          <cell r="E1589">
            <v>1584</v>
          </cell>
          <cell r="I1589">
            <v>18.405899999999999</v>
          </cell>
          <cell r="U1589">
            <v>23777.383177570264</v>
          </cell>
        </row>
        <row r="1590">
          <cell r="E1590">
            <v>1585</v>
          </cell>
          <cell r="I1590">
            <v>15.3651</v>
          </cell>
          <cell r="U1590">
            <v>21670.654205607563</v>
          </cell>
        </row>
        <row r="1591">
          <cell r="E1591">
            <v>1586</v>
          </cell>
          <cell r="I1591">
            <v>15.424899999999999</v>
          </cell>
          <cell r="U1591">
            <v>20685</v>
          </cell>
        </row>
        <row r="1592">
          <cell r="E1592">
            <v>1587</v>
          </cell>
          <cell r="I1592">
            <v>15.4475</v>
          </cell>
          <cell r="U1592">
            <v>20455.058823529409</v>
          </cell>
        </row>
        <row r="1593">
          <cell r="E1593">
            <v>1588</v>
          </cell>
          <cell r="I1593">
            <v>15.3276</v>
          </cell>
          <cell r="U1593">
            <v>19473.699115044303</v>
          </cell>
        </row>
        <row r="1594">
          <cell r="E1594">
            <v>1589</v>
          </cell>
          <cell r="I1594">
            <v>11.291600000000001</v>
          </cell>
          <cell r="U1594">
            <v>15295.285714285865</v>
          </cell>
        </row>
        <row r="1595">
          <cell r="E1595">
            <v>1590</v>
          </cell>
          <cell r="I1595">
            <v>6.9424000000000001</v>
          </cell>
          <cell r="U1595">
            <v>11895.575221238943</v>
          </cell>
        </row>
        <row r="1596">
          <cell r="E1596">
            <v>1591</v>
          </cell>
          <cell r="I1596">
            <v>7.1704999999999997</v>
          </cell>
          <cell r="U1596">
            <v>13493.857142856887</v>
          </cell>
        </row>
        <row r="1597">
          <cell r="E1597">
            <v>1592</v>
          </cell>
          <cell r="I1597">
            <v>11.631600000000001</v>
          </cell>
          <cell r="U1597">
            <v>17251.142857142851</v>
          </cell>
        </row>
        <row r="1598">
          <cell r="E1598">
            <v>1593</v>
          </cell>
          <cell r="I1598">
            <v>11.125400000000001</v>
          </cell>
          <cell r="U1598">
            <v>16109.714285714053</v>
          </cell>
        </row>
        <row r="1599">
          <cell r="E1599">
            <v>1594</v>
          </cell>
          <cell r="I1599">
            <v>14.0124</v>
          </cell>
          <cell r="U1599">
            <v>18966.857142857189</v>
          </cell>
        </row>
        <row r="1600">
          <cell r="E1600">
            <v>1595</v>
          </cell>
          <cell r="I1600">
            <v>14.355399999999999</v>
          </cell>
          <cell r="U1600">
            <v>19093.861386138615</v>
          </cell>
        </row>
        <row r="1601">
          <cell r="E1601">
            <v>1596</v>
          </cell>
          <cell r="I1601">
            <v>14.772500000000001</v>
          </cell>
          <cell r="U1601">
            <v>19272.712871287134</v>
          </cell>
        </row>
        <row r="1602">
          <cell r="E1602">
            <v>1597</v>
          </cell>
          <cell r="I1602">
            <v>14.5692</v>
          </cell>
          <cell r="U1602">
            <v>21140.349514563226</v>
          </cell>
        </row>
        <row r="1603">
          <cell r="E1603">
            <v>1598</v>
          </cell>
          <cell r="I1603">
            <v>16.050999999999998</v>
          </cell>
          <cell r="U1603">
            <v>20569.199999999953</v>
          </cell>
        </row>
        <row r="1604">
          <cell r="E1604">
            <v>1599</v>
          </cell>
          <cell r="I1604">
            <v>15.3505</v>
          </cell>
          <cell r="U1604">
            <v>20308.943396226434</v>
          </cell>
        </row>
        <row r="1605">
          <cell r="E1605">
            <v>1600</v>
          </cell>
          <cell r="I1605">
            <v>15.3843</v>
          </cell>
          <cell r="U1605">
            <v>20414.938775510185</v>
          </cell>
        </row>
        <row r="1606">
          <cell r="E1606">
            <v>1601</v>
          </cell>
          <cell r="I1606">
            <v>11.9735</v>
          </cell>
          <cell r="U1606">
            <v>15629.423076923596</v>
          </cell>
        </row>
        <row r="1607">
          <cell r="E1607">
            <v>1602</v>
          </cell>
          <cell r="I1607">
            <v>9.3467000000000002</v>
          </cell>
          <cell r="U1607">
            <v>13707.572815534069</v>
          </cell>
        </row>
        <row r="1608">
          <cell r="E1608">
            <v>1603</v>
          </cell>
          <cell r="I1608">
            <v>8.8766999999999996</v>
          </cell>
          <cell r="U1608">
            <v>13600.218181818182</v>
          </cell>
        </row>
        <row r="1609">
          <cell r="E1609">
            <v>1604</v>
          </cell>
          <cell r="I1609">
            <v>8.4342000000000006</v>
          </cell>
          <cell r="U1609">
            <v>12286.285714285807</v>
          </cell>
        </row>
        <row r="1610">
          <cell r="E1610">
            <v>1605</v>
          </cell>
          <cell r="I1610">
            <v>7.6921999999999997</v>
          </cell>
          <cell r="U1610">
            <v>10966.766355140238</v>
          </cell>
        </row>
        <row r="1611">
          <cell r="E1611">
            <v>1606</v>
          </cell>
          <cell r="I1611">
            <v>5.8478000000000003</v>
          </cell>
          <cell r="U1611">
            <v>10009.142857142861</v>
          </cell>
        </row>
        <row r="1612">
          <cell r="E1612">
            <v>1607</v>
          </cell>
          <cell r="I1612">
            <v>5.1677999999999997</v>
          </cell>
          <cell r="U1612">
            <v>10782.117647058894</v>
          </cell>
        </row>
        <row r="1613">
          <cell r="E1613">
            <v>1608</v>
          </cell>
          <cell r="I1613">
            <v>9.3832000000000004</v>
          </cell>
          <cell r="U1613">
            <v>13634.499999999962</v>
          </cell>
        </row>
        <row r="1614">
          <cell r="E1614">
            <v>1609</v>
          </cell>
          <cell r="I1614">
            <v>11.6</v>
          </cell>
          <cell r="U1614">
            <v>15944.424778761024</v>
          </cell>
        </row>
        <row r="1615">
          <cell r="E1615">
            <v>1610</v>
          </cell>
          <cell r="I1615">
            <v>12.502599999999999</v>
          </cell>
          <cell r="U1615">
            <v>17375.459459459504</v>
          </cell>
        </row>
        <row r="1616">
          <cell r="E1616">
            <v>1611</v>
          </cell>
          <cell r="I1616">
            <v>15.4451</v>
          </cell>
          <cell r="U1616">
            <v>20747.456310679583</v>
          </cell>
        </row>
        <row r="1617">
          <cell r="E1617">
            <v>1612</v>
          </cell>
          <cell r="I1617">
            <v>16.0185</v>
          </cell>
          <cell r="U1617">
            <v>21023.855855855869</v>
          </cell>
        </row>
        <row r="1618">
          <cell r="E1618">
            <v>1613</v>
          </cell>
          <cell r="I1618">
            <v>16.014800000000001</v>
          </cell>
          <cell r="U1618">
            <v>20793.225225225218</v>
          </cell>
        </row>
        <row r="1619">
          <cell r="E1619">
            <v>1614</v>
          </cell>
          <cell r="I1619">
            <v>18.091799999999999</v>
          </cell>
          <cell r="U1619">
            <v>24098.162162161909</v>
          </cell>
        </row>
        <row r="1620">
          <cell r="E1620">
            <v>1615</v>
          </cell>
          <cell r="I1620">
            <v>20.027799999999999</v>
          </cell>
          <cell r="U1620">
            <v>24473.200000000015</v>
          </cell>
        </row>
        <row r="1621">
          <cell r="E1621">
            <v>1616</v>
          </cell>
          <cell r="I1621">
            <v>20.998799999999999</v>
          </cell>
          <cell r="U1621">
            <v>26294.199999999801</v>
          </cell>
        </row>
        <row r="1622">
          <cell r="E1622">
            <v>1617</v>
          </cell>
          <cell r="I1622">
            <v>22.659300000000002</v>
          </cell>
          <cell r="U1622">
            <v>28339.999999999847</v>
          </cell>
        </row>
        <row r="1623">
          <cell r="E1623">
            <v>1618</v>
          </cell>
          <cell r="I1623">
            <v>25.3888</v>
          </cell>
          <cell r="U1623">
            <v>31621.60714285717</v>
          </cell>
        </row>
        <row r="1624">
          <cell r="E1624">
            <v>1619</v>
          </cell>
          <cell r="I1624">
            <v>27.1861</v>
          </cell>
          <cell r="U1624">
            <v>33127.249999999971</v>
          </cell>
        </row>
        <row r="1625">
          <cell r="E1625">
            <v>1620</v>
          </cell>
          <cell r="I1625">
            <v>27.0382</v>
          </cell>
          <cell r="U1625">
            <v>32927.58878504677</v>
          </cell>
        </row>
        <row r="1626">
          <cell r="E1626">
            <v>1621</v>
          </cell>
          <cell r="I1626">
            <v>30.093399999999999</v>
          </cell>
          <cell r="U1626">
            <v>35848.190476190503</v>
          </cell>
        </row>
        <row r="1627">
          <cell r="E1627">
            <v>1622</v>
          </cell>
          <cell r="I1627">
            <v>34.661499999999997</v>
          </cell>
          <cell r="U1627">
            <v>41142.727272727148</v>
          </cell>
        </row>
        <row r="1628">
          <cell r="E1628">
            <v>1623</v>
          </cell>
          <cell r="I1628">
            <v>36.828800000000001</v>
          </cell>
          <cell r="U1628">
            <v>42930.666666666846</v>
          </cell>
        </row>
        <row r="1629">
          <cell r="E1629">
            <v>1624</v>
          </cell>
          <cell r="I1629">
            <v>30.198699999999999</v>
          </cell>
          <cell r="U1629">
            <v>38663.439252336633</v>
          </cell>
        </row>
        <row r="1630">
          <cell r="E1630">
            <v>1625</v>
          </cell>
          <cell r="I1630">
            <v>24.9329</v>
          </cell>
          <cell r="U1630">
            <v>30847.657142857162</v>
          </cell>
        </row>
        <row r="1631">
          <cell r="E1631">
            <v>1626</v>
          </cell>
          <cell r="I1631">
            <v>23.466899999999999</v>
          </cell>
          <cell r="U1631">
            <v>28860.720720721074</v>
          </cell>
        </row>
        <row r="1632">
          <cell r="E1632">
            <v>1627</v>
          </cell>
          <cell r="I1632">
            <v>21.0151</v>
          </cell>
          <cell r="U1632">
            <v>26385.189189189263</v>
          </cell>
        </row>
        <row r="1633">
          <cell r="E1633">
            <v>1628</v>
          </cell>
          <cell r="I1633">
            <v>20.683</v>
          </cell>
          <cell r="U1633">
            <v>24871.675675675615</v>
          </cell>
        </row>
        <row r="1634">
          <cell r="E1634">
            <v>1629</v>
          </cell>
          <cell r="I1634">
            <v>16.1981</v>
          </cell>
          <cell r="U1634">
            <v>21702.728971962941</v>
          </cell>
        </row>
        <row r="1635">
          <cell r="E1635">
            <v>1630</v>
          </cell>
          <cell r="I1635">
            <v>12.368600000000001</v>
          </cell>
          <cell r="U1635">
            <v>16352.000000000256</v>
          </cell>
        </row>
        <row r="1636">
          <cell r="E1636">
            <v>1631</v>
          </cell>
          <cell r="I1636">
            <v>3.9763999999999999</v>
          </cell>
          <cell r="U1636">
            <v>4904.7339449537194</v>
          </cell>
        </row>
        <row r="1637">
          <cell r="E1637">
            <v>1632</v>
          </cell>
          <cell r="I1637">
            <v>-6.3297999999999996</v>
          </cell>
          <cell r="U1637">
            <v>-780.67326732687616</v>
          </cell>
        </row>
        <row r="1638">
          <cell r="E1638">
            <v>1633</v>
          </cell>
          <cell r="I1638">
            <v>-5.5815999999999999</v>
          </cell>
          <cell r="U1638">
            <v>-1361.9199999999837</v>
          </cell>
        </row>
        <row r="1639">
          <cell r="E1639">
            <v>1634</v>
          </cell>
          <cell r="I1639">
            <v>-0.16619999999999999</v>
          </cell>
          <cell r="U1639">
            <v>4037.6000000004979</v>
          </cell>
        </row>
        <row r="1640">
          <cell r="E1640">
            <v>1635</v>
          </cell>
          <cell r="I1640">
            <v>8.6059999999999999</v>
          </cell>
          <cell r="U1640">
            <v>10557.440000000377</v>
          </cell>
        </row>
        <row r="1641">
          <cell r="E1641">
            <v>1636</v>
          </cell>
          <cell r="I1641">
            <v>4.5045999999999999</v>
          </cell>
          <cell r="U1641">
            <v>8542.0799999996343</v>
          </cell>
        </row>
        <row r="1642">
          <cell r="E1642">
            <v>1637</v>
          </cell>
          <cell r="I1642">
            <v>7.8624000000000001</v>
          </cell>
          <cell r="U1642">
            <v>10148.509090908987</v>
          </cell>
        </row>
        <row r="1643">
          <cell r="E1643">
            <v>1638</v>
          </cell>
          <cell r="I1643">
            <v>11.206300000000001</v>
          </cell>
          <cell r="U1643">
            <v>17927.96190476144</v>
          </cell>
        </row>
        <row r="1644">
          <cell r="E1644">
            <v>1639</v>
          </cell>
          <cell r="I1644">
            <v>18.5383</v>
          </cell>
          <cell r="U1644">
            <v>23815.333333333354</v>
          </cell>
        </row>
        <row r="1645">
          <cell r="E1645">
            <v>1640</v>
          </cell>
          <cell r="I1645">
            <v>16.587199999999999</v>
          </cell>
          <cell r="U1645">
            <v>20456.672897196506</v>
          </cell>
        </row>
        <row r="1646">
          <cell r="E1646">
            <v>1641</v>
          </cell>
          <cell r="I1646">
            <v>8.3041</v>
          </cell>
          <cell r="U1646">
            <v>13393.196261682386</v>
          </cell>
        </row>
        <row r="1647">
          <cell r="E1647">
            <v>1642</v>
          </cell>
          <cell r="I1647">
            <v>9.1062999999999992</v>
          </cell>
          <cell r="U1647">
            <v>13724.648648648532</v>
          </cell>
        </row>
        <row r="1648">
          <cell r="E1648">
            <v>1643</v>
          </cell>
          <cell r="I1648">
            <v>13.157500000000001</v>
          </cell>
          <cell r="U1648">
            <v>17458.456140350907</v>
          </cell>
        </row>
        <row r="1649">
          <cell r="E1649">
            <v>1644</v>
          </cell>
          <cell r="I1649">
            <v>13.9543</v>
          </cell>
          <cell r="U1649">
            <v>18474.566037735873</v>
          </cell>
        </row>
        <row r="1650">
          <cell r="E1650">
            <v>1645</v>
          </cell>
          <cell r="I1650">
            <v>13.927199999999999</v>
          </cell>
          <cell r="U1650">
            <v>17984</v>
          </cell>
        </row>
        <row r="1651">
          <cell r="E1651">
            <v>1646</v>
          </cell>
          <cell r="I1651">
            <v>16.711200000000002</v>
          </cell>
          <cell r="U1651">
            <v>21378.594594594204</v>
          </cell>
        </row>
        <row r="1652">
          <cell r="E1652">
            <v>1647</v>
          </cell>
          <cell r="I1652">
            <v>19.208400000000001</v>
          </cell>
          <cell r="U1652">
            <v>24086.846846846722</v>
          </cell>
        </row>
        <row r="1653">
          <cell r="E1653">
            <v>1648</v>
          </cell>
          <cell r="I1653">
            <v>21.213699999999999</v>
          </cell>
          <cell r="U1653">
            <v>25715.243243243087</v>
          </cell>
        </row>
        <row r="1654">
          <cell r="E1654">
            <v>1649</v>
          </cell>
          <cell r="I1654">
            <v>22.6828</v>
          </cell>
          <cell r="U1654">
            <v>28217.081081080793</v>
          </cell>
        </row>
        <row r="1655">
          <cell r="E1655">
            <v>1650</v>
          </cell>
          <cell r="I1655">
            <v>26.274999999999999</v>
          </cell>
          <cell r="U1655">
            <v>33057.153153153129</v>
          </cell>
        </row>
        <row r="1656">
          <cell r="E1656">
            <v>1651</v>
          </cell>
          <cell r="I1656">
            <v>30.703199999999999</v>
          </cell>
          <cell r="U1656">
            <v>36551.5</v>
          </cell>
        </row>
        <row r="1657">
          <cell r="E1657">
            <v>1652</v>
          </cell>
          <cell r="I1657">
            <v>30.625900000000001</v>
          </cell>
          <cell r="U1657">
            <v>37898.92857142842</v>
          </cell>
        </row>
        <row r="1658">
          <cell r="E1658">
            <v>1653</v>
          </cell>
          <cell r="I1658">
            <v>35.416200000000003</v>
          </cell>
          <cell r="U1658">
            <v>41597.599999999999</v>
          </cell>
        </row>
        <row r="1659">
          <cell r="E1659">
            <v>1654</v>
          </cell>
          <cell r="I1659">
            <v>36.727400000000003</v>
          </cell>
          <cell r="U1659">
            <v>42950.796116506179</v>
          </cell>
        </row>
        <row r="1660">
          <cell r="E1660">
            <v>1655</v>
          </cell>
          <cell r="I1660">
            <v>29.357800000000001</v>
          </cell>
          <cell r="U1660">
            <v>34622.095238095382</v>
          </cell>
        </row>
        <row r="1661">
          <cell r="E1661">
            <v>1656</v>
          </cell>
          <cell r="I1661">
            <v>27.1282</v>
          </cell>
          <cell r="U1661">
            <v>33753.481481481227</v>
          </cell>
        </row>
        <row r="1662">
          <cell r="E1662">
            <v>1657</v>
          </cell>
          <cell r="I1662">
            <v>31.094899999999999</v>
          </cell>
          <cell r="U1662">
            <v>37572</v>
          </cell>
        </row>
        <row r="1663">
          <cell r="E1663">
            <v>1658</v>
          </cell>
          <cell r="I1663">
            <v>31.659800000000001</v>
          </cell>
          <cell r="U1663">
            <v>37789.475728155347</v>
          </cell>
        </row>
        <row r="1664">
          <cell r="E1664">
            <v>1659</v>
          </cell>
          <cell r="I1664">
            <v>32.246499999999997</v>
          </cell>
          <cell r="U1664">
            <v>39831.09803921578</v>
          </cell>
        </row>
        <row r="1665">
          <cell r="E1665">
            <v>1660</v>
          </cell>
          <cell r="I1665">
            <v>32.959699999999998</v>
          </cell>
          <cell r="U1665">
            <v>39161.660377358581</v>
          </cell>
        </row>
        <row r="1666">
          <cell r="E1666">
            <v>1661</v>
          </cell>
          <cell r="I1666">
            <v>30.425799999999999</v>
          </cell>
          <cell r="U1666">
            <v>35051.486238532387</v>
          </cell>
        </row>
        <row r="1667">
          <cell r="E1667">
            <v>1662</v>
          </cell>
          <cell r="I1667">
            <v>28.749500000000001</v>
          </cell>
          <cell r="U1667">
            <v>34252.727272727272</v>
          </cell>
        </row>
        <row r="1668">
          <cell r="E1668">
            <v>1663</v>
          </cell>
          <cell r="I1668">
            <v>29.687200000000001</v>
          </cell>
          <cell r="U1668">
            <v>35875.177570093321</v>
          </cell>
        </row>
        <row r="1669">
          <cell r="E1669">
            <v>1664</v>
          </cell>
          <cell r="I1669">
            <v>31.370699999999999</v>
          </cell>
          <cell r="U1669">
            <v>37456.333333333241</v>
          </cell>
        </row>
        <row r="1670">
          <cell r="E1670">
            <v>1665</v>
          </cell>
          <cell r="I1670">
            <v>31.715800000000002</v>
          </cell>
          <cell r="U1670">
            <v>38696</v>
          </cell>
        </row>
        <row r="1671">
          <cell r="E1671">
            <v>1666</v>
          </cell>
          <cell r="I1671">
            <v>33.875599999999999</v>
          </cell>
          <cell r="U1671">
            <v>40333.454545454522</v>
          </cell>
        </row>
        <row r="1672">
          <cell r="E1672">
            <v>1667</v>
          </cell>
          <cell r="I1672">
            <v>34.82</v>
          </cell>
          <cell r="U1672">
            <v>40725.400000000249</v>
          </cell>
        </row>
        <row r="1673">
          <cell r="E1673">
            <v>1668</v>
          </cell>
          <cell r="I1673">
            <v>31.994199999999999</v>
          </cell>
          <cell r="U1673">
            <v>38932.523364485984</v>
          </cell>
        </row>
        <row r="1674">
          <cell r="E1674">
            <v>1669</v>
          </cell>
          <cell r="I1674">
            <v>31.585899999999999</v>
          </cell>
          <cell r="U1674">
            <v>37872.072727272745</v>
          </cell>
        </row>
        <row r="1675">
          <cell r="E1675">
            <v>1670</v>
          </cell>
          <cell r="I1675">
            <v>28.629100000000001</v>
          </cell>
          <cell r="U1675">
            <v>35122.080000000067</v>
          </cell>
        </row>
        <row r="1676">
          <cell r="E1676">
            <v>1671</v>
          </cell>
          <cell r="I1676">
            <v>29.223099999999999</v>
          </cell>
          <cell r="U1676">
            <v>35946.280373831767</v>
          </cell>
        </row>
        <row r="1677">
          <cell r="E1677">
            <v>1672</v>
          </cell>
          <cell r="I1677">
            <v>29.936199999999999</v>
          </cell>
          <cell r="U1677">
            <v>35583.027027027158</v>
          </cell>
        </row>
        <row r="1678">
          <cell r="E1678">
            <v>1673</v>
          </cell>
          <cell r="I1678">
            <v>28.861699999999999</v>
          </cell>
          <cell r="U1678">
            <v>34156</v>
          </cell>
        </row>
        <row r="1679">
          <cell r="E1679">
            <v>1674</v>
          </cell>
          <cell r="I1679">
            <v>27.819900000000001</v>
          </cell>
          <cell r="U1679">
            <v>34310.128440366949</v>
          </cell>
        </row>
        <row r="1680">
          <cell r="E1680">
            <v>1675</v>
          </cell>
          <cell r="I1680">
            <v>28.9251</v>
          </cell>
          <cell r="U1680">
            <v>35286.945454545377</v>
          </cell>
        </row>
        <row r="1681">
          <cell r="E1681">
            <v>1676</v>
          </cell>
          <cell r="I1681">
            <v>28.105699999999999</v>
          </cell>
          <cell r="U1681">
            <v>34460.457142857165</v>
          </cell>
        </row>
        <row r="1682">
          <cell r="E1682">
            <v>1677</v>
          </cell>
          <cell r="I1682">
            <v>27.765599999999999</v>
          </cell>
          <cell r="U1682">
            <v>34156</v>
          </cell>
        </row>
        <row r="1683">
          <cell r="E1683">
            <v>1678</v>
          </cell>
          <cell r="I1683">
            <v>27.792300000000001</v>
          </cell>
          <cell r="U1683">
            <v>33901.982300884963</v>
          </cell>
        </row>
        <row r="1684">
          <cell r="E1684">
            <v>1679</v>
          </cell>
          <cell r="I1684">
            <v>27.7806</v>
          </cell>
          <cell r="U1684">
            <v>34077.009009009009</v>
          </cell>
        </row>
        <row r="1685">
          <cell r="E1685">
            <v>1680</v>
          </cell>
          <cell r="I1685">
            <v>25.681799999999999</v>
          </cell>
          <cell r="U1685">
            <v>32699.764705882149</v>
          </cell>
        </row>
        <row r="1686">
          <cell r="E1686">
            <v>1681</v>
          </cell>
          <cell r="I1686">
            <v>24.586300000000001</v>
          </cell>
          <cell r="U1686">
            <v>29794.836363636347</v>
          </cell>
        </row>
        <row r="1687">
          <cell r="E1687">
            <v>1682</v>
          </cell>
          <cell r="I1687">
            <v>22.346699999999998</v>
          </cell>
          <cell r="U1687">
            <v>28348.076923076977</v>
          </cell>
        </row>
        <row r="1688">
          <cell r="E1688">
            <v>1683</v>
          </cell>
          <cell r="I1688">
            <v>22.055599999999998</v>
          </cell>
          <cell r="U1688">
            <v>27547.596330275239</v>
          </cell>
        </row>
        <row r="1689">
          <cell r="E1689">
            <v>1684</v>
          </cell>
          <cell r="I1689">
            <v>21.557200000000002</v>
          </cell>
          <cell r="U1689">
            <v>27389.798165137643</v>
          </cell>
        </row>
        <row r="1690">
          <cell r="E1690">
            <v>1685</v>
          </cell>
          <cell r="I1690">
            <v>22.601299999999998</v>
          </cell>
          <cell r="U1690">
            <v>29072.36036036014</v>
          </cell>
        </row>
        <row r="1691">
          <cell r="E1691">
            <v>1686</v>
          </cell>
          <cell r="I1691">
            <v>24.657599999999999</v>
          </cell>
          <cell r="U1691">
            <v>31512</v>
          </cell>
        </row>
        <row r="1692">
          <cell r="E1692">
            <v>1687</v>
          </cell>
          <cell r="I1692">
            <v>23.578800000000001</v>
          </cell>
          <cell r="U1692">
            <v>29108.363636363934</v>
          </cell>
        </row>
        <row r="1693">
          <cell r="E1693">
            <v>1688</v>
          </cell>
          <cell r="I1693">
            <v>25.9925</v>
          </cell>
          <cell r="U1693">
            <v>31856.990825687844</v>
          </cell>
        </row>
        <row r="1694">
          <cell r="E1694">
            <v>1689</v>
          </cell>
          <cell r="I1694">
            <v>30.2379</v>
          </cell>
          <cell r="U1694">
            <v>37302.123893805488</v>
          </cell>
        </row>
        <row r="1695">
          <cell r="E1695">
            <v>1690</v>
          </cell>
          <cell r="I1695">
            <v>36.201300000000003</v>
          </cell>
          <cell r="U1695">
            <v>42247.459459459395</v>
          </cell>
        </row>
        <row r="1696">
          <cell r="E1696">
            <v>1691</v>
          </cell>
          <cell r="I1696">
            <v>39.341200000000001</v>
          </cell>
          <cell r="U1696">
            <v>42015.120000000243</v>
          </cell>
        </row>
        <row r="1697">
          <cell r="E1697">
            <v>1692</v>
          </cell>
          <cell r="I1697">
            <v>29.602699999999999</v>
          </cell>
          <cell r="U1697">
            <v>37779.850467289856</v>
          </cell>
        </row>
        <row r="1698">
          <cell r="E1698">
            <v>1693</v>
          </cell>
          <cell r="I1698">
            <v>28.529499999999999</v>
          </cell>
          <cell r="U1698">
            <v>34989.142857142833</v>
          </cell>
        </row>
        <row r="1699">
          <cell r="E1699">
            <v>1694</v>
          </cell>
          <cell r="I1699">
            <v>27.398099999999999</v>
          </cell>
          <cell r="U1699">
            <v>34869.069306930738</v>
          </cell>
        </row>
        <row r="1700">
          <cell r="E1700">
            <v>1695</v>
          </cell>
          <cell r="I1700">
            <v>29.010100000000001</v>
          </cell>
          <cell r="U1700">
            <v>34910.400000000001</v>
          </cell>
        </row>
        <row r="1701">
          <cell r="E1701">
            <v>1696</v>
          </cell>
          <cell r="I1701">
            <v>27.66</v>
          </cell>
          <cell r="U1701">
            <v>34144.000000000007</v>
          </cell>
        </row>
        <row r="1702">
          <cell r="E1702">
            <v>1697</v>
          </cell>
          <cell r="I1702">
            <v>27.223400000000002</v>
          </cell>
          <cell r="U1702">
            <v>33791.529411764765</v>
          </cell>
        </row>
        <row r="1703">
          <cell r="E1703">
            <v>1698</v>
          </cell>
          <cell r="I1703">
            <v>27.442499999999999</v>
          </cell>
          <cell r="U1703">
            <v>33460.432432432412</v>
          </cell>
        </row>
        <row r="1704">
          <cell r="E1704">
            <v>1699</v>
          </cell>
          <cell r="I1704">
            <v>28.099499999999999</v>
          </cell>
          <cell r="U1704">
            <v>34427.056603773584</v>
          </cell>
        </row>
        <row r="1705">
          <cell r="E1705">
            <v>1700</v>
          </cell>
          <cell r="I1705">
            <v>28.1343</v>
          </cell>
          <cell r="U1705">
            <v>34437.964285714334</v>
          </cell>
        </row>
        <row r="1706">
          <cell r="E1706">
            <v>1701</v>
          </cell>
          <cell r="I1706">
            <v>28.172000000000001</v>
          </cell>
          <cell r="U1706">
            <v>33993.724770642206</v>
          </cell>
        </row>
        <row r="1707">
          <cell r="E1707">
            <v>1702</v>
          </cell>
          <cell r="I1707">
            <v>27.766999999999999</v>
          </cell>
          <cell r="U1707">
            <v>33766.201834862419</v>
          </cell>
        </row>
        <row r="1708">
          <cell r="E1708">
            <v>1703</v>
          </cell>
          <cell r="I1708">
            <v>27.325500000000002</v>
          </cell>
          <cell r="U1708">
            <v>33678.378378378387</v>
          </cell>
        </row>
        <row r="1709">
          <cell r="E1709">
            <v>1704</v>
          </cell>
          <cell r="I1709">
            <v>27.3931</v>
          </cell>
          <cell r="U1709">
            <v>33426.017699115037</v>
          </cell>
        </row>
        <row r="1710">
          <cell r="E1710">
            <v>1705</v>
          </cell>
          <cell r="I1710">
            <v>26.803699999999999</v>
          </cell>
          <cell r="U1710">
            <v>32516.000000000018</v>
          </cell>
        </row>
        <row r="1711">
          <cell r="E1711">
            <v>1706</v>
          </cell>
          <cell r="I1711">
            <v>25.133800000000001</v>
          </cell>
          <cell r="U1711">
            <v>30652.52000000015</v>
          </cell>
        </row>
        <row r="1712">
          <cell r="E1712">
            <v>1707</v>
          </cell>
          <cell r="I1712">
            <v>22.8703</v>
          </cell>
          <cell r="U1712">
            <v>28936.040000000077</v>
          </cell>
        </row>
        <row r="1713">
          <cell r="E1713">
            <v>1708</v>
          </cell>
          <cell r="I1713">
            <v>22.097899999999999</v>
          </cell>
          <cell r="U1713">
            <v>28306.905660377364</v>
          </cell>
        </row>
        <row r="1714">
          <cell r="E1714">
            <v>1709</v>
          </cell>
          <cell r="I1714">
            <v>23.1372</v>
          </cell>
          <cell r="U1714">
            <v>29116.477064220049</v>
          </cell>
        </row>
        <row r="1715">
          <cell r="E1715">
            <v>1710</v>
          </cell>
          <cell r="I1715">
            <v>24.419699999999999</v>
          </cell>
          <cell r="U1715">
            <v>30841.2972972971</v>
          </cell>
        </row>
        <row r="1716">
          <cell r="E1716">
            <v>1711</v>
          </cell>
          <cell r="I1716">
            <v>25.866299999999999</v>
          </cell>
          <cell r="U1716">
            <v>31642.26548672569</v>
          </cell>
        </row>
        <row r="1717">
          <cell r="E1717">
            <v>1712</v>
          </cell>
          <cell r="I1717">
            <v>24.352399999999999</v>
          </cell>
          <cell r="U1717">
            <v>30749.357142857156</v>
          </cell>
        </row>
        <row r="1718">
          <cell r="E1718">
            <v>1713</v>
          </cell>
          <cell r="I1718">
            <v>24.4331</v>
          </cell>
          <cell r="U1718">
            <v>30993.647058823561</v>
          </cell>
        </row>
        <row r="1719">
          <cell r="E1719">
            <v>1714</v>
          </cell>
          <cell r="I1719">
            <v>24.823599999999999</v>
          </cell>
          <cell r="U1719">
            <v>30512.65454545449</v>
          </cell>
        </row>
        <row r="1720">
          <cell r="E1720">
            <v>1715</v>
          </cell>
          <cell r="I1720">
            <v>25.3657</v>
          </cell>
          <cell r="U1720">
            <v>32229.018181818268</v>
          </cell>
        </row>
        <row r="1721">
          <cell r="E1721">
            <v>1716</v>
          </cell>
          <cell r="I1721">
            <v>27.404499999999999</v>
          </cell>
          <cell r="U1721">
            <v>34034.071428571347</v>
          </cell>
        </row>
        <row r="1722">
          <cell r="E1722">
            <v>1717</v>
          </cell>
          <cell r="I1722">
            <v>29.7654</v>
          </cell>
          <cell r="U1722">
            <v>36432.076923076835</v>
          </cell>
        </row>
        <row r="1723">
          <cell r="E1723">
            <v>1718</v>
          </cell>
          <cell r="I1723">
            <v>30.833100000000002</v>
          </cell>
          <cell r="U1723">
            <v>36150.222222222197</v>
          </cell>
        </row>
        <row r="1724">
          <cell r="E1724">
            <v>1719</v>
          </cell>
          <cell r="I1724">
            <v>30.324400000000001</v>
          </cell>
          <cell r="U1724">
            <v>37532.950495049634</v>
          </cell>
        </row>
        <row r="1725">
          <cell r="E1725">
            <v>1720</v>
          </cell>
          <cell r="I1725">
            <v>32.495399999999997</v>
          </cell>
          <cell r="U1725">
            <v>40116.183486238435</v>
          </cell>
        </row>
        <row r="1726">
          <cell r="E1726">
            <v>1721</v>
          </cell>
          <cell r="I1726">
            <v>35.9604</v>
          </cell>
          <cell r="U1726">
            <v>41533.735849056568</v>
          </cell>
        </row>
        <row r="1727">
          <cell r="E1727">
            <v>1722</v>
          </cell>
          <cell r="I1727">
            <v>36.645000000000003</v>
          </cell>
          <cell r="U1727">
            <v>42497.236363636373</v>
          </cell>
        </row>
        <row r="1728">
          <cell r="E1728">
            <v>1723</v>
          </cell>
          <cell r="I1728">
            <v>35.663600000000002</v>
          </cell>
          <cell r="U1728">
            <v>43764.920353982314</v>
          </cell>
        </row>
        <row r="1729">
          <cell r="E1729">
            <v>1724</v>
          </cell>
          <cell r="I1729">
            <v>36.4908</v>
          </cell>
          <cell r="U1729">
            <v>44230.107142857174</v>
          </cell>
        </row>
        <row r="1730">
          <cell r="E1730">
            <v>1725</v>
          </cell>
          <cell r="I1730">
            <v>35.2605</v>
          </cell>
          <cell r="U1730">
            <v>42194.690265486541</v>
          </cell>
        </row>
        <row r="1731">
          <cell r="E1731">
            <v>1726</v>
          </cell>
          <cell r="I1731">
            <v>30.508600000000001</v>
          </cell>
          <cell r="U1731">
            <v>37076.970873786624</v>
          </cell>
        </row>
        <row r="1732">
          <cell r="E1732">
            <v>1727</v>
          </cell>
          <cell r="I1732">
            <v>26.702000000000002</v>
          </cell>
          <cell r="U1732">
            <v>33129.890909090922</v>
          </cell>
        </row>
        <row r="1733">
          <cell r="E1733">
            <v>1728</v>
          </cell>
          <cell r="I1733">
            <v>26.5901</v>
          </cell>
          <cell r="U1733">
            <v>32526.254545454511</v>
          </cell>
        </row>
        <row r="1734">
          <cell r="E1734">
            <v>1729</v>
          </cell>
          <cell r="I1734">
            <v>25.374199999999998</v>
          </cell>
          <cell r="U1734">
            <v>29441.57142857154</v>
          </cell>
        </row>
        <row r="1735">
          <cell r="E1735">
            <v>1730</v>
          </cell>
          <cell r="I1735">
            <v>12.6846</v>
          </cell>
          <cell r="U1735">
            <v>16358.705882353559</v>
          </cell>
        </row>
        <row r="1736">
          <cell r="E1736">
            <v>1731</v>
          </cell>
          <cell r="I1736">
            <v>6.8068</v>
          </cell>
          <cell r="U1736">
            <v>10050.558558558423</v>
          </cell>
        </row>
        <row r="1737">
          <cell r="E1737">
            <v>1732</v>
          </cell>
          <cell r="I1737">
            <v>1.2768999999999999</v>
          </cell>
          <cell r="U1737">
            <v>5726.234234234299</v>
          </cell>
        </row>
        <row r="1738">
          <cell r="E1738">
            <v>1733</v>
          </cell>
          <cell r="I1738">
            <v>-2.9876</v>
          </cell>
          <cell r="U1738">
            <v>134.2800000004072</v>
          </cell>
        </row>
        <row r="1739">
          <cell r="E1739">
            <v>1734</v>
          </cell>
          <cell r="I1739">
            <v>-6.0198999999999998</v>
          </cell>
          <cell r="U1739">
            <v>-1847.6400000000858</v>
          </cell>
        </row>
        <row r="1740">
          <cell r="E1740">
            <v>1735</v>
          </cell>
          <cell r="I1740">
            <v>-22.905999999999999</v>
          </cell>
          <cell r="U1740">
            <v>-4448</v>
          </cell>
        </row>
        <row r="1741">
          <cell r="E1741">
            <v>1736</v>
          </cell>
          <cell r="I1741">
            <v>-9.6005000000000003</v>
          </cell>
          <cell r="U1741">
            <v>-5702.5555555555457</v>
          </cell>
        </row>
        <row r="1742">
          <cell r="E1742">
            <v>1737</v>
          </cell>
          <cell r="I1742">
            <v>-4.9404000000000003</v>
          </cell>
          <cell r="U1742">
            <v>-3389.2477064219079</v>
          </cell>
        </row>
        <row r="1743">
          <cell r="E1743">
            <v>1738</v>
          </cell>
          <cell r="I1743">
            <v>-11.8743</v>
          </cell>
          <cell r="U1743">
            <v>-4209.2844036697998</v>
          </cell>
        </row>
        <row r="1744">
          <cell r="E1744">
            <v>1739</v>
          </cell>
          <cell r="I1744">
            <v>-6.7628000000000004</v>
          </cell>
          <cell r="U1744">
            <v>-2601.1891891893488</v>
          </cell>
        </row>
        <row r="1745">
          <cell r="E1745">
            <v>1740</v>
          </cell>
          <cell r="I1745">
            <v>-5.1177999999999999</v>
          </cell>
          <cell r="U1745">
            <v>-1519.5000000000036</v>
          </cell>
        </row>
        <row r="1746">
          <cell r="E1746">
            <v>1741</v>
          </cell>
          <cell r="I1746">
            <v>-5.1943999999999999</v>
          </cell>
          <cell r="U1746">
            <v>-1444.4999999999964</v>
          </cell>
        </row>
        <row r="1747">
          <cell r="E1747">
            <v>1742</v>
          </cell>
          <cell r="I1747">
            <v>-5.1597</v>
          </cell>
          <cell r="U1747">
            <v>-1364.0769230769326</v>
          </cell>
        </row>
        <row r="1748">
          <cell r="E1748">
            <v>1743</v>
          </cell>
          <cell r="I1748">
            <v>-4.9819000000000004</v>
          </cell>
          <cell r="U1748">
            <v>-1356</v>
          </cell>
        </row>
        <row r="1749">
          <cell r="E1749">
            <v>1744</v>
          </cell>
          <cell r="I1749">
            <v>-4.8844000000000003</v>
          </cell>
          <cell r="U1749">
            <v>-1723.3928571428683</v>
          </cell>
        </row>
        <row r="1750">
          <cell r="E1750">
            <v>1745</v>
          </cell>
          <cell r="I1750">
            <v>-2.1452</v>
          </cell>
          <cell r="U1750">
            <v>971.96330275213904</v>
          </cell>
        </row>
        <row r="1751">
          <cell r="E1751">
            <v>1746</v>
          </cell>
          <cell r="I1751">
            <v>3.7930000000000001</v>
          </cell>
          <cell r="U1751">
            <v>3523.9245283017958</v>
          </cell>
        </row>
        <row r="1752">
          <cell r="E1752">
            <v>1747</v>
          </cell>
          <cell r="I1752">
            <v>-1.0908</v>
          </cell>
          <cell r="U1752">
            <v>5694</v>
          </cell>
        </row>
        <row r="1753">
          <cell r="E1753">
            <v>1748</v>
          </cell>
          <cell r="I1753">
            <v>4.4340000000000002</v>
          </cell>
          <cell r="U1753">
            <v>5640.2935779817344</v>
          </cell>
        </row>
        <row r="1754">
          <cell r="E1754">
            <v>1749</v>
          </cell>
          <cell r="I1754">
            <v>-7.5899999999999995E-2</v>
          </cell>
          <cell r="U1754">
            <v>4459.735849056382</v>
          </cell>
        </row>
        <row r="1755">
          <cell r="E1755">
            <v>1750</v>
          </cell>
          <cell r="I1755">
            <v>2.7864</v>
          </cell>
          <cell r="U1755">
            <v>6287.6470588235088</v>
          </cell>
        </row>
        <row r="1756">
          <cell r="E1756">
            <v>1751</v>
          </cell>
          <cell r="I1756">
            <v>3.3702999999999999</v>
          </cell>
          <cell r="U1756">
            <v>7417.0196078430472</v>
          </cell>
        </row>
        <row r="1757">
          <cell r="E1757">
            <v>1752</v>
          </cell>
          <cell r="I1757">
            <v>4.5968999999999998</v>
          </cell>
          <cell r="U1757">
            <v>8214.3783783786166</v>
          </cell>
        </row>
        <row r="1758">
          <cell r="E1758">
            <v>1753</v>
          </cell>
          <cell r="I1758">
            <v>1.5872999999999999</v>
          </cell>
          <cell r="U1758">
            <v>4227.7037037036298</v>
          </cell>
        </row>
        <row r="1759">
          <cell r="E1759">
            <v>1754</v>
          </cell>
          <cell r="I1759">
            <v>2.0505</v>
          </cell>
          <cell r="U1759">
            <v>5037.1851851849278</v>
          </cell>
        </row>
        <row r="1760">
          <cell r="E1760">
            <v>1755</v>
          </cell>
          <cell r="I1760">
            <v>5.5156999999999998</v>
          </cell>
          <cell r="U1760">
            <v>8852</v>
          </cell>
        </row>
        <row r="1761">
          <cell r="E1761">
            <v>1756</v>
          </cell>
          <cell r="I1761">
            <v>7.0655999999999999</v>
          </cell>
          <cell r="U1761">
            <v>10837.454545454299</v>
          </cell>
        </row>
        <row r="1762">
          <cell r="E1762">
            <v>1757</v>
          </cell>
          <cell r="I1762">
            <v>4.9179000000000004</v>
          </cell>
          <cell r="U1762">
            <v>8053.6146788993101</v>
          </cell>
        </row>
        <row r="1763">
          <cell r="E1763">
            <v>1758</v>
          </cell>
          <cell r="I1763">
            <v>4.4408000000000003</v>
          </cell>
          <cell r="U1763">
            <v>8160.9411764705519</v>
          </cell>
        </row>
        <row r="1764">
          <cell r="E1764">
            <v>1759</v>
          </cell>
          <cell r="I1764">
            <v>4.4702999999999999</v>
          </cell>
          <cell r="U1764">
            <v>7304.8627450980684</v>
          </cell>
        </row>
        <row r="1765">
          <cell r="E1765">
            <v>1760</v>
          </cell>
          <cell r="I1765">
            <v>4.1302000000000003</v>
          </cell>
          <cell r="U1765">
            <v>7495.7333333333427</v>
          </cell>
        </row>
        <row r="1766">
          <cell r="E1766">
            <v>1761</v>
          </cell>
          <cell r="I1766">
            <v>6.0820999999999996</v>
          </cell>
          <cell r="U1766">
            <v>8228.4363636363159</v>
          </cell>
        </row>
        <row r="1767">
          <cell r="E1767">
            <v>1762</v>
          </cell>
          <cell r="I1767">
            <v>4.2268999999999997</v>
          </cell>
          <cell r="U1767">
            <v>6365.3577981653552</v>
          </cell>
        </row>
        <row r="1768">
          <cell r="E1768">
            <v>1763</v>
          </cell>
          <cell r="I1768">
            <v>1.3672</v>
          </cell>
          <cell r="U1768">
            <v>4414.9380530973922</v>
          </cell>
        </row>
        <row r="1769">
          <cell r="E1769">
            <v>1764</v>
          </cell>
          <cell r="I1769">
            <v>1.3626</v>
          </cell>
          <cell r="U1769">
            <v>4543.207207207085</v>
          </cell>
        </row>
        <row r="1770">
          <cell r="E1770">
            <v>1765</v>
          </cell>
          <cell r="I1770">
            <v>2.5024999999999999</v>
          </cell>
          <cell r="U1770">
            <v>5494.2300884955557</v>
          </cell>
        </row>
        <row r="1771">
          <cell r="E1771">
            <v>1766</v>
          </cell>
          <cell r="I1771">
            <v>2.5217999999999998</v>
          </cell>
          <cell r="U1771">
            <v>5694.6788990826099</v>
          </cell>
        </row>
        <row r="1772">
          <cell r="E1772">
            <v>1767</v>
          </cell>
          <cell r="I1772">
            <v>2.5110999999999999</v>
          </cell>
          <cell r="U1772">
            <v>5396.6415094339718</v>
          </cell>
        </row>
        <row r="1773">
          <cell r="E1773">
            <v>1768</v>
          </cell>
          <cell r="I1773">
            <v>2.4971000000000001</v>
          </cell>
          <cell r="U1773">
            <v>5196.7676767677131</v>
          </cell>
        </row>
        <row r="1774">
          <cell r="E1774">
            <v>1769</v>
          </cell>
          <cell r="I1774">
            <v>-0.5333</v>
          </cell>
          <cell r="U1774">
            <v>1304.5600000000431</v>
          </cell>
        </row>
        <row r="1775">
          <cell r="E1775">
            <v>1770</v>
          </cell>
          <cell r="I1775">
            <v>-3.9782000000000002</v>
          </cell>
          <cell r="U1775">
            <v>-1239.1020408161232</v>
          </cell>
        </row>
        <row r="1776">
          <cell r="E1776">
            <v>1771</v>
          </cell>
          <cell r="I1776">
            <v>-12.057399999999999</v>
          </cell>
          <cell r="U1776">
            <v>-11870.518518518422</v>
          </cell>
        </row>
        <row r="1777">
          <cell r="E1777">
            <v>1772</v>
          </cell>
          <cell r="I1777">
            <v>-17.386399999999998</v>
          </cell>
          <cell r="U1777">
            <v>-14733.481481481578</v>
          </cell>
        </row>
        <row r="1778">
          <cell r="E1778">
            <v>1773</v>
          </cell>
          <cell r="I1778">
            <v>-12.777799999999999</v>
          </cell>
          <cell r="U1778">
            <v>-8073.9417475723794</v>
          </cell>
        </row>
        <row r="1779">
          <cell r="E1779">
            <v>1774</v>
          </cell>
          <cell r="I1779">
            <v>-14.4497</v>
          </cell>
          <cell r="U1779">
            <v>-11872.588235293531</v>
          </cell>
        </row>
        <row r="1780">
          <cell r="E1780">
            <v>1775</v>
          </cell>
          <cell r="I1780">
            <v>-14.4979</v>
          </cell>
          <cell r="U1780">
            <v>-12288</v>
          </cell>
        </row>
        <row r="1781">
          <cell r="E1781">
            <v>1776</v>
          </cell>
          <cell r="I1781">
            <v>-16.440999999999999</v>
          </cell>
          <cell r="U1781">
            <v>-14455.199999999671</v>
          </cell>
        </row>
        <row r="1782">
          <cell r="E1782">
            <v>1777</v>
          </cell>
          <cell r="I1782">
            <v>-14.436199999999999</v>
          </cell>
          <cell r="U1782">
            <v>-10178.16216216244</v>
          </cell>
        </row>
        <row r="1783">
          <cell r="E1783">
            <v>1778</v>
          </cell>
          <cell r="I1783">
            <v>-11.0944</v>
          </cell>
          <cell r="U1783">
            <v>-10384.901960784278</v>
          </cell>
        </row>
        <row r="1784">
          <cell r="E1784">
            <v>1779</v>
          </cell>
          <cell r="I1784">
            <v>-12.1797</v>
          </cell>
          <cell r="U1784">
            <v>-9047.0000000002201</v>
          </cell>
        </row>
        <row r="1785">
          <cell r="E1785">
            <v>1780</v>
          </cell>
          <cell r="I1785">
            <v>-8.4910999999999994</v>
          </cell>
          <cell r="U1785">
            <v>-8819.8571428570813</v>
          </cell>
        </row>
        <row r="1786">
          <cell r="E1786">
            <v>1781</v>
          </cell>
          <cell r="I1786">
            <v>-10.8208</v>
          </cell>
          <cell r="U1786">
            <v>-9739.4336283185057</v>
          </cell>
        </row>
        <row r="1787">
          <cell r="E1787">
            <v>1782</v>
          </cell>
          <cell r="I1787">
            <v>-12.290699999999999</v>
          </cell>
          <cell r="U1787">
            <v>-10576.285714285656</v>
          </cell>
        </row>
        <row r="1788">
          <cell r="E1788">
            <v>1783</v>
          </cell>
          <cell r="I1788">
            <v>-12.6454</v>
          </cell>
          <cell r="U1788">
            <v>-10952.566371681429</v>
          </cell>
        </row>
        <row r="1789">
          <cell r="E1789">
            <v>1784</v>
          </cell>
          <cell r="I1789">
            <v>-12.941000000000001</v>
          </cell>
          <cell r="U1789">
            <v>-11165.142857142506</v>
          </cell>
        </row>
        <row r="1790">
          <cell r="E1790">
            <v>1785</v>
          </cell>
          <cell r="I1790">
            <v>-14.765499999999999</v>
          </cell>
          <cell r="U1790">
            <v>-13106.476190476615</v>
          </cell>
        </row>
        <row r="1791">
          <cell r="E1791">
            <v>1786</v>
          </cell>
          <cell r="I1791">
            <v>-9.1270000000000007</v>
          </cell>
          <cell r="U1791">
            <v>-8289.7864077671366</v>
          </cell>
        </row>
        <row r="1792">
          <cell r="E1792">
            <v>1787</v>
          </cell>
          <cell r="I1792">
            <v>-6.4253999999999998</v>
          </cell>
          <cell r="U1792">
            <v>-4997.8666666666959</v>
          </cell>
        </row>
        <row r="1793">
          <cell r="E1793">
            <v>1788</v>
          </cell>
          <cell r="I1793">
            <v>-4.2656999999999998</v>
          </cell>
          <cell r="U1793">
            <v>-3291.1999999999557</v>
          </cell>
        </row>
        <row r="1794">
          <cell r="E1794">
            <v>1789</v>
          </cell>
          <cell r="I1794">
            <v>-5.9843999999999999</v>
          </cell>
          <cell r="U1794">
            <v>-5172.7476635511603</v>
          </cell>
        </row>
        <row r="1795">
          <cell r="E1795">
            <v>1790</v>
          </cell>
          <cell r="I1795">
            <v>-4.0914999999999999</v>
          </cell>
          <cell r="U1795">
            <v>-3764.0000000001742</v>
          </cell>
        </row>
        <row r="1796">
          <cell r="E1796">
            <v>1791</v>
          </cell>
          <cell r="I1796">
            <v>-3.5678999999999998</v>
          </cell>
          <cell r="U1796">
            <v>-3073.4757281553739</v>
          </cell>
        </row>
        <row r="1797">
          <cell r="E1797">
            <v>1792</v>
          </cell>
          <cell r="I1797">
            <v>-4.1973000000000003</v>
          </cell>
          <cell r="U1797">
            <v>-2984</v>
          </cell>
        </row>
        <row r="1798">
          <cell r="E1798">
            <v>1793</v>
          </cell>
          <cell r="I1798">
            <v>-4.2579000000000002</v>
          </cell>
          <cell r="U1798">
            <v>-2596.5405405405436</v>
          </cell>
        </row>
        <row r="1799">
          <cell r="E1799">
            <v>1794</v>
          </cell>
          <cell r="I1799">
            <v>-3.5457999999999998</v>
          </cell>
          <cell r="U1799">
            <v>-1798.5585585586191</v>
          </cell>
        </row>
        <row r="1800">
          <cell r="E1800">
            <v>1795</v>
          </cell>
          <cell r="I1800">
            <v>-3.0228000000000002</v>
          </cell>
          <cell r="U1800">
            <v>-1739.2293577981359</v>
          </cell>
        </row>
        <row r="1801">
          <cell r="E1801">
            <v>1796</v>
          </cell>
          <cell r="I1801">
            <v>-2.5613000000000001</v>
          </cell>
          <cell r="U1801">
            <v>-1520.9911504425429</v>
          </cell>
        </row>
        <row r="1802">
          <cell r="E1802">
            <v>1797</v>
          </cell>
          <cell r="I1802">
            <v>-1.0268999999999999</v>
          </cell>
          <cell r="U1802">
            <v>-719.7142857143599</v>
          </cell>
        </row>
        <row r="1803">
          <cell r="E1803">
            <v>1798</v>
          </cell>
          <cell r="I1803">
            <v>1.8700000000000001E-2</v>
          </cell>
          <cell r="U1803">
            <v>-172</v>
          </cell>
        </row>
        <row r="1804">
          <cell r="E1804">
            <v>1799</v>
          </cell>
          <cell r="I1804">
            <v>-1.6799999999999999E-2</v>
          </cell>
          <cell r="U1804">
            <v>-221.23076923077139</v>
          </cell>
        </row>
        <row r="1805">
          <cell r="E1805">
            <v>1800</v>
          </cell>
          <cell r="I1805">
            <v>3.5000000000000001E-3</v>
          </cell>
          <cell r="U1805">
            <v>-390.07407407410602</v>
          </cell>
        </row>
        <row r="1806">
          <cell r="I1806">
            <v>2.0000000000000001E-4</v>
          </cell>
          <cell r="U1806">
            <v>-172</v>
          </cell>
        </row>
        <row r="1807">
          <cell r="I1807">
            <v>2.0999999999999999E-3</v>
          </cell>
          <cell r="U1807">
            <v>-172</v>
          </cell>
        </row>
        <row r="1808">
          <cell r="I1808">
            <v>8.0000000000000002E-3</v>
          </cell>
          <cell r="U1808">
            <v>-172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enedikt Reick" id="{AE79DBA0-0FAE-4ABC-B46F-B96B86BA15E8}" userId="186f4443923f558c" providerId="Windows Live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7" dT="2022-01-06T18:21:39.54" personId="{AE79DBA0-0FAE-4ABC-B46F-B96B86BA15E8}" id="{0C5F75A3-9EC2-4ACA-92D3-6A0989EC7F1C}">
    <text>Ladeverluste 87,1 % aus Paper Charging losses (best case)</text>
  </threadedComment>
  <threadedComment ref="T7" dT="2022-01-14T15:35:31.10" personId="{AE79DBA0-0FAE-4ABC-B46F-B96B86BA15E8}" id="{CE865949-0895-4599-B301-E5F9348807CE}" parentId="{0C5F75A3-9EC2-4ACA-92D3-6A0989EC7F1C}">
    <text>worst case 79,58</text>
  </threadedComment>
  <threadedComment ref="U7" dT="2022-01-06T18:21:39.54" personId="{AE79DBA0-0FAE-4ABC-B46F-B96B86BA15E8}" id="{931F34D3-78E1-41D5-A2A7-F783906A7100}">
    <text>Ladeverluste 87,1 % aus Paper Charging losses (best case)</text>
  </threadedComment>
  <threadedComment ref="U7" dT="2022-01-14T15:35:31.10" personId="{AE79DBA0-0FAE-4ABC-B46F-B96B86BA15E8}" id="{2DF5E3CB-16AE-4954-9500-2110EE443CB5}" parentId="{931F34D3-78E1-41D5-A2A7-F783906A7100}">
    <text>worst case 79,58</text>
  </threadedComment>
  <threadedComment ref="V7" dT="2022-01-06T18:21:39.54" personId="{AE79DBA0-0FAE-4ABC-B46F-B96B86BA15E8}" id="{3DE0CD95-913C-4ADB-BB7D-C89E93F82355}">
    <text>Ladeverluste 87,1 % aus Paper Charging losses (best case)</text>
  </threadedComment>
  <threadedComment ref="V7" dT="2022-01-14T15:35:31.10" personId="{AE79DBA0-0FAE-4ABC-B46F-B96B86BA15E8}" id="{BFD50D9B-F180-467E-B2C6-7C3043E6A949}" parentId="{3DE0CD95-913C-4ADB-BB7D-C89E93F82355}">
    <text>worst case 79,58</text>
  </threadedComment>
  <threadedComment ref="W7" dT="2022-01-06T18:21:39.54" personId="{AE79DBA0-0FAE-4ABC-B46F-B96B86BA15E8}" id="{DF744CA3-FBD0-4E23-AF07-E79704825DBC}">
    <text>Ladeverluste 87,1 % aus Paper Charging losses (best case)</text>
  </threadedComment>
  <threadedComment ref="W7" dT="2022-01-14T15:35:31.10" personId="{AE79DBA0-0FAE-4ABC-B46F-B96B86BA15E8}" id="{9BD12FFA-3760-4AAD-ACE4-64C08F8E0B24}" parentId="{DF744CA3-FBD0-4E23-AF07-E79704825DBC}">
    <text>worst case 79,58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e.statista.com/statistik/daten/studie/38897/umfrage/co2-emissionsfaktor-fuer-den-strommix-in-deutschland-seit-1990/" TargetMode="External"/><Relationship Id="rId1" Type="http://schemas.openxmlformats.org/officeDocument/2006/relationships/hyperlink" Target="https://theicct.org/sites/default/files/publications/Global-LCA-passenger-cars-jul2021_0.pdf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kba.de/SharedDocs/Publikationen/DE/Statistik/Fahrzeuge/FZ/2020/fz14_2020_pdf.pdf?__blob=publicationFile&amp;v=3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Y64"/>
  <sheetViews>
    <sheetView tabSelected="1" topLeftCell="O16" zoomScale="90" zoomScaleNormal="90" workbookViewId="0">
      <selection activeCell="B17" sqref="B17"/>
    </sheetView>
  </sheetViews>
  <sheetFormatPr baseColWidth="10" defaultRowHeight="14.4" x14ac:dyDescent="0.3"/>
  <cols>
    <col min="4" max="4" width="27.5546875" bestFit="1" customWidth="1"/>
    <col min="21" max="35" width="7.109375" customWidth="1"/>
    <col min="36" max="36" width="5.6640625" customWidth="1"/>
    <col min="37" max="53" width="7.109375" customWidth="1"/>
  </cols>
  <sheetData>
    <row r="1" spans="1:51" x14ac:dyDescent="0.3">
      <c r="A1" s="71" t="s">
        <v>15</v>
      </c>
      <c r="B1" s="71"/>
      <c r="C1" s="71"/>
      <c r="D1" s="71"/>
      <c r="F1" t="s">
        <v>65</v>
      </c>
    </row>
    <row r="2" spans="1:51" x14ac:dyDescent="0.3">
      <c r="A2" t="s">
        <v>16</v>
      </c>
      <c r="B2" t="s">
        <v>17</v>
      </c>
      <c r="C2" t="s">
        <v>18</v>
      </c>
      <c r="D2" t="s">
        <v>19</v>
      </c>
    </row>
    <row r="3" spans="1:51" x14ac:dyDescent="0.3">
      <c r="A3" t="s">
        <v>20</v>
      </c>
      <c r="B3">
        <v>0.28999999999999998</v>
      </c>
      <c r="C3" t="s">
        <v>9</v>
      </c>
      <c r="D3" t="s">
        <v>33</v>
      </c>
      <c r="F3" t="s">
        <v>42</v>
      </c>
      <c r="G3" t="s">
        <v>13</v>
      </c>
      <c r="H3" t="s">
        <v>37</v>
      </c>
      <c r="I3" t="s">
        <v>39</v>
      </c>
      <c r="J3" t="s">
        <v>38</v>
      </c>
    </row>
    <row r="4" spans="1:51" x14ac:dyDescent="0.3">
      <c r="A4" t="s">
        <v>21</v>
      </c>
      <c r="B4">
        <v>2.0699999999999998</v>
      </c>
      <c r="C4" t="s">
        <v>22</v>
      </c>
      <c r="D4" t="s">
        <v>32</v>
      </c>
      <c r="F4" s="14" t="s">
        <v>24</v>
      </c>
      <c r="G4" t="s">
        <v>14</v>
      </c>
      <c r="H4" t="s">
        <v>7</v>
      </c>
    </row>
    <row r="5" spans="1:51" x14ac:dyDescent="0.3">
      <c r="A5" t="s">
        <v>23</v>
      </c>
      <c r="B5">
        <v>0.308</v>
      </c>
      <c r="C5" s="14" t="s">
        <v>24</v>
      </c>
      <c r="D5" t="s">
        <v>31</v>
      </c>
      <c r="F5">
        <v>0.48499999999999999</v>
      </c>
      <c r="G5">
        <v>1.78</v>
      </c>
      <c r="H5">
        <v>35</v>
      </c>
      <c r="I5">
        <f>H5/3.6*i_g*60/2/PI()/r_dyn</f>
        <v>2613.296725061492</v>
      </c>
      <c r="J5">
        <f t="array" ref="J5">G5*1000/(H5/3.6)*r_dyn/i_g</f>
        <v>6.504331390770199</v>
      </c>
    </row>
    <row r="6" spans="1:51" x14ac:dyDescent="0.3">
      <c r="A6" t="s">
        <v>9</v>
      </c>
      <c r="B6">
        <f>1111.858+B14</f>
        <v>1360.0003999999999</v>
      </c>
      <c r="C6" t="s">
        <v>25</v>
      </c>
      <c r="D6" t="s">
        <v>30</v>
      </c>
      <c r="F6">
        <v>0.86860000000000004</v>
      </c>
      <c r="G6">
        <v>3.63</v>
      </c>
      <c r="H6">
        <v>55</v>
      </c>
      <c r="I6">
        <f>H6/3.6*i_g*60/2/PI()/r_dyn</f>
        <v>4106.6091393823444</v>
      </c>
      <c r="J6">
        <f t="array" ref="J6">G6*1000/(H6/3.6)*r_dyn/i_g</f>
        <v>8.4410143329658212</v>
      </c>
    </row>
    <row r="7" spans="1:51" x14ac:dyDescent="0.3">
      <c r="A7" t="s">
        <v>34</v>
      </c>
      <c r="B7">
        <v>0.01</v>
      </c>
      <c r="C7" s="14" t="s">
        <v>24</v>
      </c>
      <c r="D7" t="s">
        <v>26</v>
      </c>
      <c r="F7">
        <v>0.77969999999999995</v>
      </c>
      <c r="G7">
        <v>8.58</v>
      </c>
      <c r="H7">
        <v>85</v>
      </c>
      <c r="I7">
        <f>H7/3.6*i_g*60/2/PI()/r_dyn</f>
        <v>6346.5777608636236</v>
      </c>
      <c r="J7">
        <f t="array" ref="J7">G7*1000/(H7/3.6)*r_dyn/i_g</f>
        <v>12.909786626888902</v>
      </c>
    </row>
    <row r="8" spans="1:51" x14ac:dyDescent="0.3">
      <c r="A8" t="s">
        <v>27</v>
      </c>
      <c r="B8">
        <v>1.22</v>
      </c>
      <c r="C8" t="s">
        <v>28</v>
      </c>
      <c r="D8" t="s">
        <v>29</v>
      </c>
      <c r="F8">
        <v>0.79500000000000004</v>
      </c>
      <c r="G8">
        <v>12.41</v>
      </c>
      <c r="H8">
        <v>100</v>
      </c>
      <c r="I8">
        <f>H8/3.6*i_g*60/2/PI()/r_dyn</f>
        <v>7466.5620716042622</v>
      </c>
      <c r="J8">
        <f t="array" ref="J8">G8*1000/(H8/3.6)*r_dyn/i_g</f>
        <v>15.871664829106944</v>
      </c>
    </row>
    <row r="9" spans="1:51" x14ac:dyDescent="0.3">
      <c r="A9" t="s">
        <v>35</v>
      </c>
      <c r="B9">
        <v>9.81</v>
      </c>
      <c r="C9" t="s">
        <v>10</v>
      </c>
      <c r="D9" t="s">
        <v>36</v>
      </c>
      <c r="F9">
        <v>0.65690000000000004</v>
      </c>
      <c r="G9">
        <v>23.61</v>
      </c>
      <c r="H9">
        <v>130</v>
      </c>
      <c r="I9">
        <f>H9/3.6*i_g*60/2/PI()/r_dyn</f>
        <v>9706.5306930855422</v>
      </c>
      <c r="J9">
        <f t="array" ref="J9">G9*1000/(H9/3.6)*r_dyn/i_g</f>
        <v>23.227546433720637</v>
      </c>
    </row>
    <row r="10" spans="1:51" x14ac:dyDescent="0.3">
      <c r="A10" t="s">
        <v>40</v>
      </c>
      <c r="B10">
        <v>8.1630000000000003</v>
      </c>
      <c r="C10" s="14" t="s">
        <v>24</v>
      </c>
      <c r="D10" t="s">
        <v>41</v>
      </c>
    </row>
    <row r="11" spans="1:51" x14ac:dyDescent="0.3">
      <c r="A11" t="s">
        <v>127</v>
      </c>
      <c r="B11">
        <v>1</v>
      </c>
      <c r="C11" s="14" t="s">
        <v>24</v>
      </c>
      <c r="D11" t="s">
        <v>128</v>
      </c>
    </row>
    <row r="12" spans="1:51" x14ac:dyDescent="0.3">
      <c r="A12" t="s">
        <v>67</v>
      </c>
      <c r="F12" t="s">
        <v>96</v>
      </c>
      <c r="U12" t="s">
        <v>109</v>
      </c>
      <c r="V12">
        <f>Simulation!AJ4</f>
        <v>0.25845237252487535</v>
      </c>
    </row>
    <row r="13" spans="1:51" x14ac:dyDescent="0.3">
      <c r="A13" t="s">
        <v>64</v>
      </c>
      <c r="B13" s="16">
        <v>32</v>
      </c>
      <c r="C13" t="s">
        <v>49</v>
      </c>
      <c r="D13" t="s">
        <v>85</v>
      </c>
      <c r="F13" t="s">
        <v>97</v>
      </c>
      <c r="G13">
        <v>7</v>
      </c>
      <c r="H13">
        <v>12</v>
      </c>
      <c r="I13" s="21" t="s">
        <v>104</v>
      </c>
    </row>
    <row r="14" spans="1:51" x14ac:dyDescent="0.3">
      <c r="A14" t="s">
        <v>63</v>
      </c>
      <c r="B14">
        <f>71+5.5357*B13</f>
        <v>248.14240000000001</v>
      </c>
      <c r="C14" t="s">
        <v>25</v>
      </c>
      <c r="D14" t="s">
        <v>66</v>
      </c>
      <c r="F14" t="s">
        <v>49</v>
      </c>
      <c r="G14">
        <v>45</v>
      </c>
      <c r="H14">
        <v>77</v>
      </c>
      <c r="I14">
        <v>85</v>
      </c>
    </row>
    <row r="15" spans="1:51" x14ac:dyDescent="0.3">
      <c r="A15" t="s">
        <v>86</v>
      </c>
      <c r="B15">
        <f>m-B14</f>
        <v>1111.8579999999999</v>
      </c>
      <c r="C15" t="s">
        <v>25</v>
      </c>
      <c r="D15" t="s">
        <v>87</v>
      </c>
      <c r="F15" t="s">
        <v>25</v>
      </c>
      <c r="G15">
        <v>320</v>
      </c>
      <c r="H15">
        <v>500</v>
      </c>
      <c r="I15">
        <v>540</v>
      </c>
      <c r="U15" s="71" t="s">
        <v>50</v>
      </c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K15" s="71" t="s">
        <v>55</v>
      </c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</row>
    <row r="16" spans="1:51" x14ac:dyDescent="0.3">
      <c r="A16" t="s">
        <v>163</v>
      </c>
      <c r="B16">
        <v>60</v>
      </c>
      <c r="C16" t="s">
        <v>159</v>
      </c>
      <c r="D16" t="s">
        <v>161</v>
      </c>
      <c r="F16" t="s">
        <v>101</v>
      </c>
      <c r="G16" t="s">
        <v>102</v>
      </c>
      <c r="H16" t="s">
        <v>102</v>
      </c>
      <c r="I16" t="s">
        <v>103</v>
      </c>
    </row>
    <row r="17" spans="1:51" x14ac:dyDescent="0.3">
      <c r="A17" t="s">
        <v>164</v>
      </c>
      <c r="B17">
        <v>0.36599999999999999</v>
      </c>
      <c r="C17" t="s">
        <v>159</v>
      </c>
      <c r="U17" t="s">
        <v>44</v>
      </c>
      <c r="V17" t="s">
        <v>39</v>
      </c>
    </row>
    <row r="18" spans="1:51" x14ac:dyDescent="0.3">
      <c r="A18" t="s">
        <v>235</v>
      </c>
      <c r="B18">
        <v>0.79</v>
      </c>
      <c r="C18" s="14" t="s">
        <v>24</v>
      </c>
      <c r="U18" t="s">
        <v>38</v>
      </c>
      <c r="V18">
        <v>1</v>
      </c>
      <c r="W18">
        <v>500</v>
      </c>
      <c r="X18">
        <v>1000</v>
      </c>
      <c r="Y18">
        <v>2000</v>
      </c>
      <c r="Z18">
        <v>3000</v>
      </c>
      <c r="AA18">
        <v>4000</v>
      </c>
      <c r="AB18">
        <v>5000</v>
      </c>
      <c r="AC18">
        <v>6000</v>
      </c>
      <c r="AD18">
        <v>7000</v>
      </c>
      <c r="AE18">
        <v>8000</v>
      </c>
      <c r="AF18">
        <v>9000</v>
      </c>
      <c r="AG18">
        <v>10000</v>
      </c>
      <c r="AH18">
        <v>11000</v>
      </c>
      <c r="AI18">
        <v>12000</v>
      </c>
    </row>
    <row r="19" spans="1:51" x14ac:dyDescent="0.3">
      <c r="A19" t="s">
        <v>238</v>
      </c>
      <c r="B19">
        <v>3.42</v>
      </c>
      <c r="C19" t="s">
        <v>239</v>
      </c>
      <c r="U19">
        <v>210</v>
      </c>
      <c r="V19">
        <v>0.32935443750000004</v>
      </c>
      <c r="W19">
        <v>0.59507500304088168</v>
      </c>
      <c r="X19">
        <v>0.78408</v>
      </c>
      <c r="Y19">
        <v>0.93109500000000001</v>
      </c>
      <c r="Z19">
        <v>0.93109500000000001</v>
      </c>
      <c r="AA19">
        <v>0.92694375473675816</v>
      </c>
      <c r="AB19">
        <v>0.93109500000000001</v>
      </c>
      <c r="AC19">
        <v>0.93599549999999987</v>
      </c>
      <c r="AD19">
        <v>0.94089599999999995</v>
      </c>
      <c r="AE19">
        <v>0.94089599999999995</v>
      </c>
      <c r="AF19">
        <v>0.93500000000000005</v>
      </c>
      <c r="AG19">
        <v>0.93</v>
      </c>
      <c r="AH19">
        <v>0.92500000000000004</v>
      </c>
      <c r="AI19">
        <v>0.92</v>
      </c>
    </row>
    <row r="20" spans="1:51" x14ac:dyDescent="0.3">
      <c r="U20">
        <v>200</v>
      </c>
      <c r="V20">
        <v>0.32935443750000004</v>
      </c>
      <c r="W20">
        <v>0.59507500304088168</v>
      </c>
      <c r="X20">
        <v>0.78408</v>
      </c>
      <c r="Y20">
        <v>0.93109500000000001</v>
      </c>
      <c r="Z20">
        <v>0.93109500000000001</v>
      </c>
      <c r="AA20">
        <v>0.92694375473675816</v>
      </c>
      <c r="AB20">
        <v>0.93109500000000001</v>
      </c>
      <c r="AC20">
        <v>0.93599549999999987</v>
      </c>
      <c r="AD20">
        <v>0.94089599999999995</v>
      </c>
      <c r="AE20">
        <v>0.94089599999999995</v>
      </c>
      <c r="AF20">
        <v>0.93500000000000005</v>
      </c>
      <c r="AG20">
        <v>0.93</v>
      </c>
      <c r="AH20">
        <v>0.92500000000000004</v>
      </c>
      <c r="AI20">
        <v>0.92</v>
      </c>
    </row>
    <row r="21" spans="1:51" x14ac:dyDescent="0.3">
      <c r="U21">
        <v>150</v>
      </c>
      <c r="V21">
        <v>0.32935443750000004</v>
      </c>
      <c r="W21">
        <v>0.59507500304088168</v>
      </c>
      <c r="X21">
        <v>0.78408</v>
      </c>
      <c r="Y21">
        <v>0.93109500000000001</v>
      </c>
      <c r="Z21">
        <v>0.93109500000000001</v>
      </c>
      <c r="AA21">
        <v>0.92694375473675816</v>
      </c>
      <c r="AB21">
        <v>0.93109500000000001</v>
      </c>
      <c r="AC21">
        <v>0.93599549999999987</v>
      </c>
      <c r="AD21">
        <v>0.94089599999999995</v>
      </c>
      <c r="AE21">
        <v>0.94089599999999995</v>
      </c>
      <c r="AF21">
        <v>0.93500000000000005</v>
      </c>
      <c r="AG21">
        <v>0.93</v>
      </c>
      <c r="AH21">
        <v>0.92500000000000004</v>
      </c>
      <c r="AI21">
        <v>0.92</v>
      </c>
    </row>
    <row r="22" spans="1:51" x14ac:dyDescent="0.3">
      <c r="U22">
        <v>100</v>
      </c>
      <c r="V22">
        <v>0.32935443750000004</v>
      </c>
      <c r="W22">
        <v>0.59507500695863291</v>
      </c>
      <c r="X22">
        <v>0.78408002952940448</v>
      </c>
      <c r="Y22">
        <v>0.93109508318848855</v>
      </c>
      <c r="Z22">
        <v>0.9310950798267984</v>
      </c>
      <c r="AA22">
        <v>0.92694378637739161</v>
      </c>
      <c r="AB22">
        <v>0.93109500254777022</v>
      </c>
      <c r="AC22">
        <v>0.93599550502693829</v>
      </c>
      <c r="AD22">
        <v>0.94089600023836051</v>
      </c>
      <c r="AE22">
        <v>0.94089599999999995</v>
      </c>
      <c r="AF22">
        <v>0.93500000000000005</v>
      </c>
      <c r="AG22">
        <v>0.93</v>
      </c>
      <c r="AH22">
        <v>0.92500000000000004</v>
      </c>
      <c r="AI22">
        <v>0.92</v>
      </c>
    </row>
    <row r="23" spans="1:51" x14ac:dyDescent="0.3">
      <c r="U23">
        <v>50</v>
      </c>
      <c r="V23">
        <v>0.32935443750000004</v>
      </c>
      <c r="W23">
        <v>0.59675716968504311</v>
      </c>
      <c r="X23">
        <v>0.79494110147673591</v>
      </c>
      <c r="Y23">
        <v>0.96580735895970526</v>
      </c>
      <c r="Z23">
        <v>0.96994396423633089</v>
      </c>
      <c r="AA23">
        <v>0.95364750003544518</v>
      </c>
      <c r="AB23">
        <v>0.94750299546619621</v>
      </c>
      <c r="AC23">
        <v>0.94693620840555737</v>
      </c>
      <c r="AD23">
        <v>0.95108632340333055</v>
      </c>
      <c r="AE23">
        <v>0.96029679184908889</v>
      </c>
      <c r="AF23">
        <v>0.96936746523059369</v>
      </c>
      <c r="AG23">
        <v>0.9473403449381731</v>
      </c>
      <c r="AH23">
        <v>0.92500000000000004</v>
      </c>
      <c r="AI23">
        <v>0.92</v>
      </c>
    </row>
    <row r="24" spans="1:51" x14ac:dyDescent="0.3">
      <c r="U24">
        <v>10</v>
      </c>
      <c r="V24">
        <v>0.32935443750000004</v>
      </c>
      <c r="W24">
        <v>0.59550724511239594</v>
      </c>
      <c r="X24">
        <v>0.67068470598490304</v>
      </c>
      <c r="Y24">
        <v>0.80105248496658676</v>
      </c>
      <c r="Z24">
        <v>0.80694448510208272</v>
      </c>
      <c r="AA24">
        <v>0.81403721798057971</v>
      </c>
      <c r="AB24">
        <v>0.81312243202376244</v>
      </c>
      <c r="AC24">
        <v>0.81591580725913027</v>
      </c>
      <c r="AD24">
        <v>0.8267461841438204</v>
      </c>
      <c r="AE24">
        <v>0.81077126566883273</v>
      </c>
      <c r="AF24">
        <v>0.81159123175525472</v>
      </c>
      <c r="AG24">
        <v>0.79535404211960659</v>
      </c>
      <c r="AH24">
        <v>0.77568127807499998</v>
      </c>
      <c r="AI24">
        <v>0.80389979749642326</v>
      </c>
    </row>
    <row r="25" spans="1:51" x14ac:dyDescent="0.3">
      <c r="U25">
        <v>1</v>
      </c>
      <c r="V25">
        <v>0.32935443750000004</v>
      </c>
      <c r="W25">
        <v>0.47610234027735776</v>
      </c>
      <c r="X25">
        <v>0.33388270281400589</v>
      </c>
      <c r="Y25">
        <v>0.39659622528625882</v>
      </c>
      <c r="Z25">
        <v>0.39667877359151271</v>
      </c>
      <c r="AA25">
        <v>0.39551429985905906</v>
      </c>
      <c r="AB25">
        <v>0.39703957869673223</v>
      </c>
      <c r="AC25">
        <v>0.39987851237284799</v>
      </c>
      <c r="AD25">
        <v>0.4011366794427173</v>
      </c>
      <c r="AE25">
        <v>0.40081535742335261</v>
      </c>
      <c r="AF25">
        <v>0.4005793722004628</v>
      </c>
      <c r="AG25">
        <v>0.39834181626848003</v>
      </c>
      <c r="AH25">
        <v>0.396205425</v>
      </c>
      <c r="AI25">
        <v>0.41060115983390638</v>
      </c>
    </row>
    <row r="26" spans="1:51" x14ac:dyDescent="0.3">
      <c r="U26">
        <v>0</v>
      </c>
      <c r="V26">
        <v>1E-3</v>
      </c>
      <c r="W26">
        <v>1E-3</v>
      </c>
      <c r="X26">
        <v>1E-3</v>
      </c>
      <c r="Y26">
        <v>1E-3</v>
      </c>
      <c r="Z26">
        <v>1E-3</v>
      </c>
      <c r="AA26">
        <v>1E-3</v>
      </c>
      <c r="AB26">
        <v>1E-3</v>
      </c>
      <c r="AC26">
        <v>1E-3</v>
      </c>
      <c r="AD26">
        <v>1E-3</v>
      </c>
      <c r="AE26">
        <v>1E-3</v>
      </c>
      <c r="AF26">
        <v>1E-3</v>
      </c>
      <c r="AG26">
        <v>1E-3</v>
      </c>
      <c r="AH26">
        <v>1E-3</v>
      </c>
      <c r="AI26">
        <v>1E-3</v>
      </c>
    </row>
    <row r="28" spans="1:51" x14ac:dyDescent="0.3">
      <c r="U28" t="s">
        <v>43</v>
      </c>
      <c r="V28" t="s">
        <v>39</v>
      </c>
      <c r="AK28" t="s">
        <v>43</v>
      </c>
      <c r="AL28" t="s">
        <v>39</v>
      </c>
    </row>
    <row r="29" spans="1:51" x14ac:dyDescent="0.3">
      <c r="U29" t="s">
        <v>38</v>
      </c>
      <c r="V29">
        <v>0</v>
      </c>
      <c r="W29">
        <v>500</v>
      </c>
      <c r="X29">
        <v>1000</v>
      </c>
      <c r="Y29">
        <v>2000</v>
      </c>
      <c r="Z29">
        <v>3000</v>
      </c>
      <c r="AA29">
        <v>4000</v>
      </c>
      <c r="AB29">
        <v>5000</v>
      </c>
      <c r="AC29">
        <v>6000</v>
      </c>
      <c r="AD29">
        <v>7000</v>
      </c>
      <c r="AE29">
        <v>8000</v>
      </c>
      <c r="AF29">
        <v>9000</v>
      </c>
      <c r="AG29">
        <v>10000</v>
      </c>
      <c r="AH29">
        <v>11000</v>
      </c>
      <c r="AI29">
        <v>12000</v>
      </c>
      <c r="AK29" t="s">
        <v>38</v>
      </c>
      <c r="AL29">
        <v>1</v>
      </c>
      <c r="AM29">
        <v>100</v>
      </c>
      <c r="AN29">
        <v>200</v>
      </c>
      <c r="AO29">
        <v>300</v>
      </c>
      <c r="AP29">
        <v>400</v>
      </c>
      <c r="AQ29">
        <v>500</v>
      </c>
      <c r="AR29">
        <v>600</v>
      </c>
      <c r="AS29">
        <v>700</v>
      </c>
      <c r="AT29">
        <v>800</v>
      </c>
      <c r="AU29">
        <v>900</v>
      </c>
      <c r="AV29">
        <v>1000</v>
      </c>
      <c r="AW29">
        <v>1100</v>
      </c>
      <c r="AX29">
        <v>1200</v>
      </c>
      <c r="AY29">
        <v>1300</v>
      </c>
    </row>
    <row r="30" spans="1:51" x14ac:dyDescent="0.3">
      <c r="U30">
        <v>210</v>
      </c>
      <c r="V30">
        <v>0.4</v>
      </c>
      <c r="W30">
        <v>0.61</v>
      </c>
      <c r="X30">
        <v>0.75</v>
      </c>
      <c r="Y30">
        <v>0.88</v>
      </c>
      <c r="Z30">
        <v>0.9</v>
      </c>
      <c r="AA30">
        <v>0.92</v>
      </c>
      <c r="AB30">
        <v>0.92499999999999993</v>
      </c>
      <c r="AC30">
        <v>0.92</v>
      </c>
      <c r="AD30">
        <v>0.92</v>
      </c>
      <c r="AE30">
        <v>0.91500000000000004</v>
      </c>
      <c r="AF30">
        <v>0.91</v>
      </c>
      <c r="AG30">
        <v>0.90500000000000003</v>
      </c>
      <c r="AH30">
        <v>0.9</v>
      </c>
      <c r="AI30">
        <v>0.89</v>
      </c>
      <c r="AK30">
        <v>500</v>
      </c>
      <c r="AL30">
        <v>0.1</v>
      </c>
      <c r="AM30">
        <v>0.5</v>
      </c>
      <c r="AN30">
        <v>0.55000000000000004</v>
      </c>
      <c r="AO30">
        <v>0.65</v>
      </c>
      <c r="AP30">
        <v>0.75</v>
      </c>
      <c r="AQ30">
        <v>0.75</v>
      </c>
      <c r="AR30">
        <v>0.75</v>
      </c>
      <c r="AS30">
        <v>0.75</v>
      </c>
      <c r="AT30">
        <v>0.75</v>
      </c>
      <c r="AU30">
        <v>0.75</v>
      </c>
      <c r="AV30">
        <v>0.75</v>
      </c>
      <c r="AW30">
        <v>0.75</v>
      </c>
      <c r="AX30">
        <v>0.75</v>
      </c>
      <c r="AY30">
        <v>0.75</v>
      </c>
    </row>
    <row r="31" spans="1:51" x14ac:dyDescent="0.3">
      <c r="A31" t="s">
        <v>105</v>
      </c>
      <c r="U31">
        <v>200</v>
      </c>
      <c r="V31">
        <v>0.4</v>
      </c>
      <c r="W31">
        <v>0.61</v>
      </c>
      <c r="X31">
        <v>0.75</v>
      </c>
      <c r="Y31">
        <v>0.88</v>
      </c>
      <c r="Z31">
        <v>0.9</v>
      </c>
      <c r="AA31">
        <v>0.92</v>
      </c>
      <c r="AB31">
        <v>0.92499999999999993</v>
      </c>
      <c r="AC31">
        <v>0.92</v>
      </c>
      <c r="AD31">
        <v>0.92</v>
      </c>
      <c r="AE31">
        <v>0.91500000000000004</v>
      </c>
      <c r="AF31">
        <v>0.91</v>
      </c>
      <c r="AG31">
        <v>0.90500000000000003</v>
      </c>
      <c r="AH31">
        <v>0.9</v>
      </c>
      <c r="AI31">
        <v>0.89</v>
      </c>
      <c r="AK31">
        <v>400</v>
      </c>
      <c r="AL31">
        <v>0.15</v>
      </c>
      <c r="AM31">
        <v>0.54</v>
      </c>
      <c r="AN31">
        <v>0.68</v>
      </c>
      <c r="AO31">
        <v>0.76</v>
      </c>
      <c r="AP31">
        <v>0.80499999999999994</v>
      </c>
      <c r="AQ31">
        <v>0.81</v>
      </c>
      <c r="AR31">
        <v>0.81</v>
      </c>
      <c r="AS31">
        <v>0.78749999999999998</v>
      </c>
      <c r="AT31">
        <v>0.78249999999999997</v>
      </c>
      <c r="AU31">
        <v>0.77224999999999999</v>
      </c>
      <c r="AV31">
        <v>0.77124999999999999</v>
      </c>
      <c r="AW31">
        <v>0.770625</v>
      </c>
      <c r="AX31">
        <v>0.77</v>
      </c>
      <c r="AY31">
        <v>0.76750000000000007</v>
      </c>
    </row>
    <row r="32" spans="1:51" x14ac:dyDescent="0.3">
      <c r="A32" t="s">
        <v>56</v>
      </c>
      <c r="D32" t="s">
        <v>57</v>
      </c>
      <c r="U32">
        <v>150</v>
      </c>
      <c r="V32">
        <v>0.4</v>
      </c>
      <c r="W32">
        <v>0.66</v>
      </c>
      <c r="X32">
        <v>0.8</v>
      </c>
      <c r="Y32">
        <v>0.9</v>
      </c>
      <c r="Z32">
        <v>0.91</v>
      </c>
      <c r="AA32">
        <v>0.92</v>
      </c>
      <c r="AB32">
        <v>0.92499999999999993</v>
      </c>
      <c r="AC32">
        <v>0.92</v>
      </c>
      <c r="AD32">
        <v>0.92</v>
      </c>
      <c r="AE32">
        <v>0.91500000000000004</v>
      </c>
      <c r="AF32">
        <v>0.91</v>
      </c>
      <c r="AG32">
        <v>0.90500000000000003</v>
      </c>
      <c r="AH32">
        <v>0.9</v>
      </c>
      <c r="AI32">
        <v>0.89</v>
      </c>
      <c r="AK32">
        <v>300</v>
      </c>
      <c r="AL32">
        <v>0.2</v>
      </c>
      <c r="AM32">
        <v>0.65</v>
      </c>
      <c r="AN32">
        <v>0.73</v>
      </c>
      <c r="AO32">
        <v>0.83</v>
      </c>
      <c r="AP32">
        <v>0.86</v>
      </c>
      <c r="AQ32">
        <v>0.87</v>
      </c>
      <c r="AR32">
        <v>0.87</v>
      </c>
      <c r="AS32">
        <v>0.82499999999999996</v>
      </c>
      <c r="AT32">
        <v>0.81499999999999995</v>
      </c>
      <c r="AU32">
        <v>0.79449999999999998</v>
      </c>
      <c r="AV32">
        <v>0.79249999999999998</v>
      </c>
      <c r="AW32">
        <v>0.79125000000000001</v>
      </c>
      <c r="AX32">
        <v>0.79</v>
      </c>
      <c r="AY32">
        <v>0.78500000000000003</v>
      </c>
    </row>
    <row r="33" spans="1:51" x14ac:dyDescent="0.3">
      <c r="A33" t="s">
        <v>58</v>
      </c>
      <c r="D33" t="s">
        <v>59</v>
      </c>
      <c r="U33">
        <v>100</v>
      </c>
      <c r="V33">
        <v>0.4</v>
      </c>
      <c r="W33">
        <v>0.65874999999999995</v>
      </c>
      <c r="X33">
        <v>0.83</v>
      </c>
      <c r="Y33">
        <v>0.9</v>
      </c>
      <c r="Z33">
        <v>0.91500000000000004</v>
      </c>
      <c r="AA33">
        <v>0.92</v>
      </c>
      <c r="AB33">
        <v>0.92499999999999993</v>
      </c>
      <c r="AC33">
        <v>0.92</v>
      </c>
      <c r="AD33">
        <v>0.92</v>
      </c>
      <c r="AE33">
        <v>0.91500000000000004</v>
      </c>
      <c r="AF33">
        <v>0.91</v>
      </c>
      <c r="AG33">
        <v>0.90500000000000003</v>
      </c>
      <c r="AH33">
        <v>0.9</v>
      </c>
      <c r="AI33">
        <v>0.89</v>
      </c>
      <c r="AK33">
        <v>200</v>
      </c>
      <c r="AL33">
        <v>0.25</v>
      </c>
      <c r="AM33">
        <v>0.75</v>
      </c>
      <c r="AN33">
        <v>0.83</v>
      </c>
      <c r="AO33">
        <v>0.89</v>
      </c>
      <c r="AP33">
        <v>0.91</v>
      </c>
      <c r="AQ33">
        <v>0.92500000000000004</v>
      </c>
      <c r="AR33">
        <v>0.92500000000000004</v>
      </c>
      <c r="AS33">
        <v>0.9</v>
      </c>
      <c r="AT33">
        <v>0.88</v>
      </c>
      <c r="AU33">
        <v>0.83899999999999997</v>
      </c>
      <c r="AV33">
        <v>0.83499999999999996</v>
      </c>
      <c r="AW33">
        <v>0.83250000000000002</v>
      </c>
      <c r="AX33">
        <v>0.83000000000000007</v>
      </c>
      <c r="AY33">
        <v>0.82000000000000006</v>
      </c>
    </row>
    <row r="34" spans="1:51" x14ac:dyDescent="0.3">
      <c r="A34" t="s">
        <v>60</v>
      </c>
      <c r="D34" t="s">
        <v>61</v>
      </c>
      <c r="U34">
        <v>50</v>
      </c>
      <c r="V34">
        <v>0.4</v>
      </c>
      <c r="W34">
        <v>0.63187499999999996</v>
      </c>
      <c r="X34">
        <v>0.86</v>
      </c>
      <c r="Y34">
        <v>0.92</v>
      </c>
      <c r="Z34">
        <v>0.92</v>
      </c>
      <c r="AA34">
        <v>0.92</v>
      </c>
      <c r="AB34">
        <v>0.93</v>
      </c>
      <c r="AC34">
        <v>0.92500000000000004</v>
      </c>
      <c r="AD34">
        <v>0.92</v>
      </c>
      <c r="AE34">
        <v>0.91500000000000004</v>
      </c>
      <c r="AF34">
        <v>0.91</v>
      </c>
      <c r="AG34">
        <v>0.90500000000000003</v>
      </c>
      <c r="AH34">
        <v>0.9</v>
      </c>
      <c r="AI34">
        <v>0.89</v>
      </c>
      <c r="AK34">
        <v>100</v>
      </c>
      <c r="AL34">
        <v>0.3</v>
      </c>
      <c r="AM34">
        <v>0.87</v>
      </c>
      <c r="AN34">
        <v>0.9</v>
      </c>
      <c r="AO34">
        <v>0.93</v>
      </c>
      <c r="AP34">
        <v>0.94499999999999995</v>
      </c>
      <c r="AQ34">
        <v>0.95499999999999996</v>
      </c>
      <c r="AR34">
        <v>0.95499999999999996</v>
      </c>
      <c r="AS34">
        <v>0.94499999999999995</v>
      </c>
      <c r="AT34">
        <v>0.93500000000000005</v>
      </c>
      <c r="AU34">
        <v>0.92800000000000005</v>
      </c>
      <c r="AV34">
        <v>0.92</v>
      </c>
      <c r="AW34">
        <v>0.91500000000000004</v>
      </c>
      <c r="AX34">
        <v>0.91</v>
      </c>
      <c r="AY34">
        <v>0.89</v>
      </c>
    </row>
    <row r="35" spans="1:51" x14ac:dyDescent="0.3">
      <c r="D35" t="s">
        <v>62</v>
      </c>
      <c r="U35">
        <v>10</v>
      </c>
      <c r="V35">
        <v>0.4</v>
      </c>
      <c r="W35">
        <v>0.60499999999999998</v>
      </c>
      <c r="X35">
        <v>0.8</v>
      </c>
      <c r="Y35">
        <v>0.86</v>
      </c>
      <c r="Z35">
        <v>0.86</v>
      </c>
      <c r="AA35">
        <v>0.86</v>
      </c>
      <c r="AB35">
        <v>0.9</v>
      </c>
      <c r="AC35">
        <v>0.875</v>
      </c>
      <c r="AD35">
        <v>0.87</v>
      </c>
      <c r="AE35">
        <v>0.84000000000000008</v>
      </c>
      <c r="AF35">
        <v>0.81</v>
      </c>
      <c r="AG35">
        <v>0.78</v>
      </c>
      <c r="AH35">
        <v>0.755</v>
      </c>
      <c r="AI35">
        <v>0.72500000000000009</v>
      </c>
      <c r="AK35">
        <v>50</v>
      </c>
      <c r="AL35">
        <v>0.35</v>
      </c>
      <c r="AM35">
        <v>0.92</v>
      </c>
      <c r="AN35">
        <v>0.93500000000000005</v>
      </c>
      <c r="AO35">
        <v>0.94499999999999995</v>
      </c>
      <c r="AP35">
        <v>0.95</v>
      </c>
      <c r="AQ35">
        <v>0.95499999999999996</v>
      </c>
      <c r="AR35">
        <v>0.95499999999999996</v>
      </c>
      <c r="AS35">
        <v>0.94</v>
      </c>
      <c r="AT35">
        <v>0.92500000000000004</v>
      </c>
      <c r="AU35">
        <v>0.92</v>
      </c>
      <c r="AV35">
        <v>0.91</v>
      </c>
      <c r="AW35">
        <v>0.9</v>
      </c>
      <c r="AX35">
        <v>0.89</v>
      </c>
      <c r="AY35">
        <v>0.88</v>
      </c>
    </row>
    <row r="36" spans="1:51" x14ac:dyDescent="0.3">
      <c r="D36" t="s">
        <v>100</v>
      </c>
      <c r="U36">
        <v>1</v>
      </c>
      <c r="V36">
        <v>0.4</v>
      </c>
      <c r="W36">
        <v>0.50249999999999995</v>
      </c>
      <c r="X36">
        <v>0.53499999999999992</v>
      </c>
      <c r="Y36">
        <v>0.56499999999999995</v>
      </c>
      <c r="Z36">
        <v>0.59250000000000003</v>
      </c>
      <c r="AA36">
        <v>0.61749999999999994</v>
      </c>
      <c r="AB36">
        <v>0.63500000000000001</v>
      </c>
      <c r="AC36">
        <v>0.63749999999999996</v>
      </c>
      <c r="AD36">
        <v>0.63500000000000001</v>
      </c>
      <c r="AE36">
        <v>0.62000000000000011</v>
      </c>
      <c r="AF36">
        <v>0.60499999999999998</v>
      </c>
      <c r="AG36">
        <v>0.59000000000000008</v>
      </c>
      <c r="AH36">
        <v>0.57750000000000001</v>
      </c>
      <c r="AI36">
        <v>0.5625</v>
      </c>
      <c r="AK36">
        <v>25</v>
      </c>
      <c r="AL36">
        <v>0.375</v>
      </c>
      <c r="AM36">
        <v>0.92</v>
      </c>
      <c r="AN36">
        <v>0.93</v>
      </c>
      <c r="AO36">
        <v>0.93</v>
      </c>
      <c r="AP36">
        <v>0.94</v>
      </c>
      <c r="AQ36">
        <v>0.94</v>
      </c>
      <c r="AR36">
        <v>0.94</v>
      </c>
      <c r="AS36">
        <v>0.88</v>
      </c>
      <c r="AT36">
        <v>0.87</v>
      </c>
      <c r="AU36">
        <v>0.85</v>
      </c>
      <c r="AV36">
        <v>0.81</v>
      </c>
      <c r="AW36">
        <v>0.80500000000000005</v>
      </c>
      <c r="AX36">
        <v>0.8</v>
      </c>
      <c r="AY36">
        <v>0.79</v>
      </c>
    </row>
    <row r="37" spans="1:51" x14ac:dyDescent="0.3">
      <c r="U37">
        <v>0</v>
      </c>
      <c r="V37">
        <v>0.4</v>
      </c>
      <c r="W37">
        <v>0.4</v>
      </c>
      <c r="X37">
        <v>0.4</v>
      </c>
      <c r="Y37">
        <v>0.4</v>
      </c>
      <c r="Z37">
        <v>0.4</v>
      </c>
      <c r="AA37">
        <v>0.4</v>
      </c>
      <c r="AB37">
        <v>0.4</v>
      </c>
      <c r="AC37">
        <v>0.4</v>
      </c>
      <c r="AD37">
        <v>0.4</v>
      </c>
      <c r="AE37">
        <v>0.4</v>
      </c>
      <c r="AF37">
        <v>0.4</v>
      </c>
      <c r="AG37">
        <v>0.4</v>
      </c>
      <c r="AH37">
        <v>0.4</v>
      </c>
      <c r="AI37">
        <v>0.4</v>
      </c>
      <c r="AK37">
        <v>0</v>
      </c>
      <c r="AL37">
        <v>0.4</v>
      </c>
      <c r="AM37">
        <v>0.4</v>
      </c>
      <c r="AN37">
        <v>0.4</v>
      </c>
      <c r="AO37">
        <v>0.4</v>
      </c>
      <c r="AP37">
        <v>0.4</v>
      </c>
      <c r="AQ37">
        <v>0.4</v>
      </c>
      <c r="AR37">
        <v>0.4</v>
      </c>
      <c r="AS37">
        <v>0.4</v>
      </c>
      <c r="AT37">
        <v>0.4</v>
      </c>
      <c r="AU37">
        <v>0.4</v>
      </c>
      <c r="AV37">
        <v>0.4</v>
      </c>
      <c r="AW37">
        <v>0.4</v>
      </c>
      <c r="AX37">
        <v>0.4</v>
      </c>
      <c r="AY37">
        <v>0.4</v>
      </c>
    </row>
    <row r="38" spans="1:51" x14ac:dyDescent="0.3">
      <c r="A38" t="s">
        <v>99</v>
      </c>
      <c r="D38" s="20" t="s">
        <v>98</v>
      </c>
    </row>
    <row r="39" spans="1:51" x14ac:dyDescent="0.3">
      <c r="A39" t="s">
        <v>160</v>
      </c>
      <c r="D39" s="46" t="s">
        <v>162</v>
      </c>
    </row>
    <row r="40" spans="1:51" x14ac:dyDescent="0.3">
      <c r="A40" t="s">
        <v>160</v>
      </c>
      <c r="D40" t="s">
        <v>165</v>
      </c>
    </row>
    <row r="41" spans="1:51" x14ac:dyDescent="0.3">
      <c r="D41" s="46" t="s">
        <v>183</v>
      </c>
    </row>
    <row r="42" spans="1:51" ht="15" thickBot="1" x14ac:dyDescent="0.35"/>
    <row r="43" spans="1:51" ht="15" thickBot="1" x14ac:dyDescent="0.35">
      <c r="H43" s="72" t="s">
        <v>111</v>
      </c>
      <c r="I43" s="73"/>
      <c r="J43" s="73"/>
      <c r="K43" s="73"/>
      <c r="L43" s="74"/>
    </row>
    <row r="44" spans="1:51" ht="15" thickBot="1" x14ac:dyDescent="0.35">
      <c r="H44" s="22" t="s">
        <v>112</v>
      </c>
      <c r="I44" s="23" t="s">
        <v>113</v>
      </c>
      <c r="J44" s="23" t="s">
        <v>114</v>
      </c>
      <c r="K44" s="23" t="s">
        <v>115</v>
      </c>
      <c r="L44" s="23" t="s">
        <v>123</v>
      </c>
    </row>
    <row r="45" spans="1:51" ht="15" thickBot="1" x14ac:dyDescent="0.35">
      <c r="H45" s="25" t="s">
        <v>116</v>
      </c>
      <c r="I45" s="26">
        <v>5.0000000000000001E-3</v>
      </c>
      <c r="J45" s="27">
        <v>1.0999999999999999E-2</v>
      </c>
      <c r="K45" s="26">
        <v>1.0000000000000001E-5</v>
      </c>
      <c r="L45" s="26">
        <v>4.4999999999999997E-3</v>
      </c>
    </row>
    <row r="46" spans="1:51" ht="15" thickBot="1" x14ac:dyDescent="0.35">
      <c r="H46" s="22" t="s">
        <v>117</v>
      </c>
      <c r="I46" s="75" t="s">
        <v>118</v>
      </c>
      <c r="J46" s="76"/>
      <c r="K46" s="76"/>
      <c r="L46" s="77"/>
    </row>
    <row r="47" spans="1:51" ht="15" thickBot="1" x14ac:dyDescent="0.35">
      <c r="H47" s="29" t="s">
        <v>119</v>
      </c>
      <c r="I47" s="30" t="s">
        <v>120</v>
      </c>
      <c r="J47" s="30" t="s">
        <v>119</v>
      </c>
      <c r="K47" s="30" t="s">
        <v>121</v>
      </c>
      <c r="L47" s="24"/>
    </row>
    <row r="48" spans="1:51" ht="15" thickBot="1" x14ac:dyDescent="0.35">
      <c r="H48" s="31">
        <v>0</v>
      </c>
      <c r="I48" s="27">
        <f t="shared" ref="I48:I54" si="0">$I$45+$K$45*H48/100+$L$45*(H48/100)^4</f>
        <v>5.0000000000000001E-3</v>
      </c>
      <c r="J48" s="27">
        <v>0</v>
      </c>
      <c r="K48" s="27">
        <f>$J$45+$K$45*J48/100+$L$45*(J48/100)^4</f>
        <v>1.0999999999999999E-2</v>
      </c>
      <c r="L48" s="24"/>
    </row>
    <row r="49" spans="8:38" ht="15" thickBot="1" x14ac:dyDescent="0.35">
      <c r="H49" s="31">
        <v>25</v>
      </c>
      <c r="I49" s="27">
        <f t="shared" si="0"/>
        <v>5.0200781249999998E-3</v>
      </c>
      <c r="J49" s="27">
        <v>25</v>
      </c>
      <c r="K49" s="27">
        <f t="shared" ref="K49:K54" si="1">$J$45+$K$45*J49/100+$L$45*(J49/100)^4</f>
        <v>1.1020078125000001E-2</v>
      </c>
      <c r="L49" s="24"/>
    </row>
    <row r="50" spans="8:38" ht="15" thickBot="1" x14ac:dyDescent="0.35">
      <c r="H50" s="31">
        <v>50</v>
      </c>
      <c r="I50" s="27">
        <f t="shared" si="0"/>
        <v>5.2862500000000002E-3</v>
      </c>
      <c r="J50" s="27">
        <v>50</v>
      </c>
      <c r="K50" s="27">
        <f t="shared" si="1"/>
        <v>1.1286249999999999E-2</v>
      </c>
      <c r="L50" s="24"/>
    </row>
    <row r="51" spans="8:38" ht="15" thickBot="1" x14ac:dyDescent="0.35">
      <c r="H51" s="31">
        <v>75</v>
      </c>
      <c r="I51" s="27">
        <f t="shared" si="0"/>
        <v>6.431328125E-3</v>
      </c>
      <c r="J51" s="27">
        <v>75</v>
      </c>
      <c r="K51" s="27">
        <f t="shared" si="1"/>
        <v>1.2431328125E-2</v>
      </c>
      <c r="L51" s="24"/>
    </row>
    <row r="52" spans="8:38" ht="15" thickBot="1" x14ac:dyDescent="0.35">
      <c r="H52" s="31">
        <v>100</v>
      </c>
      <c r="I52" s="27">
        <f t="shared" si="0"/>
        <v>9.5099999999999994E-3</v>
      </c>
      <c r="J52" s="27">
        <v>100</v>
      </c>
      <c r="K52" s="27">
        <f t="shared" si="1"/>
        <v>1.5509999999999999E-2</v>
      </c>
      <c r="L52" s="24"/>
    </row>
    <row r="53" spans="8:38" ht="15" thickBot="1" x14ac:dyDescent="0.35">
      <c r="H53" s="31">
        <v>125</v>
      </c>
      <c r="I53" s="27">
        <f t="shared" si="0"/>
        <v>1.5998828125E-2</v>
      </c>
      <c r="J53" s="27">
        <v>125</v>
      </c>
      <c r="K53" s="27">
        <f t="shared" si="1"/>
        <v>2.1998828125000001E-2</v>
      </c>
      <c r="L53" s="24"/>
    </row>
    <row r="54" spans="8:38" ht="15" thickBot="1" x14ac:dyDescent="0.35">
      <c r="H54" s="32">
        <v>150</v>
      </c>
      <c r="I54" s="27">
        <f t="shared" si="0"/>
        <v>2.7796250000000002E-2</v>
      </c>
      <c r="J54" s="26">
        <v>150</v>
      </c>
      <c r="K54" s="27">
        <f t="shared" si="1"/>
        <v>3.379625E-2</v>
      </c>
      <c r="L54" s="28"/>
    </row>
    <row r="55" spans="8:38" ht="15" thickBot="1" x14ac:dyDescent="0.35">
      <c r="H55" s="68" t="s">
        <v>122</v>
      </c>
      <c r="I55" s="69"/>
      <c r="J55" s="69"/>
      <c r="K55" s="69"/>
      <c r="L55" s="70"/>
    </row>
    <row r="64" spans="8:38" x14ac:dyDescent="0.3">
      <c r="AL64" t="s">
        <v>52</v>
      </c>
    </row>
  </sheetData>
  <mergeCells count="6">
    <mergeCell ref="H55:L55"/>
    <mergeCell ref="A1:D1"/>
    <mergeCell ref="U15:AI15"/>
    <mergeCell ref="AK15:AY15"/>
    <mergeCell ref="H43:L43"/>
    <mergeCell ref="I46:L46"/>
  </mergeCells>
  <conditionalFormatting sqref="V30:AI36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7:AI37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0:AI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7:AI37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0:AY36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7:AY37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0:AY37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9:AY25 AM26:AN26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26:AY26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9:AY26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7:AY37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6:X26 V19:AI25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AI26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9:AI26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9:AI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4:AI2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4:AI24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4:AI24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4:AI24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4:AI24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4:AI24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2:AI22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2:AI22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2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2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:AI2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1:AI2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AI20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AI20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19 AF19:AI23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19 AF19:AI23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I2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I2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4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9:AA2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AA2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9:X24 X24:AI24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I2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I2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5:AA2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5:AA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I2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39" r:id="rId1" xr:uid="{0AD29854-727E-4139-B20D-20D905EE536B}"/>
    <hyperlink ref="D41" r:id="rId2" xr:uid="{121931E1-73FA-45FC-AC6E-FF48790ADBE8}"/>
  </hyperlinks>
  <pageMargins left="0.7" right="0.7" top="0.78740157499999996" bottom="0.78740157499999996" header="0.3" footer="0.3"/>
  <pageSetup paperSize="9" orientation="portrait" horizontalDpi="1200" verticalDpi="1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chaltfläche5_Klicken">
                <anchor moveWithCells="1" sizeWithCells="1">
                  <from>
                    <xdr:col>3</xdr:col>
                    <xdr:colOff>220980</xdr:colOff>
                    <xdr:row>17</xdr:row>
                    <xdr:rowOff>45720</xdr:rowOff>
                  </from>
                  <to>
                    <xdr:col>3</xdr:col>
                    <xdr:colOff>1249680</xdr:colOff>
                    <xdr:row>19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K1842"/>
  <sheetViews>
    <sheetView topLeftCell="E1" zoomScale="90" zoomScaleNormal="90" workbookViewId="0">
      <pane ySplit="3" topLeftCell="A4" activePane="bottomLeft" state="frozen"/>
      <selection activeCell="J1" sqref="J1"/>
      <selection pane="bottomLeft" activeCell="V16" sqref="V16"/>
    </sheetView>
  </sheetViews>
  <sheetFormatPr baseColWidth="10" defaultRowHeight="14.4" x14ac:dyDescent="0.3"/>
  <cols>
    <col min="8" max="19" width="11.44140625" customWidth="1"/>
  </cols>
  <sheetData>
    <row r="1" spans="1:37" ht="52.8" x14ac:dyDescent="0.3">
      <c r="A1" s="1" t="s">
        <v>0</v>
      </c>
      <c r="B1" s="1" t="s">
        <v>1</v>
      </c>
      <c r="C1" s="7" t="s">
        <v>91</v>
      </c>
      <c r="D1" s="7" t="s">
        <v>11</v>
      </c>
      <c r="E1" s="7" t="s">
        <v>110</v>
      </c>
      <c r="F1" s="7" t="s">
        <v>12</v>
      </c>
      <c r="G1" s="7" t="s">
        <v>8</v>
      </c>
      <c r="H1" s="1" t="s">
        <v>13</v>
      </c>
      <c r="I1" s="1" t="s">
        <v>45</v>
      </c>
      <c r="J1" s="1" t="s">
        <v>46</v>
      </c>
      <c r="K1" s="1" t="s">
        <v>53</v>
      </c>
      <c r="L1" s="1" t="s">
        <v>51</v>
      </c>
      <c r="M1" s="1" t="s">
        <v>132</v>
      </c>
      <c r="N1" s="1" t="s">
        <v>78</v>
      </c>
      <c r="O1" s="1" t="s">
        <v>78</v>
      </c>
      <c r="P1" s="1" t="s">
        <v>73</v>
      </c>
      <c r="Q1" s="1" t="s">
        <v>132</v>
      </c>
      <c r="R1" s="1" t="s">
        <v>77</v>
      </c>
      <c r="S1" s="1" t="s">
        <v>54</v>
      </c>
      <c r="T1" s="1" t="s">
        <v>80</v>
      </c>
      <c r="U1" s="1" t="s">
        <v>81</v>
      </c>
      <c r="V1" s="1" t="s">
        <v>137</v>
      </c>
      <c r="W1" s="1" t="s">
        <v>138</v>
      </c>
      <c r="X1" s="19" t="s">
        <v>93</v>
      </c>
      <c r="Y1" s="19" t="s">
        <v>93</v>
      </c>
      <c r="Z1" s="1" t="s">
        <v>88</v>
      </c>
      <c r="AA1" s="1" t="s">
        <v>89</v>
      </c>
      <c r="AB1" s="1" t="s">
        <v>129</v>
      </c>
      <c r="AC1" s="1" t="s">
        <v>130</v>
      </c>
      <c r="AD1" s="1" t="s">
        <v>131</v>
      </c>
      <c r="AE1" s="19" t="s">
        <v>108</v>
      </c>
      <c r="AF1" s="1" t="s">
        <v>90</v>
      </c>
      <c r="AG1" s="1" t="s">
        <v>106</v>
      </c>
      <c r="AH1" s="1" t="s">
        <v>125</v>
      </c>
      <c r="AI1" s="1" t="s">
        <v>126</v>
      </c>
      <c r="AJ1" s="19" t="s">
        <v>108</v>
      </c>
    </row>
    <row r="2" spans="1:37" ht="52.8" x14ac:dyDescent="0.3">
      <c r="A2" s="1"/>
      <c r="B2" s="1"/>
      <c r="C2" s="7"/>
      <c r="D2" s="7"/>
      <c r="E2" s="7"/>
      <c r="F2" s="7"/>
      <c r="G2" s="7" t="s">
        <v>83</v>
      </c>
      <c r="H2" s="1" t="s">
        <v>68</v>
      </c>
      <c r="I2" s="1" t="s">
        <v>79</v>
      </c>
      <c r="J2" s="1" t="s">
        <v>69</v>
      </c>
      <c r="K2" s="1" t="s">
        <v>70</v>
      </c>
      <c r="L2" s="1" t="s">
        <v>71</v>
      </c>
      <c r="M2" s="18" t="s">
        <v>133</v>
      </c>
      <c r="N2" s="1" t="s">
        <v>72</v>
      </c>
      <c r="O2" s="1" t="s">
        <v>72</v>
      </c>
      <c r="P2" s="1" t="s">
        <v>74</v>
      </c>
      <c r="Q2" s="18" t="s">
        <v>134</v>
      </c>
      <c r="R2" s="1" t="s">
        <v>75</v>
      </c>
      <c r="S2" s="1" t="s">
        <v>76</v>
      </c>
      <c r="T2" s="1" t="s">
        <v>76</v>
      </c>
      <c r="U2" s="1" t="s">
        <v>76</v>
      </c>
      <c r="V2" s="1" t="s">
        <v>76</v>
      </c>
      <c r="W2" s="1" t="s">
        <v>76</v>
      </c>
      <c r="X2" s="1" t="s">
        <v>94</v>
      </c>
      <c r="Y2" s="1" t="s">
        <v>95</v>
      </c>
      <c r="Z2" s="1" t="s">
        <v>91</v>
      </c>
      <c r="AA2" s="1" t="s">
        <v>68</v>
      </c>
      <c r="AB2" s="1" t="s">
        <v>68</v>
      </c>
      <c r="AC2" s="1" t="s">
        <v>68</v>
      </c>
      <c r="AD2" s="1" t="s">
        <v>68</v>
      </c>
      <c r="AE2" s="1" t="s">
        <v>68</v>
      </c>
      <c r="AF2" s="1" t="s">
        <v>92</v>
      </c>
      <c r="AG2" s="1" t="s">
        <v>92</v>
      </c>
      <c r="AH2" s="1" t="s">
        <v>92</v>
      </c>
      <c r="AI2" s="1" t="s">
        <v>92</v>
      </c>
      <c r="AJ2" s="1" t="s">
        <v>92</v>
      </c>
    </row>
    <row r="3" spans="1:37" ht="26.4" x14ac:dyDescent="0.3">
      <c r="A3" s="1" t="s">
        <v>0</v>
      </c>
      <c r="B3" s="1" t="s">
        <v>2</v>
      </c>
      <c r="C3" s="1" t="s">
        <v>7</v>
      </c>
      <c r="D3" s="1" t="s">
        <v>7</v>
      </c>
      <c r="E3" s="1" t="s">
        <v>7</v>
      </c>
      <c r="F3" s="1" t="s">
        <v>10</v>
      </c>
      <c r="G3" s="1" t="s">
        <v>82</v>
      </c>
      <c r="H3" s="1" t="s">
        <v>14</v>
      </c>
      <c r="I3" s="1" t="s">
        <v>47</v>
      </c>
      <c r="J3" s="1" t="s">
        <v>48</v>
      </c>
      <c r="K3" s="1" t="s">
        <v>47</v>
      </c>
      <c r="L3" s="1" t="s">
        <v>48</v>
      </c>
      <c r="M3" s="18" t="s">
        <v>24</v>
      </c>
      <c r="N3" s="1" t="s">
        <v>14</v>
      </c>
      <c r="O3" s="1" t="s">
        <v>107</v>
      </c>
      <c r="P3" s="1" t="s">
        <v>49</v>
      </c>
      <c r="Q3" s="18" t="s">
        <v>24</v>
      </c>
      <c r="R3" s="1" t="s">
        <v>14</v>
      </c>
      <c r="S3" s="1" t="s">
        <v>49</v>
      </c>
      <c r="T3" s="1" t="s">
        <v>84</v>
      </c>
      <c r="U3" s="1" t="s">
        <v>84</v>
      </c>
      <c r="V3" s="1" t="s">
        <v>84</v>
      </c>
      <c r="W3" s="1" t="s">
        <v>84</v>
      </c>
      <c r="X3" s="1" t="s">
        <v>140</v>
      </c>
      <c r="Y3" s="1" t="s">
        <v>140</v>
      </c>
      <c r="Z3" s="18" t="s">
        <v>24</v>
      </c>
      <c r="AA3" s="18" t="s">
        <v>24</v>
      </c>
      <c r="AB3" s="18" t="s">
        <v>14</v>
      </c>
      <c r="AC3" s="18" t="s">
        <v>14</v>
      </c>
      <c r="AD3" s="18" t="s">
        <v>24</v>
      </c>
      <c r="AE3" s="18" t="s">
        <v>24</v>
      </c>
      <c r="AF3" s="18" t="s">
        <v>24</v>
      </c>
      <c r="AG3" s="18" t="s">
        <v>14</v>
      </c>
      <c r="AH3" s="18" t="s">
        <v>14</v>
      </c>
      <c r="AI3" s="18" t="s">
        <v>24</v>
      </c>
      <c r="AJ3" s="18" t="s">
        <v>24</v>
      </c>
    </row>
    <row r="4" spans="1:37" x14ac:dyDescent="0.3">
      <c r="A4" s="2" t="s">
        <v>3</v>
      </c>
      <c r="B4" s="2">
        <v>0</v>
      </c>
      <c r="C4" s="8">
        <v>0</v>
      </c>
      <c r="D4" s="8">
        <v>0</v>
      </c>
      <c r="E4" s="8">
        <v>-2.2100000000000002E-2</v>
      </c>
      <c r="F4" s="13">
        <f>($C5-0)/3.6</f>
        <v>0</v>
      </c>
      <c r="G4" s="13">
        <v>0</v>
      </c>
      <c r="H4" s="35" cm="1">
        <f t="array" ref="H4">(m*g*_xll.Interp1d(-1,Parameters!$H$48:$H$54,Parameters!$I$48:$I$54,C4)+c_w*A*rho_L*(C4/3.6)^2/2+F4*1.2*m)*C4/3.6/1000</f>
        <v>0</v>
      </c>
      <c r="I4" s="35">
        <f t="shared" ref="I4:I67" si="0">ABS(IFERROR(H4*1000/(C4/3.6)*r_dyn/i_g,0))</f>
        <v>0</v>
      </c>
      <c r="J4" s="35">
        <f t="shared" ref="J4:J67" si="1">C4/3.6*60/2/PI()/r_dyn*i_g</f>
        <v>0</v>
      </c>
      <c r="K4" s="35">
        <f t="shared" ref="K4:K67" si="2">I4*i_g/2</f>
        <v>0</v>
      </c>
      <c r="L4" s="35">
        <f t="shared" ref="L4:L67" si="3">J4/i_g</f>
        <v>0</v>
      </c>
      <c r="M4" s="35" cm="1">
        <f t="array" ref="M4">_xll.Interp2dTab(-1,1,Parameters!$V$29:$AI$29,Parameters!$U$30:$U$37,Parameters!$V$30:$AI$37,ABS(J4),ABS(I4))*_xll.Interp2dTab(-1,1,Parameters!$V$18:$AI$18,Parameters!$U$19:$U$26,Parameters!$V$19:$AI$26,ABS(J4),ABS(I4))</f>
        <v>4.0000000000000002E-4</v>
      </c>
      <c r="N4" s="35">
        <f>IF(H4&lt;0,H4*M4,H4/M4)</f>
        <v>0</v>
      </c>
      <c r="O4" s="35">
        <f>N4*1000</f>
        <v>0</v>
      </c>
      <c r="P4" s="35">
        <v>0</v>
      </c>
      <c r="Q4" s="35" cm="1">
        <f t="array" ref="Q4">_xll.Interp2dTab(-1,1,Parameters!$AL$29:$AY$29,Parameters!$AK$30:$AK$37,Parameters!$AL$30:$AY$37,ABS(L4),ABS(K4))</f>
        <v>0.4</v>
      </c>
      <c r="R4" s="35">
        <f>IF(H4&lt;0,H4*Q4,H4/Q4)</f>
        <v>0</v>
      </c>
      <c r="S4" s="35">
        <v>0</v>
      </c>
      <c r="T4" s="36" cm="1">
        <f t="array" ref="T4">MAX(P4:P1804/MAX(G4:G1804)*100)</f>
        <v>14.604642152713099</v>
      </c>
      <c r="U4" s="36" cm="1">
        <f t="array" ref="U4">MAX(S4:S1804/MAX(G4:G1804)*100)</f>
        <v>11.335916299197713</v>
      </c>
      <c r="V4" s="36">
        <f>(P593*2+(P1026-P593)+(P1481-P1026))/MAX(G4:G1804)*100</f>
        <v>8.3366873774537193</v>
      </c>
      <c r="W4" s="36">
        <f>(S593*2+(S1026-S593)+(S1481-S1026))/MAX(G4:G1804)*100</f>
        <v>5.8695346480015909</v>
      </c>
      <c r="X4" s="17">
        <f>Parameters!$B$13/T4*100</f>
        <v>219.1084154297842</v>
      </c>
      <c r="Y4" s="17">
        <f>Parameters!$B$13/U4*100</f>
        <v>282.28860513256228</v>
      </c>
      <c r="Z4" s="17">
        <f>CORREL(C4:C1804,E4:E1804)</f>
        <v>0.98939902059874063</v>
      </c>
      <c r="AA4" s="17">
        <f>CORREL(H4:H1804,[1]WLTC_BFH!$I$8:$I$1808)</f>
        <v>0.96999264363682713</v>
      </c>
      <c r="AB4" s="17">
        <f>([1]WLTC_BFH!$I5/1000-H4)</f>
        <v>2.7E-6</v>
      </c>
      <c r="AC4" s="17">
        <f>ABS(AB4)</f>
        <v>2.7E-6</v>
      </c>
      <c r="AD4" s="17">
        <f>MAX(AB4:AB1804)</f>
        <v>26.752621831778995</v>
      </c>
      <c r="AE4" s="15">
        <f>(ABS(AD7))/(AA4)^2</f>
        <v>108.76329731115764</v>
      </c>
      <c r="AF4" s="17">
        <f>CORREL(N4:N1804,[1]WLTC_BFH!$U$8:$U$1808)</f>
        <v>0.97389360903424549</v>
      </c>
      <c r="AG4" s="17">
        <f>([1]WLTC_BFH!$U8/1000-N4)</f>
        <v>0</v>
      </c>
      <c r="AH4" s="17">
        <f>ABS(AG4)</f>
        <v>0</v>
      </c>
      <c r="AI4" s="17">
        <f>MAX(AG4:AG1804)</f>
        <v>13.580887281261827</v>
      </c>
      <c r="AJ4" s="15">
        <f>(ABS(AI5)+ABS(T9-T7))/AF4</f>
        <v>0.25845237252487535</v>
      </c>
    </row>
    <row r="5" spans="1:37" ht="26.4" x14ac:dyDescent="0.3">
      <c r="A5" s="2" t="s">
        <v>3</v>
      </c>
      <c r="B5" s="2">
        <v>1</v>
      </c>
      <c r="C5" s="8">
        <v>0</v>
      </c>
      <c r="D5" s="8">
        <v>0</v>
      </c>
      <c r="E5" s="8">
        <v>-4.2799999999999998E-2</v>
      </c>
      <c r="F5" s="13">
        <f>(($C5-$C4)/3.6)</f>
        <v>0</v>
      </c>
      <c r="G5" s="13">
        <f>(C5/3.6)/1000+G4</f>
        <v>0</v>
      </c>
      <c r="H5" s="35" cm="1">
        <f t="array" ref="H5">(m*g*_xll.Interp1d(-1,Parameters!$H$48:$H$54,Parameters!$I$48:$I$54,C5)+c_w*A*rho_L*(C5/3.6)^2/2+F5*1.2*m)*C5/3.6/1000</f>
        <v>0</v>
      </c>
      <c r="I5" s="35">
        <f t="shared" si="0"/>
        <v>0</v>
      </c>
      <c r="J5" s="35">
        <f t="shared" si="1"/>
        <v>0</v>
      </c>
      <c r="K5" s="35">
        <f t="shared" si="2"/>
        <v>0</v>
      </c>
      <c r="L5" s="35">
        <f t="shared" si="3"/>
        <v>0</v>
      </c>
      <c r="M5" s="35" cm="1">
        <f t="array" ref="M5">_xll.Interp2dTab(-1,1,Parameters!$V$29:$AI$29,Parameters!$U$30:$U$37,Parameters!$V$30:$AI$37,ABS(J5),ABS(I5))*_xll.Interp2dTab(-1,1,Parameters!$V$18:$AI$18,Parameters!$U$19:$U$26,Parameters!$V$19:$AI$26,ABS(J5),ABS(I5))</f>
        <v>4.0000000000000002E-4</v>
      </c>
      <c r="N5" s="35">
        <f t="shared" ref="N5:N68" si="4">IF(H5&lt;0,H5*M5,H5/M5)</f>
        <v>0</v>
      </c>
      <c r="O5" s="35">
        <f t="shared" ref="O5:O68" si="5">N5*1000</f>
        <v>0</v>
      </c>
      <c r="P5" s="35">
        <f>N5*(B5-B4)/60/60+P4</f>
        <v>0</v>
      </c>
      <c r="Q5" s="35" cm="1">
        <f t="array" ref="Q5">_xll.Interp2dTab(-1,1,Parameters!$AL$29:$AY$29,Parameters!$AK$30:$AK$37,Parameters!$AL$30:$AY$37,ABS(L5),ABS(K5))</f>
        <v>0.4</v>
      </c>
      <c r="R5" s="35">
        <f t="shared" ref="R5:R68" si="6">IF(H5&lt;0,H5*Q5,H5/Q5)</f>
        <v>0</v>
      </c>
      <c r="S5" s="35">
        <f>R5*(B5-B4)/60/60+S4</f>
        <v>0</v>
      </c>
      <c r="T5" s="78" t="s">
        <v>135</v>
      </c>
      <c r="U5" s="79"/>
      <c r="V5" s="78" t="s">
        <v>135</v>
      </c>
      <c r="W5" s="79"/>
      <c r="X5" s="1" t="s">
        <v>139</v>
      </c>
      <c r="Y5" s="1" t="s">
        <v>139</v>
      </c>
      <c r="Z5" s="12"/>
      <c r="AB5" s="17">
        <f>([1]WLTC_BFH!$I6/1000-H5)</f>
        <v>5.3000000000000001E-6</v>
      </c>
      <c r="AC5" s="17">
        <f t="shared" ref="AC5:AC68" si="7">ABS(AB5)</f>
        <v>5.3000000000000001E-6</v>
      </c>
      <c r="AD5" s="17">
        <f>MEDIAN(AB4:AB1804)</f>
        <v>-1.8039873967575384</v>
      </c>
      <c r="AE5" s="33"/>
      <c r="AG5" s="17">
        <f>([1]WLTC_BFH!$U5/1000-N5)</f>
        <v>0</v>
      </c>
      <c r="AH5" s="17">
        <f t="shared" ref="AH5:AH68" si="8">ABS(AG5)</f>
        <v>0</v>
      </c>
      <c r="AI5" s="17">
        <f>MEDIAN(AG4:AG1804)</f>
        <v>-0.16481631293905785</v>
      </c>
      <c r="AJ5">
        <f>AI7/AF4</f>
        <v>1.8433082762324602</v>
      </c>
    </row>
    <row r="6" spans="1:37" x14ac:dyDescent="0.3">
      <c r="A6" s="2" t="s">
        <v>3</v>
      </c>
      <c r="B6" s="2">
        <v>2</v>
      </c>
      <c r="C6" s="8">
        <v>0</v>
      </c>
      <c r="D6" s="8">
        <v>0</v>
      </c>
      <c r="E6" s="8">
        <v>-7.3800000000000004E-2</v>
      </c>
      <c r="F6" s="13">
        <f t="shared" ref="F6:F69" si="9">(($C6-$C5)/3.6)</f>
        <v>0</v>
      </c>
      <c r="G6" s="13">
        <f t="shared" ref="G6:G69" si="10">(C6/3.6)/1000+G5</f>
        <v>0</v>
      </c>
      <c r="H6" s="35" cm="1">
        <f t="array" ref="H6">(m*g*_xll.Interp1d(-1,Parameters!$H$48:$H$54,Parameters!$I$48:$I$54,C6)+c_w*A*rho_L*(C6/3.6)^2/2+F6*1.2*m)*C6/3.6/1000</f>
        <v>0</v>
      </c>
      <c r="I6" s="35">
        <f t="shared" si="0"/>
        <v>0</v>
      </c>
      <c r="J6" s="35">
        <f t="shared" si="1"/>
        <v>0</v>
      </c>
      <c r="K6" s="35">
        <f t="shared" si="2"/>
        <v>0</v>
      </c>
      <c r="L6" s="35">
        <f t="shared" si="3"/>
        <v>0</v>
      </c>
      <c r="M6" s="35" cm="1">
        <f t="array" ref="M6">_xll.Interp2dTab(-1,1,Parameters!$V$29:$AI$29,Parameters!$U$30:$U$37,Parameters!$V$30:$AI$37,ABS(J6),ABS(I6))*_xll.Interp2dTab(-1,1,Parameters!$V$18:$AI$18,Parameters!$U$19:$U$26,Parameters!$V$19:$AI$26,ABS(J6),ABS(I6))</f>
        <v>4.0000000000000002E-4</v>
      </c>
      <c r="N6" s="35">
        <f t="shared" si="4"/>
        <v>0</v>
      </c>
      <c r="O6" s="35">
        <f t="shared" si="5"/>
        <v>0</v>
      </c>
      <c r="P6" s="35">
        <f t="shared" ref="P6:P69" si="11">N6*(B6-B5)/60/60+P5</f>
        <v>0</v>
      </c>
      <c r="Q6" s="35" cm="1">
        <f t="array" ref="Q6">_xll.Interp2dTab(-1,1,Parameters!$AL$29:$AY$29,Parameters!$AK$30:$AK$37,Parameters!$AL$30:$AY$37,ABS(L6),ABS(K6))</f>
        <v>0.4</v>
      </c>
      <c r="R6" s="35">
        <f t="shared" si="6"/>
        <v>0</v>
      </c>
      <c r="S6" s="35">
        <f t="shared" ref="S6:S69" si="12">R6*(B6-B5)/60/60+S5</f>
        <v>0</v>
      </c>
      <c r="T6" s="1" t="s">
        <v>84</v>
      </c>
      <c r="U6" s="1" t="s">
        <v>84</v>
      </c>
      <c r="V6" s="1" t="s">
        <v>84</v>
      </c>
      <c r="W6" s="1" t="s">
        <v>84</v>
      </c>
      <c r="X6" s="17">
        <f>Parameters!$B$13/V4*100</f>
        <v>383.84550782776006</v>
      </c>
      <c r="Y6" s="17">
        <f>Parameters!$B$13/W4*100</f>
        <v>545.18802458888433</v>
      </c>
      <c r="AB6" s="17">
        <f>([1]WLTC_BFH!$I7/1000-H6)</f>
        <v>8.6000000000000007E-6</v>
      </c>
      <c r="AC6" s="17">
        <f t="shared" si="7"/>
        <v>8.6000000000000007E-6</v>
      </c>
      <c r="AD6" s="15">
        <f>MIN(AB4:AB1804)</f>
        <v>-39.20015286913813</v>
      </c>
      <c r="AE6" s="34"/>
      <c r="AG6" s="17">
        <f>([1]WLTC_BFH!$U10/1000-N6)</f>
        <v>0</v>
      </c>
      <c r="AH6" s="17">
        <f t="shared" si="8"/>
        <v>0</v>
      </c>
      <c r="AI6" s="15">
        <f>MIN(AG4:AG1804)</f>
        <v>-14.39966070149223</v>
      </c>
    </row>
    <row r="7" spans="1:37" x14ac:dyDescent="0.3">
      <c r="A7" s="2" t="s">
        <v>3</v>
      </c>
      <c r="B7" s="2">
        <v>3</v>
      </c>
      <c r="C7" s="8">
        <v>0</v>
      </c>
      <c r="D7" s="8">
        <v>0</v>
      </c>
      <c r="E7" s="8">
        <v>1.44E-2</v>
      </c>
      <c r="F7" s="13">
        <f t="shared" si="9"/>
        <v>0</v>
      </c>
      <c r="G7" s="13">
        <f t="shared" si="10"/>
        <v>0</v>
      </c>
      <c r="H7" s="35" cm="1">
        <f t="array" ref="H7">(m*g*_xll.Interp1d(-1,Parameters!$H$48:$H$54,Parameters!$I$48:$I$54,C7)+c_w*A*rho_L*(C7/3.6)^2/2+F7*1.2*m)*C7/3.6/1000</f>
        <v>0</v>
      </c>
      <c r="I7" s="35">
        <f t="shared" si="0"/>
        <v>0</v>
      </c>
      <c r="J7" s="35">
        <f t="shared" si="1"/>
        <v>0</v>
      </c>
      <c r="K7" s="35">
        <f t="shared" si="2"/>
        <v>0</v>
      </c>
      <c r="L7" s="35">
        <f t="shared" si="3"/>
        <v>0</v>
      </c>
      <c r="M7" s="35" cm="1">
        <f t="array" ref="M7">_xll.Interp2dTab(-1,1,Parameters!$V$29:$AI$29,Parameters!$U$30:$U$37,Parameters!$V$30:$AI$37,ABS(J7),ABS(I7))*_xll.Interp2dTab(-1,1,Parameters!$V$18:$AI$18,Parameters!$U$19:$U$26,Parameters!$V$19:$AI$26,ABS(J7),ABS(I7))</f>
        <v>4.0000000000000002E-4</v>
      </c>
      <c r="N7" s="35">
        <f t="shared" si="4"/>
        <v>0</v>
      </c>
      <c r="O7" s="35">
        <f t="shared" si="5"/>
        <v>0</v>
      </c>
      <c r="P7" s="35">
        <f t="shared" si="11"/>
        <v>0</v>
      </c>
      <c r="Q7" s="35" cm="1">
        <f t="array" ref="Q7">_xll.Interp2dTab(-1,1,Parameters!$AL$29:$AY$29,Parameters!$AK$30:$AK$37,Parameters!$AL$30:$AY$37,ABS(L7),ABS(K7))</f>
        <v>0.4</v>
      </c>
      <c r="R7" s="35">
        <f t="shared" si="6"/>
        <v>0</v>
      </c>
      <c r="S7" s="35">
        <f t="shared" si="12"/>
        <v>0</v>
      </c>
      <c r="T7" s="17">
        <f>T4/eta_charge</f>
        <v>18.486888800902655</v>
      </c>
      <c r="U7" s="17">
        <f>U4/0.795</f>
        <v>14.259014212827312</v>
      </c>
      <c r="V7" s="17">
        <f>V4/0.795</f>
        <v>10.486399216922917</v>
      </c>
      <c r="W7" s="17">
        <f>W4/0.795</f>
        <v>7.3830624503164657</v>
      </c>
      <c r="AB7" s="17">
        <f>([1]WLTC_BFH!$I8/1000-H7)</f>
        <v>-1.6999999999999998E-6</v>
      </c>
      <c r="AC7" s="17">
        <f t="shared" si="7"/>
        <v>1.6999999999999998E-6</v>
      </c>
      <c r="AD7" s="15">
        <f>VAR(AB4:AB1804)</f>
        <v>102.33383424746316</v>
      </c>
      <c r="AE7" s="34"/>
      <c r="AG7" s="17">
        <f>([1]WLTC_BFH!$U11/1000-N7)</f>
        <v>0</v>
      </c>
      <c r="AH7" s="17">
        <f t="shared" si="8"/>
        <v>0</v>
      </c>
      <c r="AI7" s="15">
        <f>SUM(AH4:AH1804)/COUNT(AH4:AH1804)</f>
        <v>1.7951861497027246</v>
      </c>
    </row>
    <row r="8" spans="1:37" x14ac:dyDescent="0.3">
      <c r="A8" s="2" t="s">
        <v>3</v>
      </c>
      <c r="B8" s="2">
        <v>4</v>
      </c>
      <c r="C8" s="8">
        <v>0</v>
      </c>
      <c r="D8" s="8">
        <v>0</v>
      </c>
      <c r="E8" s="8">
        <v>-7.5899999999999995E-2</v>
      </c>
      <c r="F8" s="13">
        <f t="shared" si="9"/>
        <v>0</v>
      </c>
      <c r="G8" s="13">
        <f t="shared" si="10"/>
        <v>0</v>
      </c>
      <c r="H8" s="35" cm="1">
        <f t="array" ref="H8">(m*g*_xll.Interp1d(-1,Parameters!$H$48:$H$54,Parameters!$I$48:$I$54,C8)+c_w*A*rho_L*(C8/3.6)^2/2+F8*1.2*m)*C8/3.6/1000</f>
        <v>0</v>
      </c>
      <c r="I8" s="35">
        <f t="shared" si="0"/>
        <v>0</v>
      </c>
      <c r="J8" s="35">
        <f t="shared" si="1"/>
        <v>0</v>
      </c>
      <c r="K8" s="35">
        <f t="shared" si="2"/>
        <v>0</v>
      </c>
      <c r="L8" s="35">
        <f t="shared" si="3"/>
        <v>0</v>
      </c>
      <c r="M8" s="35" cm="1">
        <f t="array" ref="M8">_xll.Interp2dTab(-1,1,Parameters!$V$29:$AI$29,Parameters!$U$30:$U$37,Parameters!$V$30:$AI$37,ABS(J8),ABS(I8))*_xll.Interp2dTab(-1,1,Parameters!$V$18:$AI$18,Parameters!$U$19:$U$26,Parameters!$V$19:$AI$26,ABS(J8),ABS(I8))</f>
        <v>4.0000000000000002E-4</v>
      </c>
      <c r="N8" s="35">
        <f t="shared" si="4"/>
        <v>0</v>
      </c>
      <c r="O8" s="35">
        <f t="shared" si="5"/>
        <v>0</v>
      </c>
      <c r="P8" s="35">
        <f t="shared" si="11"/>
        <v>0</v>
      </c>
      <c r="Q8" s="35" cm="1">
        <f t="array" ref="Q8">_xll.Interp2dTab(-1,1,Parameters!$AL$29:$AY$29,Parameters!$AK$30:$AK$37,Parameters!$AL$30:$AY$37,ABS(L8),ABS(K8))</f>
        <v>0.4</v>
      </c>
      <c r="R8" s="35">
        <f t="shared" si="6"/>
        <v>0</v>
      </c>
      <c r="S8" s="35">
        <f t="shared" si="12"/>
        <v>0</v>
      </c>
      <c r="T8" s="1" t="s">
        <v>124</v>
      </c>
      <c r="U8" s="1" t="s">
        <v>124</v>
      </c>
      <c r="V8" s="1" t="s">
        <v>124</v>
      </c>
      <c r="W8" s="1" t="s">
        <v>124</v>
      </c>
      <c r="AB8" s="17">
        <f>([1]WLTC_BFH!$I9/1000-H8)</f>
        <v>9.299999999999999E-6</v>
      </c>
      <c r="AC8" s="17">
        <f t="shared" si="7"/>
        <v>9.299999999999999E-6</v>
      </c>
      <c r="AG8" s="17">
        <f>([1]WLTC_BFH!$U12/1000-N8)</f>
        <v>0</v>
      </c>
      <c r="AH8" s="17">
        <f t="shared" si="8"/>
        <v>0</v>
      </c>
      <c r="AK8">
        <v>1.2228003445273878</v>
      </c>
    </row>
    <row r="9" spans="1:37" x14ac:dyDescent="0.3">
      <c r="A9" s="2" t="s">
        <v>3</v>
      </c>
      <c r="B9" s="2">
        <v>5</v>
      </c>
      <c r="C9" s="8">
        <v>0</v>
      </c>
      <c r="D9" s="8">
        <v>0</v>
      </c>
      <c r="E9" s="8">
        <v>3.56E-2</v>
      </c>
      <c r="F9" s="13">
        <f t="shared" si="9"/>
        <v>0</v>
      </c>
      <c r="G9" s="13">
        <f t="shared" si="10"/>
        <v>0</v>
      </c>
      <c r="H9" s="35" cm="1">
        <f t="array" ref="H9">(m*g*_xll.Interp1d(-1,Parameters!$H$48:$H$54,Parameters!$I$48:$I$54,C9)+c_w*A*rho_L*(C9/3.6)^2/2+F9*e_i*m)*C9/3.6/1000</f>
        <v>0</v>
      </c>
      <c r="I9" s="35">
        <f t="shared" si="0"/>
        <v>0</v>
      </c>
      <c r="J9" s="35">
        <f t="shared" si="1"/>
        <v>0</v>
      </c>
      <c r="K9" s="35">
        <f t="shared" si="2"/>
        <v>0</v>
      </c>
      <c r="L9" s="35">
        <f t="shared" si="3"/>
        <v>0</v>
      </c>
      <c r="M9" s="35" cm="1">
        <f t="array" ref="M9">_xll.Interp2dTab(-1,1,Parameters!$V$29:$AI$29,Parameters!$U$30:$U$37,Parameters!$V$30:$AI$37,ABS(J9),ABS(I9))*_xll.Interp2dTab(-1,1,Parameters!$V$18:$AI$18,Parameters!$U$19:$U$26,Parameters!$V$19:$AI$26,ABS(J9),ABS(I9))</f>
        <v>4.0000000000000002E-4</v>
      </c>
      <c r="N9" s="35">
        <f t="shared" si="4"/>
        <v>0</v>
      </c>
      <c r="O9" s="35">
        <f t="shared" si="5"/>
        <v>0</v>
      </c>
      <c r="P9" s="35">
        <f t="shared" si="11"/>
        <v>0</v>
      </c>
      <c r="Q9" s="35" cm="1">
        <f t="array" ref="Q9">_xll.Interp2dTab(-1,1,Parameters!$AL$29:$AY$29,Parameters!$AK$30:$AK$37,Parameters!$AL$30:$AY$37,ABS(L9),ABS(K9))</f>
        <v>0.4</v>
      </c>
      <c r="R9" s="35">
        <f t="shared" si="6"/>
        <v>0</v>
      </c>
      <c r="S9" s="35">
        <f t="shared" si="12"/>
        <v>0</v>
      </c>
      <c r="T9" s="15">
        <v>18.399999999999999</v>
      </c>
      <c r="U9" s="15" t="s">
        <v>136</v>
      </c>
      <c r="V9" s="15" t="s">
        <v>136</v>
      </c>
      <c r="W9" s="15" t="s">
        <v>136</v>
      </c>
      <c r="X9" s="12"/>
      <c r="AB9" s="17">
        <f>([1]WLTC_BFH!$I10/1000-H9)</f>
        <v>-4.4000000000000002E-6</v>
      </c>
      <c r="AC9" s="17">
        <f t="shared" si="7"/>
        <v>4.4000000000000002E-6</v>
      </c>
      <c r="AG9" s="17">
        <f>([1]WLTC_BFH!$U13/1000-N9)</f>
        <v>0</v>
      </c>
      <c r="AH9" s="17">
        <f t="shared" si="8"/>
        <v>0</v>
      </c>
      <c r="AK9">
        <v>-0.36056921121699453</v>
      </c>
    </row>
    <row r="10" spans="1:37" x14ac:dyDescent="0.3">
      <c r="A10" s="2" t="s">
        <v>3</v>
      </c>
      <c r="B10" s="2">
        <v>6</v>
      </c>
      <c r="C10" s="8">
        <v>0</v>
      </c>
      <c r="D10" s="8">
        <v>0</v>
      </c>
      <c r="E10" s="8">
        <v>8.3099999999999993E-2</v>
      </c>
      <c r="F10" s="13">
        <f t="shared" si="9"/>
        <v>0</v>
      </c>
      <c r="G10" s="13">
        <f t="shared" si="10"/>
        <v>0</v>
      </c>
      <c r="H10" s="35" cm="1">
        <f t="array" ref="H10">(m*g*_xll.Interp1d(-1,Parameters!$H$48:$H$54,Parameters!$I$48:$I$54,C10)+c_w*A*rho_L*(C10/3.6)^2/2+F10*e_i*m)*C10/3.6/1000</f>
        <v>0</v>
      </c>
      <c r="I10" s="35">
        <f t="shared" si="0"/>
        <v>0</v>
      </c>
      <c r="J10" s="35">
        <f t="shared" si="1"/>
        <v>0</v>
      </c>
      <c r="K10" s="35">
        <f t="shared" si="2"/>
        <v>0</v>
      </c>
      <c r="L10" s="35">
        <f t="shared" si="3"/>
        <v>0</v>
      </c>
      <c r="M10" s="35" cm="1">
        <f t="array" ref="M10">_xll.Interp2dTab(-1,1,Parameters!$V$29:$AI$29,Parameters!$U$30:$U$37,Parameters!$V$30:$AI$37,ABS(J10),ABS(I10))*_xll.Interp2dTab(-1,1,Parameters!$V$18:$AI$18,Parameters!$U$19:$U$26,Parameters!$V$19:$AI$26,ABS(J10),ABS(I10))</f>
        <v>4.0000000000000002E-4</v>
      </c>
      <c r="N10" s="35">
        <f t="shared" si="4"/>
        <v>0</v>
      </c>
      <c r="O10" s="35">
        <f t="shared" si="5"/>
        <v>0</v>
      </c>
      <c r="P10" s="35">
        <f t="shared" si="11"/>
        <v>0</v>
      </c>
      <c r="Q10" s="35" cm="1">
        <f t="array" ref="Q10">_xll.Interp2dTab(-1,1,Parameters!$AL$29:$AY$29,Parameters!$AK$30:$AK$37,Parameters!$AL$30:$AY$37,ABS(L10),ABS(K10))</f>
        <v>0.4</v>
      </c>
      <c r="R10" s="35">
        <f t="shared" si="6"/>
        <v>0</v>
      </c>
      <c r="S10" s="35">
        <f t="shared" si="12"/>
        <v>0</v>
      </c>
      <c r="V10" s="37"/>
      <c r="W10" s="37"/>
      <c r="X10" s="12"/>
      <c r="AB10" s="17">
        <f>([1]WLTC_BFH!$I11/1000-H10)</f>
        <v>-1.03E-5</v>
      </c>
      <c r="AC10" s="17">
        <f t="shared" si="7"/>
        <v>1.03E-5</v>
      </c>
      <c r="AG10" s="17">
        <f>([1]WLTC_BFH!$U14/1000-N10)</f>
        <v>0</v>
      </c>
      <c r="AH10" s="17">
        <f t="shared" si="8"/>
        <v>0</v>
      </c>
      <c r="AK10">
        <v>-0.60404569019832477</v>
      </c>
    </row>
    <row r="11" spans="1:37" x14ac:dyDescent="0.3">
      <c r="A11" s="2" t="s">
        <v>3</v>
      </c>
      <c r="B11" s="2">
        <v>7</v>
      </c>
      <c r="C11" s="8">
        <v>0</v>
      </c>
      <c r="D11" s="8">
        <v>0</v>
      </c>
      <c r="E11" s="8">
        <v>3.3099999999999997E-2</v>
      </c>
      <c r="F11" s="13">
        <f t="shared" si="9"/>
        <v>0</v>
      </c>
      <c r="G11" s="13">
        <f t="shared" si="10"/>
        <v>0</v>
      </c>
      <c r="H11" s="35" cm="1">
        <f t="array" ref="H11">(m*g*_xll.Interp1d(-1,Parameters!$H$48:$H$54,Parameters!$I$48:$I$54,C11)+c_w*A*rho_L*(C11/3.6)^2/2+F11*e_i*m)*C11/3.6/1000</f>
        <v>0</v>
      </c>
      <c r="I11" s="35">
        <f t="shared" si="0"/>
        <v>0</v>
      </c>
      <c r="J11" s="35">
        <f t="shared" si="1"/>
        <v>0</v>
      </c>
      <c r="K11" s="35">
        <f t="shared" si="2"/>
        <v>0</v>
      </c>
      <c r="L11" s="35">
        <f t="shared" si="3"/>
        <v>0</v>
      </c>
      <c r="M11" s="35" cm="1">
        <f t="array" ref="M11">_xll.Interp2dTab(-1,1,Parameters!$V$29:$AI$29,Parameters!$U$30:$U$37,Parameters!$V$30:$AI$37,ABS(J11),ABS(I11))*_xll.Interp2dTab(-1,1,Parameters!$V$18:$AI$18,Parameters!$U$19:$U$26,Parameters!$V$19:$AI$26,ABS(J11),ABS(I11))</f>
        <v>4.0000000000000002E-4</v>
      </c>
      <c r="N11" s="35">
        <f t="shared" si="4"/>
        <v>0</v>
      </c>
      <c r="O11" s="35">
        <f t="shared" si="5"/>
        <v>0</v>
      </c>
      <c r="P11" s="35">
        <f t="shared" si="11"/>
        <v>0</v>
      </c>
      <c r="Q11" s="35" cm="1">
        <f t="array" ref="Q11">_xll.Interp2dTab(-1,1,Parameters!$AL$29:$AY$29,Parameters!$AK$30:$AK$37,Parameters!$AL$30:$AY$37,ABS(L11),ABS(K11))</f>
        <v>0.4</v>
      </c>
      <c r="R11" s="35">
        <f t="shared" si="6"/>
        <v>0</v>
      </c>
      <c r="S11" s="35">
        <f t="shared" si="12"/>
        <v>0</v>
      </c>
      <c r="X11" s="12"/>
      <c r="AB11" s="17">
        <f>([1]WLTC_BFH!$I12/1000-H11)</f>
        <v>-4.6E-6</v>
      </c>
      <c r="AC11" s="17">
        <f t="shared" si="7"/>
        <v>4.6E-6</v>
      </c>
      <c r="AG11" s="17">
        <f>([1]WLTC_BFH!$U15/1000-N11)</f>
        <v>0</v>
      </c>
      <c r="AH11" s="17">
        <f t="shared" si="8"/>
        <v>0</v>
      </c>
      <c r="AK11">
        <v>-0.25796813951924952</v>
      </c>
    </row>
    <row r="12" spans="1:37" x14ac:dyDescent="0.3">
      <c r="A12" s="2" t="s">
        <v>3</v>
      </c>
      <c r="B12" s="2">
        <v>8</v>
      </c>
      <c r="C12" s="8">
        <v>0</v>
      </c>
      <c r="D12" s="8">
        <v>0</v>
      </c>
      <c r="E12" s="8">
        <v>-2.1600000000000001E-2</v>
      </c>
      <c r="F12" s="13">
        <f t="shared" si="9"/>
        <v>0</v>
      </c>
      <c r="G12" s="13">
        <f t="shared" si="10"/>
        <v>0</v>
      </c>
      <c r="H12" s="35" cm="1">
        <f t="array" ref="H12">(m*g*_xll.Interp1d(-1,Parameters!$H$48:$H$54,Parameters!$I$48:$I$54,C12)+c_w*A*rho_L*(C12/3.6)^2/2+F12*e_i*m)*C12/3.6/1000</f>
        <v>0</v>
      </c>
      <c r="I12" s="35">
        <f t="shared" si="0"/>
        <v>0</v>
      </c>
      <c r="J12" s="35">
        <f t="shared" si="1"/>
        <v>0</v>
      </c>
      <c r="K12" s="35">
        <f t="shared" si="2"/>
        <v>0</v>
      </c>
      <c r="L12" s="35">
        <f t="shared" si="3"/>
        <v>0</v>
      </c>
      <c r="M12" s="35" cm="1">
        <f t="array" ref="M12">_xll.Interp2dTab(-1,1,Parameters!$V$29:$AI$29,Parameters!$U$30:$U$37,Parameters!$V$30:$AI$37,ABS(J12),ABS(I12))*_xll.Interp2dTab(-1,1,Parameters!$V$18:$AI$18,Parameters!$U$19:$U$26,Parameters!$V$19:$AI$26,ABS(J12),ABS(I12))</f>
        <v>4.0000000000000002E-4</v>
      </c>
      <c r="N12" s="35">
        <f t="shared" si="4"/>
        <v>0</v>
      </c>
      <c r="O12" s="35">
        <f t="shared" si="5"/>
        <v>0</v>
      </c>
      <c r="P12" s="35">
        <f t="shared" si="11"/>
        <v>0</v>
      </c>
      <c r="Q12" s="35" cm="1">
        <f t="array" ref="Q12">_xll.Interp2dTab(-1,1,Parameters!$AL$29:$AY$29,Parameters!$AK$30:$AK$37,Parameters!$AL$30:$AY$37,ABS(L12),ABS(K12))</f>
        <v>0.4</v>
      </c>
      <c r="R12" s="35">
        <f t="shared" si="6"/>
        <v>0</v>
      </c>
      <c r="S12" s="35">
        <f t="shared" si="12"/>
        <v>0</v>
      </c>
      <c r="X12" s="12"/>
      <c r="AB12" s="17">
        <f>([1]WLTC_BFH!$I13/1000-H12)</f>
        <v>2.7999999999999999E-6</v>
      </c>
      <c r="AC12" s="17">
        <f t="shared" si="7"/>
        <v>2.7999999999999999E-6</v>
      </c>
      <c r="AG12" s="17">
        <f>([1]WLTC_BFH!$U16/1000-N12)</f>
        <v>0</v>
      </c>
      <c r="AH12" s="17">
        <f t="shared" si="8"/>
        <v>0</v>
      </c>
      <c r="AK12">
        <v>0.23334680448373157</v>
      </c>
    </row>
    <row r="13" spans="1:37" x14ac:dyDescent="0.3">
      <c r="A13" s="2" t="s">
        <v>3</v>
      </c>
      <c r="B13" s="2">
        <v>9</v>
      </c>
      <c r="C13" s="8">
        <v>0</v>
      </c>
      <c r="D13" s="8">
        <v>0</v>
      </c>
      <c r="E13" s="8">
        <v>6.2799999999999995E-2</v>
      </c>
      <c r="F13" s="13">
        <f t="shared" si="9"/>
        <v>0</v>
      </c>
      <c r="G13" s="13">
        <f t="shared" si="10"/>
        <v>0</v>
      </c>
      <c r="H13" s="35" cm="1">
        <f t="array" ref="H13">(m*g*_xll.Interp1d(-1,Parameters!$H$48:$H$54,Parameters!$I$48:$I$54,C13)+c_w*A*rho_L*(C13/3.6)^2/2+F13*e_i*m)*C13/3.6/1000</f>
        <v>0</v>
      </c>
      <c r="I13" s="35">
        <f t="shared" si="0"/>
        <v>0</v>
      </c>
      <c r="J13" s="35">
        <f t="shared" si="1"/>
        <v>0</v>
      </c>
      <c r="K13" s="35">
        <f t="shared" si="2"/>
        <v>0</v>
      </c>
      <c r="L13" s="35">
        <f t="shared" si="3"/>
        <v>0</v>
      </c>
      <c r="M13" s="35" cm="1">
        <f t="array" ref="M13">_xll.Interp2dTab(-1,1,Parameters!$V$29:$AI$29,Parameters!$U$30:$U$37,Parameters!$V$30:$AI$37,ABS(J13),ABS(I13))*_xll.Interp2dTab(-1,1,Parameters!$V$18:$AI$18,Parameters!$U$19:$U$26,Parameters!$V$19:$AI$26,ABS(J13),ABS(I13))</f>
        <v>4.0000000000000002E-4</v>
      </c>
      <c r="N13" s="35">
        <f t="shared" si="4"/>
        <v>0</v>
      </c>
      <c r="O13" s="35">
        <f t="shared" si="5"/>
        <v>0</v>
      </c>
      <c r="P13" s="35">
        <f t="shared" si="11"/>
        <v>0</v>
      </c>
      <c r="Q13" s="35" cm="1">
        <f t="array" ref="Q13">_xll.Interp2dTab(-1,1,Parameters!$AL$29:$AY$29,Parameters!$AK$30:$AK$37,Parameters!$AL$30:$AY$37,ABS(L13),ABS(K13))</f>
        <v>0.4</v>
      </c>
      <c r="R13" s="35">
        <f t="shared" si="6"/>
        <v>0</v>
      </c>
      <c r="S13" s="35">
        <f t="shared" si="12"/>
        <v>0</v>
      </c>
      <c r="X13" s="12"/>
      <c r="AB13" s="17">
        <f>([1]WLTC_BFH!$I14/1000-H13)</f>
        <v>-7.7000000000000008E-6</v>
      </c>
      <c r="AC13" s="17">
        <f t="shared" si="7"/>
        <v>7.7000000000000008E-6</v>
      </c>
      <c r="AG13" s="17">
        <f>([1]WLTC_BFH!$U17/1000-N13)</f>
        <v>0</v>
      </c>
      <c r="AH13" s="17">
        <f t="shared" si="8"/>
        <v>0</v>
      </c>
      <c r="AK13">
        <v>-0.52987791546738294</v>
      </c>
    </row>
    <row r="14" spans="1:37" x14ac:dyDescent="0.3">
      <c r="A14" s="2" t="s">
        <v>3</v>
      </c>
      <c r="B14" s="2">
        <v>10</v>
      </c>
      <c r="C14" s="8">
        <v>0</v>
      </c>
      <c r="D14" s="8">
        <v>0</v>
      </c>
      <c r="E14" s="8">
        <v>7.9699999999999993E-2</v>
      </c>
      <c r="F14" s="13">
        <f t="shared" si="9"/>
        <v>0</v>
      </c>
      <c r="G14" s="13">
        <f t="shared" si="10"/>
        <v>0</v>
      </c>
      <c r="H14" s="35" cm="1">
        <f t="array" ref="H14">(m*g*_xll.Interp1d(-1,Parameters!$H$48:$H$54,Parameters!$I$48:$I$54,C14)+c_w*A*rho_L*(C14/3.6)^2/2+F14*e_i*m)*C14/3.6/1000</f>
        <v>0</v>
      </c>
      <c r="I14" s="35">
        <f t="shared" si="0"/>
        <v>0</v>
      </c>
      <c r="J14" s="35">
        <f t="shared" si="1"/>
        <v>0</v>
      </c>
      <c r="K14" s="35">
        <f t="shared" si="2"/>
        <v>0</v>
      </c>
      <c r="L14" s="35">
        <f t="shared" si="3"/>
        <v>0</v>
      </c>
      <c r="M14" s="35" cm="1">
        <f t="array" ref="M14">_xll.Interp2dTab(-1,1,Parameters!$V$29:$AI$29,Parameters!$U$30:$U$37,Parameters!$V$30:$AI$37,ABS(J14),ABS(I14))*_xll.Interp2dTab(-1,1,Parameters!$V$18:$AI$18,Parameters!$U$19:$U$26,Parameters!$V$19:$AI$26,ABS(J14),ABS(I14))</f>
        <v>4.0000000000000002E-4</v>
      </c>
      <c r="N14" s="35">
        <f t="shared" si="4"/>
        <v>0</v>
      </c>
      <c r="O14" s="35">
        <f t="shared" si="5"/>
        <v>0</v>
      </c>
      <c r="P14" s="35">
        <f t="shared" si="11"/>
        <v>0</v>
      </c>
      <c r="Q14" s="35" cm="1">
        <f t="array" ref="Q14">_xll.Interp2dTab(-1,1,Parameters!$AL$29:$AY$29,Parameters!$AK$30:$AK$37,Parameters!$AL$30:$AY$37,ABS(L14),ABS(K14))</f>
        <v>0.4</v>
      </c>
      <c r="R14" s="35">
        <f t="shared" si="6"/>
        <v>0</v>
      </c>
      <c r="S14" s="35">
        <f t="shared" si="12"/>
        <v>0</v>
      </c>
      <c r="X14" s="12"/>
      <c r="AB14" s="17">
        <f>([1]WLTC_BFH!$I15/1000-H14)</f>
        <v>-1.01E-5</v>
      </c>
      <c r="AC14" s="17">
        <f t="shared" si="7"/>
        <v>1.01E-5</v>
      </c>
      <c r="AG14" s="17">
        <f>([1]WLTC_BFH!$U18/1000-N14)</f>
        <v>0</v>
      </c>
      <c r="AH14" s="17">
        <f t="shared" si="8"/>
        <v>0</v>
      </c>
      <c r="AK14">
        <v>-0.56024716098680993</v>
      </c>
    </row>
    <row r="15" spans="1:37" x14ac:dyDescent="0.3">
      <c r="A15" s="2" t="s">
        <v>3</v>
      </c>
      <c r="B15" s="2">
        <v>11</v>
      </c>
      <c r="C15" s="8">
        <v>0</v>
      </c>
      <c r="D15" s="8">
        <v>0</v>
      </c>
      <c r="E15" s="8">
        <v>-5.9400000000000001E-2</v>
      </c>
      <c r="F15" s="13">
        <f t="shared" si="9"/>
        <v>0</v>
      </c>
      <c r="G15" s="13">
        <f t="shared" si="10"/>
        <v>0</v>
      </c>
      <c r="H15" s="35" cm="1">
        <f t="array" ref="H15">(m*g*_xll.Interp1d(-1,Parameters!$H$48:$H$54,Parameters!$I$48:$I$54,C15)+c_w*A*rho_L*(C15/3.6)^2/2+F15*e_i*m)*C15/3.6/1000</f>
        <v>0</v>
      </c>
      <c r="I15" s="35">
        <f t="shared" si="0"/>
        <v>0</v>
      </c>
      <c r="J15" s="35">
        <f t="shared" si="1"/>
        <v>0</v>
      </c>
      <c r="K15" s="35">
        <f t="shared" si="2"/>
        <v>0</v>
      </c>
      <c r="L15" s="35">
        <f t="shared" si="3"/>
        <v>0</v>
      </c>
      <c r="M15" s="35" cm="1">
        <f t="array" ref="M15">_xll.Interp2dTab(-1,1,Parameters!$V$29:$AI$29,Parameters!$U$30:$U$37,Parameters!$V$30:$AI$37,ABS(J15),ABS(I15))*_xll.Interp2dTab(-1,1,Parameters!$V$18:$AI$18,Parameters!$U$19:$U$26,Parameters!$V$19:$AI$26,ABS(J15),ABS(I15))</f>
        <v>4.0000000000000002E-4</v>
      </c>
      <c r="N15" s="35">
        <f t="shared" si="4"/>
        <v>0</v>
      </c>
      <c r="O15" s="35">
        <f t="shared" si="5"/>
        <v>0</v>
      </c>
      <c r="P15" s="35">
        <f t="shared" si="11"/>
        <v>0</v>
      </c>
      <c r="Q15" s="35" cm="1">
        <f t="array" ref="Q15">_xll.Interp2dTab(-1,1,Parameters!$AL$29:$AY$29,Parameters!$AK$30:$AK$37,Parameters!$AL$30:$AY$37,ABS(L15),ABS(K15))</f>
        <v>0.4</v>
      </c>
      <c r="R15" s="35">
        <f t="shared" si="6"/>
        <v>0</v>
      </c>
      <c r="S15" s="35">
        <f t="shared" si="12"/>
        <v>0</v>
      </c>
      <c r="X15" s="12"/>
      <c r="AB15" s="17">
        <f>([1]WLTC_BFH!$I16/1000-H15)</f>
        <v>8.6999999999999997E-6</v>
      </c>
      <c r="AC15" s="17">
        <f t="shared" si="7"/>
        <v>8.6999999999999997E-6</v>
      </c>
      <c r="AG15" s="17">
        <f>([1]WLTC_BFH!$U19/1000-N15)</f>
        <v>0</v>
      </c>
      <c r="AH15" s="17">
        <f t="shared" si="8"/>
        <v>0</v>
      </c>
      <c r="AK15">
        <v>0.7035349939377159</v>
      </c>
    </row>
    <row r="16" spans="1:37" x14ac:dyDescent="0.3">
      <c r="A16" s="2" t="s">
        <v>3</v>
      </c>
      <c r="B16" s="2">
        <v>12</v>
      </c>
      <c r="C16" s="8">
        <v>0.2</v>
      </c>
      <c r="D16" s="8">
        <v>0.2</v>
      </c>
      <c r="E16" s="8">
        <v>7.3800000000000004E-2</v>
      </c>
      <c r="F16" s="13">
        <f t="shared" si="9"/>
        <v>5.5555555555555559E-2</v>
      </c>
      <c r="G16" s="13">
        <f t="shared" si="10"/>
        <v>5.5555555555555558E-5</v>
      </c>
      <c r="H16" s="35" cm="1">
        <f t="array" ref="H16">(m*g*_xll.Interp1d(-1,Parameters!$H$48:$H$54,Parameters!$I$48:$I$54,C16)+c_w*A*rho_L*(C16/3.6)^2/2+F16*e_i*m)*C16/3.6/1000</f>
        <v>7.9037189298529174E-3</v>
      </c>
      <c r="I16" s="35">
        <f t="shared" si="0"/>
        <v>5.0541973311077086</v>
      </c>
      <c r="J16" s="35">
        <f t="shared" si="1"/>
        <v>14.933124143208529</v>
      </c>
      <c r="K16" s="35">
        <f t="shared" si="2"/>
        <v>20.628706406916113</v>
      </c>
      <c r="L16" s="35">
        <f t="shared" si="3"/>
        <v>1.829367161975809</v>
      </c>
      <c r="M16" s="35" cm="1">
        <f t="array" ref="M16">_xll.Interp2dTab(-1,1,Parameters!$V$29:$AI$29,Parameters!$U$30:$U$37,Parameters!$V$30:$AI$37,ABS(J16),ABS(I16))*_xll.Interp2dTab(-1,1,Parameters!$V$18:$AI$18,Parameters!$U$19:$U$26,Parameters!$V$19:$AI$26,ABS(J16),ABS(I16))</f>
        <v>0.13546882167033752</v>
      </c>
      <c r="N16" s="35">
        <f t="shared" si="4"/>
        <v>5.8343453736436603E-2</v>
      </c>
      <c r="O16" s="35">
        <f t="shared" si="5"/>
        <v>58.343453736436601</v>
      </c>
      <c r="P16" s="35">
        <f t="shared" si="11"/>
        <v>1.6206514926787943E-5</v>
      </c>
      <c r="Q16" s="35" cm="1">
        <f t="array" ref="Q16">_xll.Interp2dTab(-1,1,Parameters!$AL$29:$AY$29,Parameters!$AK$30:$AK$37,Parameters!$AL$30:$AY$37,ABS(L16),ABS(K16))</f>
        <v>0.3831386796819426</v>
      </c>
      <c r="R16" s="35">
        <f t="shared" si="6"/>
        <v>2.0628872387444888E-2</v>
      </c>
      <c r="S16" s="35">
        <f t="shared" si="12"/>
        <v>5.7302423298458025E-6</v>
      </c>
      <c r="X16" s="12"/>
      <c r="AB16" s="17">
        <f>([1]WLTC_BFH!$I17/1000-H16)</f>
        <v>-7.9136189298529176E-3</v>
      </c>
      <c r="AC16" s="17">
        <f t="shared" si="7"/>
        <v>7.9136189298529176E-3</v>
      </c>
      <c r="AG16" s="17">
        <f>([1]WLTC_BFH!$U20/1000-N16)</f>
        <v>-5.8343453736436603E-2</v>
      </c>
      <c r="AH16" s="17">
        <f t="shared" si="8"/>
        <v>5.8343453736436603E-2</v>
      </c>
      <c r="AK16">
        <v>-0.63291124796140907</v>
      </c>
    </row>
    <row r="17" spans="1:37" x14ac:dyDescent="0.3">
      <c r="A17" s="2" t="s">
        <v>3</v>
      </c>
      <c r="B17" s="2">
        <v>13</v>
      </c>
      <c r="C17" s="8">
        <v>1.7</v>
      </c>
      <c r="D17" s="8">
        <v>1.7</v>
      </c>
      <c r="E17" s="8">
        <v>-2.3199999999999998E-2</v>
      </c>
      <c r="F17" s="13">
        <f t="shared" si="9"/>
        <v>0.41666666666666663</v>
      </c>
      <c r="G17" s="13">
        <f t="shared" si="10"/>
        <v>5.2777777777777773E-4</v>
      </c>
      <c r="H17" s="35" cm="1">
        <f t="array" ref="H17">(m*g*_xll.Interp1d(-1,Parameters!$H$48:$H$54,Parameters!$I$48:$I$54,C17)+c_w*A*rho_L*(C17/3.6)^2/2+F17*e_i*m)*C17/3.6/1000</f>
        <v>0.29914323572408008</v>
      </c>
      <c r="I17" s="35">
        <f t="shared" si="0"/>
        <v>22.505101072698153</v>
      </c>
      <c r="J17" s="35">
        <f t="shared" si="1"/>
        <v>126.93155521727246</v>
      </c>
      <c r="K17" s="35">
        <f t="shared" si="2"/>
        <v>91.854570028217509</v>
      </c>
      <c r="L17" s="35">
        <f t="shared" si="3"/>
        <v>15.549620876794371</v>
      </c>
      <c r="M17" s="35" cm="1">
        <f t="array" ref="M17">_xll.Interp2dTab(-1,1,Parameters!$V$29:$AI$29,Parameters!$U$30:$U$37,Parameters!$V$30:$AI$37,ABS(J17),ABS(I17))*_xll.Interp2dTab(-1,1,Parameters!$V$18:$AI$18,Parameters!$U$19:$U$26,Parameters!$V$19:$AI$26,ABS(J17),ABS(I17))</f>
        <v>0.18013549824163605</v>
      </c>
      <c r="N17" s="35">
        <f t="shared" si="4"/>
        <v>1.6606567758388495</v>
      </c>
      <c r="O17" s="35">
        <f t="shared" si="5"/>
        <v>1660.6567758388496</v>
      </c>
      <c r="P17" s="35">
        <f t="shared" si="11"/>
        <v>4.7750006377091276E-4</v>
      </c>
      <c r="Q17" s="35" cm="1">
        <f t="array" ref="Q17">_xll.Interp2dTab(-1,1,Parameters!$AL$29:$AY$29,Parameters!$AK$30:$AK$37,Parameters!$AL$30:$AY$37,ABS(L17),ABS(K17))</f>
        <v>0.39191597441393189</v>
      </c>
      <c r="R17" s="35">
        <f t="shared" si="6"/>
        <v>0.76328410999683427</v>
      </c>
      <c r="S17" s="35">
        <f t="shared" si="12"/>
        <v>2.1775360621785532E-4</v>
      </c>
      <c r="X17" s="12"/>
      <c r="AB17" s="17">
        <f>([1]WLTC_BFH!$I18/1000-H17)</f>
        <v>-0.2991399357240801</v>
      </c>
      <c r="AC17" s="17">
        <f t="shared" si="7"/>
        <v>0.2991399357240801</v>
      </c>
      <c r="AG17" s="17">
        <f>([1]WLTC_BFH!$U21/1000-N17)</f>
        <v>-1.6606567758388495</v>
      </c>
      <c r="AH17" s="17">
        <f t="shared" si="8"/>
        <v>1.6606567758388495</v>
      </c>
      <c r="AK17">
        <v>0.22989117519870395</v>
      </c>
    </row>
    <row r="18" spans="1:37" x14ac:dyDescent="0.3">
      <c r="A18" s="2" t="s">
        <v>3</v>
      </c>
      <c r="B18" s="2">
        <v>14</v>
      </c>
      <c r="C18" s="8">
        <v>5.4</v>
      </c>
      <c r="D18" s="8">
        <v>5.4</v>
      </c>
      <c r="E18" s="8">
        <v>3.3999999999999998E-3</v>
      </c>
      <c r="F18" s="13">
        <f t="shared" si="9"/>
        <v>1.0277777777777779</v>
      </c>
      <c r="G18" s="13">
        <f t="shared" si="10"/>
        <v>2.0277777777777777E-3</v>
      </c>
      <c r="H18" s="35" cm="1">
        <f t="array" ref="H18">(m*g*_xll.Interp1d(-1,Parameters!$H$48:$H$54,Parameters!$I$48:$I$54,C18)+c_w*A*rho_L*(C18/3.6)^2/2+F18*e_i*m)*C18/3.6/1000</f>
        <v>2.1981286807161102</v>
      </c>
      <c r="I18" s="35">
        <f t="shared" si="0"/>
        <v>52.060706227912277</v>
      </c>
      <c r="J18" s="35">
        <f t="shared" si="1"/>
        <v>403.19435186663026</v>
      </c>
      <c r="K18" s="35">
        <f t="shared" si="2"/>
        <v>212.48577246922397</v>
      </c>
      <c r="L18" s="35">
        <f t="shared" si="3"/>
        <v>49.392913373346836</v>
      </c>
      <c r="M18" s="35" cm="1">
        <f t="array" ref="M18">_xll.Interp2dTab(-1,1,Parameters!$V$29:$AI$29,Parameters!$U$30:$U$37,Parameters!$V$30:$AI$37,ABS(J18),ABS(I18))*_xll.Interp2dTab(-1,1,Parameters!$V$18:$AI$18,Parameters!$U$19:$U$26,Parameters!$V$19:$AI$26,ABS(J18),ABS(I18))</f>
        <v>0.32028896273717444</v>
      </c>
      <c r="N18" s="35">
        <f t="shared" si="4"/>
        <v>6.8629548203316331</v>
      </c>
      <c r="O18" s="35">
        <f t="shared" si="5"/>
        <v>6862.9548203316326</v>
      </c>
      <c r="P18" s="35">
        <f t="shared" si="11"/>
        <v>2.3838764027519217E-3</v>
      </c>
      <c r="Q18" s="35" cm="1">
        <f t="array" ref="Q18">_xll.Interp2dTab(-1,1,Parameters!$AL$29:$AY$29,Parameters!$AK$30:$AK$37,Parameters!$AL$30:$AY$37,ABS(L18),ABS(K18))</f>
        <v>0.48511413633025852</v>
      </c>
      <c r="R18" s="35">
        <f t="shared" si="6"/>
        <v>4.5311577546354096</v>
      </c>
      <c r="S18" s="35">
        <f t="shared" si="12"/>
        <v>1.4764085380610248E-3</v>
      </c>
      <c r="X18" s="12"/>
      <c r="AB18" s="17">
        <f>([1]WLTC_BFH!$I19/1000-H18)</f>
        <v>-2.1981291807161103</v>
      </c>
      <c r="AC18" s="17">
        <f t="shared" si="7"/>
        <v>2.1981291807161103</v>
      </c>
      <c r="AG18" s="17">
        <f>([1]WLTC_BFH!$U22/1000-N18)</f>
        <v>-6.8629548203316331</v>
      </c>
      <c r="AH18" s="17">
        <f t="shared" si="8"/>
        <v>6.8629548203316331</v>
      </c>
      <c r="AK18">
        <v>-3.6412680258950093E-2</v>
      </c>
    </row>
    <row r="19" spans="1:37" x14ac:dyDescent="0.3">
      <c r="A19" s="2" t="s">
        <v>3</v>
      </c>
      <c r="B19" s="2">
        <v>15</v>
      </c>
      <c r="C19" s="8">
        <v>9.9</v>
      </c>
      <c r="D19" s="8">
        <v>9.9</v>
      </c>
      <c r="E19" s="8">
        <v>0.11409999999999999</v>
      </c>
      <c r="F19" s="13">
        <f t="shared" si="9"/>
        <v>1.25</v>
      </c>
      <c r="G19" s="13">
        <f t="shared" si="10"/>
        <v>4.7777777777777775E-3</v>
      </c>
      <c r="H19" s="35" cm="1">
        <f t="array" ref="H19">(m*g*_xll.Interp1d(-1,Parameters!$H$48:$H$54,Parameters!$I$48:$I$54,C19)+c_w*A*rho_L*(C19/3.6)^2/2+F19*e_i*m)*C19/3.6/1000</f>
        <v>4.8668282900983604</v>
      </c>
      <c r="I19" s="35">
        <f t="shared" si="0"/>
        <v>62.872616089384451</v>
      </c>
      <c r="J19" s="35">
        <f t="shared" si="1"/>
        <v>739.18964508882209</v>
      </c>
      <c r="K19" s="35">
        <f t="shared" si="2"/>
        <v>256.61458256882264</v>
      </c>
      <c r="L19" s="35">
        <f t="shared" si="3"/>
        <v>90.553674517802534</v>
      </c>
      <c r="M19" s="35" cm="1">
        <f t="array" ref="M19">_xll.Interp2dTab(-1,1,Parameters!$V$29:$AI$29,Parameters!$U$30:$U$37,Parameters!$V$30:$AI$37,ABS(J19),ABS(I19))*_xll.Interp2dTab(-1,1,Parameters!$V$18:$AI$18,Parameters!$U$19:$U$26,Parameters!$V$19:$AI$26,ABS(J19),ABS(I19))</f>
        <v>0.51123504181580504</v>
      </c>
      <c r="N19" s="35">
        <f t="shared" si="4"/>
        <v>9.5197470674395781</v>
      </c>
      <c r="O19" s="35">
        <f t="shared" si="5"/>
        <v>9519.7470674395772</v>
      </c>
      <c r="P19" s="35">
        <f t="shared" si="11"/>
        <v>5.0282505881518048E-3</v>
      </c>
      <c r="Q19" s="35" cm="1">
        <f t="array" ref="Q19">_xll.Interp2dTab(-1,1,Parameters!$AL$29:$AY$29,Parameters!$AK$30:$AK$37,Parameters!$AL$30:$AY$37,ABS(L19),ABS(K19))</f>
        <v>0.64837771183413895</v>
      </c>
      <c r="R19" s="35">
        <f t="shared" si="6"/>
        <v>7.5061622280800124</v>
      </c>
      <c r="S19" s="35">
        <f t="shared" si="12"/>
        <v>3.5614536014165836E-3</v>
      </c>
      <c r="X19" s="12"/>
      <c r="AB19" s="17">
        <f>([1]WLTC_BFH!$I20/1000-H19)</f>
        <v>-4.8668371900983605</v>
      </c>
      <c r="AC19" s="17">
        <f t="shared" si="7"/>
        <v>4.8668371900983605</v>
      </c>
      <c r="AG19" s="17">
        <f>([1]WLTC_BFH!$U23/1000-N19)</f>
        <v>-9.5197470674395781</v>
      </c>
      <c r="AH19" s="17">
        <f t="shared" si="8"/>
        <v>9.5197470674395781</v>
      </c>
      <c r="AK19">
        <v>-0.79798522681479289</v>
      </c>
    </row>
    <row r="20" spans="1:37" x14ac:dyDescent="0.3">
      <c r="A20" s="2" t="s">
        <v>3</v>
      </c>
      <c r="B20" s="2">
        <v>16</v>
      </c>
      <c r="C20" s="8">
        <v>13.1</v>
      </c>
      <c r="D20" s="8">
        <v>13.1</v>
      </c>
      <c r="E20" s="8">
        <v>-1.23E-2</v>
      </c>
      <c r="F20" s="13">
        <f t="shared" si="9"/>
        <v>0.88888888888888862</v>
      </c>
      <c r="G20" s="13">
        <f t="shared" si="10"/>
        <v>8.416666666666666E-3</v>
      </c>
      <c r="H20" s="35" cm="1">
        <f t="array" ref="H20">(m*g*_xll.Interp1d(-1,Parameters!$H$48:$H$54,Parameters!$I$48:$I$54,C20)+c_w*A*rho_L*(C20/3.6)^2/2+F20*e_i*m)*C20/3.6/1000</f>
        <v>4.6610069568825416</v>
      </c>
      <c r="I20" s="35">
        <f t="shared" si="0"/>
        <v>45.505004081770693</v>
      </c>
      <c r="J20" s="35">
        <f t="shared" si="1"/>
        <v>978.11963138015847</v>
      </c>
      <c r="K20" s="35">
        <f t="shared" si="2"/>
        <v>185.7286741597471</v>
      </c>
      <c r="L20" s="35">
        <f t="shared" si="3"/>
        <v>119.82354910941547</v>
      </c>
      <c r="M20" s="35" cm="1">
        <f t="array" ref="M20">_xll.Interp2dTab(-1,1,Parameters!$V$29:$AI$29,Parameters!$U$30:$U$37,Parameters!$V$30:$AI$37,ABS(J20),ABS(I20))*_xll.Interp2dTab(-1,1,Parameters!$V$18:$AI$18,Parameters!$U$19:$U$26,Parameters!$V$19:$AI$26,ABS(J20),ABS(I20))</f>
        <v>0.65190128612092491</v>
      </c>
      <c r="N20" s="35">
        <f t="shared" si="4"/>
        <v>7.1498661777727257</v>
      </c>
      <c r="O20" s="35">
        <f t="shared" si="5"/>
        <v>7149.8661777727257</v>
      </c>
      <c r="P20" s="35">
        <f t="shared" si="11"/>
        <v>7.0143245264220064E-3</v>
      </c>
      <c r="Q20" s="35" cm="1">
        <f t="array" ref="Q20">_xll.Interp2dTab(-1,1,Parameters!$AL$29:$AY$29,Parameters!$AK$30:$AK$37,Parameters!$AL$30:$AY$37,ABS(L20),ABS(K20))</f>
        <v>0.78156988865258226</v>
      </c>
      <c r="R20" s="35">
        <f t="shared" si="6"/>
        <v>5.9636470449470176</v>
      </c>
      <c r="S20" s="35">
        <f t="shared" si="12"/>
        <v>5.2180222250129771E-3</v>
      </c>
      <c r="X20" s="12"/>
      <c r="AB20" s="17">
        <f>([1]WLTC_BFH!$I21/1000-H20)</f>
        <v>-4.661006756882542</v>
      </c>
      <c r="AC20" s="17">
        <f t="shared" si="7"/>
        <v>4.661006756882542</v>
      </c>
      <c r="AG20" s="17">
        <f>([1]WLTC_BFH!$U24/1000-N20)</f>
        <v>-7.1498661777727257</v>
      </c>
      <c r="AH20" s="17">
        <f t="shared" si="8"/>
        <v>7.1498661777727257</v>
      </c>
      <c r="AK20">
        <v>0.10533469672693925</v>
      </c>
    </row>
    <row r="21" spans="1:37" x14ac:dyDescent="0.3">
      <c r="A21" s="2" t="s">
        <v>3</v>
      </c>
      <c r="B21" s="2">
        <v>17</v>
      </c>
      <c r="C21" s="8">
        <v>16.899999999999999</v>
      </c>
      <c r="D21" s="8">
        <v>16.899999999999999</v>
      </c>
      <c r="E21" s="8">
        <v>-3.8E-3</v>
      </c>
      <c r="F21" s="13">
        <f t="shared" si="9"/>
        <v>1.0555555555555551</v>
      </c>
      <c r="G21" s="13">
        <f t="shared" si="10"/>
        <v>1.311111111111111E-2</v>
      </c>
      <c r="H21" s="35" cm="1">
        <f t="array" ref="H21">(m*g*_xll.Interp1d(-1,Parameters!$H$48:$H$54,Parameters!$I$48:$I$54,C21)+c_w*A*rho_L*(C21/3.6)^2/2+F21*e_i*m)*C21/3.6/1000</f>
        <v>7.0933799151130152</v>
      </c>
      <c r="I21" s="35">
        <f t="shared" si="0"/>
        <v>53.680582331576879</v>
      </c>
      <c r="J21" s="35">
        <f t="shared" si="1"/>
        <v>1261.8489901011203</v>
      </c>
      <c r="K21" s="35">
        <f t="shared" si="2"/>
        <v>219.09729678633104</v>
      </c>
      <c r="L21" s="35">
        <f t="shared" si="3"/>
        <v>154.58152518695582</v>
      </c>
      <c r="M21" s="35" cm="1">
        <f t="array" ref="M21">_xll.Interp2dTab(-1,1,Parameters!$V$29:$AI$29,Parameters!$U$30:$U$37,Parameters!$V$30:$AI$37,ABS(J21),ABS(I21))*_xll.Interp2dTab(-1,1,Parameters!$V$18:$AI$18,Parameters!$U$19:$U$26,Parameters!$V$19:$AI$26,ABS(J21),ABS(I21))</f>
        <v>0.73252628829652688</v>
      </c>
      <c r="N21" s="35">
        <f t="shared" si="4"/>
        <v>9.6834475819407224</v>
      </c>
      <c r="O21" s="35">
        <f t="shared" si="5"/>
        <v>9683.4475819407216</v>
      </c>
      <c r="P21" s="35">
        <f t="shared" si="11"/>
        <v>9.7041710769610965E-3</v>
      </c>
      <c r="Q21" s="35" cm="1">
        <f t="array" ref="Q21">_xll.Interp2dTab(-1,1,Parameters!$AL$29:$AY$29,Parameters!$AK$30:$AK$37,Parameters!$AL$30:$AY$37,ABS(L21),ABS(K21))</f>
        <v>0.77456792336323355</v>
      </c>
      <c r="R21" s="35">
        <f t="shared" si="6"/>
        <v>9.1578539481896097</v>
      </c>
      <c r="S21" s="35">
        <f t="shared" si="12"/>
        <v>7.7618705439545348E-3</v>
      </c>
      <c r="X21" s="12"/>
      <c r="AB21" s="17">
        <f>([1]WLTC_BFH!$I22/1000-H21)</f>
        <v>-7.0933799151130152</v>
      </c>
      <c r="AC21" s="17">
        <f t="shared" si="7"/>
        <v>7.0933799151130152</v>
      </c>
      <c r="AG21" s="17">
        <f>([1]WLTC_BFH!$U25/1000-N21)</f>
        <v>-9.6834475819407224</v>
      </c>
      <c r="AH21" s="17">
        <f t="shared" si="8"/>
        <v>9.6834475819407224</v>
      </c>
      <c r="AK21">
        <v>4.1271916717658737E-2</v>
      </c>
    </row>
    <row r="22" spans="1:37" x14ac:dyDescent="0.3">
      <c r="A22" s="2" t="s">
        <v>3</v>
      </c>
      <c r="B22" s="2">
        <v>18</v>
      </c>
      <c r="C22" s="8">
        <v>21.7</v>
      </c>
      <c r="D22" s="8">
        <v>21.7</v>
      </c>
      <c r="E22" s="8">
        <v>-3.0000000000000001E-3</v>
      </c>
      <c r="F22" s="13">
        <f t="shared" si="9"/>
        <v>1.3333333333333335</v>
      </c>
      <c r="G22" s="13">
        <f t="shared" si="10"/>
        <v>1.9138888888888886E-2</v>
      </c>
      <c r="H22" s="35" cm="1">
        <f t="array" ref="H22">(m*g*_xll.Interp1d(-1,Parameters!$H$48:$H$54,Parameters!$I$48:$I$54,C22)+c_w*A*rho_L*(C22/3.6)^2/2+F22*e_i*m)*C22/3.6/1000</f>
        <v>11.419053302314943</v>
      </c>
      <c r="I22" s="35">
        <f t="shared" si="0"/>
        <v>67.300930452270009</v>
      </c>
      <c r="J22" s="35">
        <f t="shared" si="1"/>
        <v>1620.2439695381254</v>
      </c>
      <c r="K22" s="35">
        <f t="shared" si="2"/>
        <v>274.68874764094005</v>
      </c>
      <c r="L22" s="35">
        <f t="shared" si="3"/>
        <v>198.48633707437526</v>
      </c>
      <c r="M22" s="35" cm="1">
        <f t="array" ref="M22">_xll.Interp2dTab(-1,1,Parameters!$V$29:$AI$29,Parameters!$U$30:$U$37,Parameters!$V$30:$AI$37,ABS(J22),ABS(I22))*_xll.Interp2dTab(-1,1,Parameters!$V$18:$AI$18,Parameters!$U$19:$U$26,Parameters!$V$19:$AI$26,ABS(J22),ABS(I22))</f>
        <v>0.79300849784131311</v>
      </c>
      <c r="N22" s="35">
        <f t="shared" si="4"/>
        <v>14.39966070149223</v>
      </c>
      <c r="O22" s="35">
        <f t="shared" si="5"/>
        <v>14399.66070149223</v>
      </c>
      <c r="P22" s="35">
        <f t="shared" si="11"/>
        <v>1.3704076827375605E-2</v>
      </c>
      <c r="Q22" s="35" cm="1">
        <f t="array" ref="Q22">_xll.Interp2dTab(-1,1,Parameters!$AL$29:$AY$29,Parameters!$AK$30:$AK$37,Parameters!$AL$30:$AY$37,ABS(L22),ABS(K22))</f>
        <v>0.75410032201856014</v>
      </c>
      <c r="R22" s="35">
        <f t="shared" si="6"/>
        <v>15.142618255020309</v>
      </c>
      <c r="S22" s="35">
        <f t="shared" si="12"/>
        <v>1.1968153392571287E-2</v>
      </c>
      <c r="X22" s="12"/>
      <c r="AB22" s="17">
        <f>([1]WLTC_BFH!$I23/1000-H22)</f>
        <v>-11.419053302314943</v>
      </c>
      <c r="AC22" s="17">
        <f t="shared" si="7"/>
        <v>11.419053302314943</v>
      </c>
      <c r="AG22" s="17">
        <f>([1]WLTC_BFH!$U26/1000-N22)</f>
        <v>-14.39966070149223</v>
      </c>
      <c r="AH22" s="17">
        <f t="shared" si="8"/>
        <v>14.39966070149223</v>
      </c>
      <c r="AK22">
        <v>3.1934221068019797E-2</v>
      </c>
    </row>
    <row r="23" spans="1:37" x14ac:dyDescent="0.3">
      <c r="A23" s="2" t="s">
        <v>3</v>
      </c>
      <c r="B23" s="2">
        <v>19</v>
      </c>
      <c r="C23" s="8">
        <v>26</v>
      </c>
      <c r="D23" s="8">
        <v>26</v>
      </c>
      <c r="E23" s="8">
        <v>3.7000000000000002E-3</v>
      </c>
      <c r="F23" s="13">
        <f t="shared" si="9"/>
        <v>1.1944444444444446</v>
      </c>
      <c r="G23" s="13">
        <f t="shared" si="10"/>
        <v>2.6361111111111106E-2</v>
      </c>
      <c r="H23" s="35" cm="1">
        <f t="array" ref="H23">(m*g*_xll.Interp1d(-1,Parameters!$H$48:$H$54,Parameters!$I$48:$I$54,C23)+c_w*A*rho_L*(C23/3.6)^2/2+F23*e_i*m)*C23/3.6/1000</f>
        <v>12.363351604744823</v>
      </c>
      <c r="I23" s="35">
        <f t="shared" si="0"/>
        <v>60.815400990178922</v>
      </c>
      <c r="J23" s="35">
        <f t="shared" si="1"/>
        <v>1941.3061386171082</v>
      </c>
      <c r="K23" s="35">
        <f t="shared" si="2"/>
        <v>248.21805914141527</v>
      </c>
      <c r="L23" s="35">
        <f t="shared" si="3"/>
        <v>237.81773105685511</v>
      </c>
      <c r="M23" s="35" cm="1">
        <f t="array" ref="M23">_xll.Interp2dTab(-1,1,Parameters!$V$29:$AI$29,Parameters!$U$30:$U$37,Parameters!$V$30:$AI$37,ABS(J23),ABS(I23))*_xll.Interp2dTab(-1,1,Parameters!$V$18:$AI$18,Parameters!$U$19:$U$26,Parameters!$V$19:$AI$26,ABS(J23),ABS(I23))</f>
        <v>0.86512236967084444</v>
      </c>
      <c r="N23" s="35">
        <f t="shared" si="4"/>
        <v>14.29087033022709</v>
      </c>
      <c r="O23" s="35">
        <f t="shared" si="5"/>
        <v>14290.87033022709</v>
      </c>
      <c r="P23" s="35">
        <f t="shared" si="11"/>
        <v>1.7673763030216463E-2</v>
      </c>
      <c r="Q23" s="35" cm="1">
        <f t="array" ref="Q23">_xll.Interp2dTab(-1,1,Parameters!$AL$29:$AY$29,Parameters!$AK$30:$AK$37,Parameters!$AL$30:$AY$37,ABS(L23),ABS(K23))</f>
        <v>0.81176656986347218</v>
      </c>
      <c r="R23" s="35">
        <f t="shared" si="6"/>
        <v>15.230180773303053</v>
      </c>
      <c r="S23" s="35">
        <f t="shared" si="12"/>
        <v>1.6198759162933243E-2</v>
      </c>
      <c r="X23" s="12"/>
      <c r="AB23" s="17">
        <f>([1]WLTC_BFH!$I24/1000-H23)</f>
        <v>-12.363351704744822</v>
      </c>
      <c r="AC23" s="17">
        <f t="shared" si="7"/>
        <v>12.363351704744822</v>
      </c>
      <c r="AG23" s="17">
        <f>([1]WLTC_BFH!$U27/1000-N23)</f>
        <v>-14.336441758798518</v>
      </c>
      <c r="AH23" s="17">
        <f t="shared" si="8"/>
        <v>14.336441758798518</v>
      </c>
      <c r="AK23">
        <v>-8.3692631803740883E-2</v>
      </c>
    </row>
    <row r="24" spans="1:37" x14ac:dyDescent="0.3">
      <c r="A24" s="2" t="s">
        <v>3</v>
      </c>
      <c r="B24" s="2">
        <v>20</v>
      </c>
      <c r="C24" s="8">
        <v>27.5</v>
      </c>
      <c r="D24" s="8">
        <v>27.5</v>
      </c>
      <c r="E24" s="8">
        <v>-6.7999999999999996E-3</v>
      </c>
      <c r="F24" s="13">
        <f t="shared" si="9"/>
        <v>0.41666666666666663</v>
      </c>
      <c r="G24" s="13">
        <f t="shared" si="10"/>
        <v>3.3999999999999996E-2</v>
      </c>
      <c r="H24" s="35" cm="1">
        <f t="array" ref="H24">(m*g*_xll.Interp1d(-1,Parameters!$H$48:$H$54,Parameters!$I$48:$I$54,C24)+c_w*A*rho_L*(C24/3.6)^2/2+F24*e_i*m)*C24/3.6/1000</f>
        <v>5.016396118178144</v>
      </c>
      <c r="I24" s="35">
        <f t="shared" si="0"/>
        <v>23.329736382025246</v>
      </c>
      <c r="J24" s="35">
        <f t="shared" si="1"/>
        <v>2053.3045696911727</v>
      </c>
      <c r="K24" s="35">
        <f t="shared" si="2"/>
        <v>95.220319043236046</v>
      </c>
      <c r="L24" s="35">
        <f t="shared" si="3"/>
        <v>251.53798477167373</v>
      </c>
      <c r="M24" s="35" cm="1">
        <f t="array" ref="M24">_xll.Interp2dTab(-1,1,Parameters!$V$29:$AI$29,Parameters!$U$30:$U$37,Parameters!$V$30:$AI$37,ABS(J24),ABS(I24))*_xll.Interp2dTab(-1,1,Parameters!$V$18:$AI$18,Parameters!$U$19:$U$26,Parameters!$V$19:$AI$26,ABS(J24),ABS(I24))</f>
        <v>0.75348556793806787</v>
      </c>
      <c r="N24" s="35">
        <f t="shared" si="4"/>
        <v>6.6575875260698592</v>
      </c>
      <c r="O24" s="35">
        <f t="shared" si="5"/>
        <v>6657.5875260698595</v>
      </c>
      <c r="P24" s="35">
        <f t="shared" si="11"/>
        <v>1.9523092898569201E-2</v>
      </c>
      <c r="Q24" s="35" cm="1">
        <f t="array" ref="Q24">_xll.Interp2dTab(-1,1,Parameters!$AL$29:$AY$29,Parameters!$AK$30:$AK$37,Parameters!$AL$30:$AY$37,ABS(L24),ABS(K24))</f>
        <v>0.91782183160378428</v>
      </c>
      <c r="R24" s="35">
        <f t="shared" si="6"/>
        <v>5.4655445593537362</v>
      </c>
      <c r="S24" s="35">
        <f t="shared" si="12"/>
        <v>1.7716965984975949E-2</v>
      </c>
      <c r="X24" s="12"/>
      <c r="AB24" s="17">
        <f>([1]WLTC_BFH!$I25/1000-H24)</f>
        <v>-5.0163960181781437</v>
      </c>
      <c r="AC24" s="17">
        <f t="shared" si="7"/>
        <v>5.0163960181781437</v>
      </c>
      <c r="AG24" s="17">
        <f>([1]WLTC_BFH!$U28/1000-N24)</f>
        <v>-6.6362069950964067</v>
      </c>
      <c r="AH24" s="17">
        <f t="shared" si="8"/>
        <v>6.6362069950964067</v>
      </c>
      <c r="AK24">
        <v>9.4018961051219652E-2</v>
      </c>
    </row>
    <row r="25" spans="1:37" x14ac:dyDescent="0.3">
      <c r="A25" s="2" t="s">
        <v>3</v>
      </c>
      <c r="B25" s="2">
        <v>21</v>
      </c>
      <c r="C25" s="8">
        <v>28.1</v>
      </c>
      <c r="D25" s="8">
        <v>28.1</v>
      </c>
      <c r="E25" s="8">
        <v>-4.4999999999999997E-3</v>
      </c>
      <c r="F25" s="13">
        <f t="shared" si="9"/>
        <v>0.16666666666666705</v>
      </c>
      <c r="G25" s="13">
        <f t="shared" si="10"/>
        <v>4.1805555555555554E-2</v>
      </c>
      <c r="H25" s="35" cm="1">
        <f t="array" ref="H25">(m*g*_xll.Interp1d(-1,Parameters!$H$48:$H$54,Parameters!$I$48:$I$54,C25)+c_w*A*rho_L*(C25/3.6)^2/2+F25*e_i*m)*C25/3.6/1000</f>
        <v>2.4804343841778493</v>
      </c>
      <c r="I25" s="35">
        <f t="shared" si="0"/>
        <v>11.289432863596721</v>
      </c>
      <c r="J25" s="35">
        <f t="shared" si="1"/>
        <v>2098.1039421207979</v>
      </c>
      <c r="K25" s="35">
        <f t="shared" si="2"/>
        <v>46.077820232770016</v>
      </c>
      <c r="L25" s="35">
        <f t="shared" si="3"/>
        <v>257.02608625760109</v>
      </c>
      <c r="M25" s="35" cm="1">
        <f t="array" ref="M25">_xll.Interp2dTab(-1,1,Parameters!$V$29:$AI$29,Parameters!$U$30:$U$37,Parameters!$V$30:$AI$37,ABS(J25),ABS(I25))*_xll.Interp2dTab(-1,1,Parameters!$V$18:$AI$18,Parameters!$U$19:$U$26,Parameters!$V$19:$AI$26,ABS(J25),ABS(I25))</f>
        <v>0.6955256694953551</v>
      </c>
      <c r="N25" s="35">
        <f t="shared" si="4"/>
        <v>3.5662729543505574</v>
      </c>
      <c r="O25" s="35">
        <f t="shared" si="5"/>
        <v>3566.2729543505575</v>
      </c>
      <c r="P25" s="35">
        <f t="shared" si="11"/>
        <v>2.0513724274777687E-2</v>
      </c>
      <c r="Q25" s="35" cm="1">
        <f t="array" ref="Q25">_xll.Interp2dTab(-1,1,Parameters!$AL$29:$AY$29,Parameters!$AK$30:$AK$37,Parameters!$AL$30:$AY$37,ABS(L25),ABS(K25))</f>
        <v>0.93902350642541865</v>
      </c>
      <c r="R25" s="35">
        <f t="shared" si="6"/>
        <v>2.6415040381897579</v>
      </c>
      <c r="S25" s="35">
        <f t="shared" si="12"/>
        <v>1.8450717106695325E-2</v>
      </c>
      <c r="X25" s="12"/>
      <c r="AB25" s="17">
        <f>([1]WLTC_BFH!$I26/1000-H25)</f>
        <v>-2.4804342841778495</v>
      </c>
      <c r="AC25" s="17">
        <f t="shared" si="7"/>
        <v>2.4804342841778495</v>
      </c>
      <c r="AG25" s="17">
        <f>([1]WLTC_BFH!$U29/1000-N25)</f>
        <v>-2.296130097207703</v>
      </c>
      <c r="AH25" s="17">
        <f t="shared" si="8"/>
        <v>2.296130097207703</v>
      </c>
      <c r="AK25">
        <v>1.3186687745294321</v>
      </c>
    </row>
    <row r="26" spans="1:37" x14ac:dyDescent="0.3">
      <c r="A26" s="2" t="s">
        <v>3</v>
      </c>
      <c r="B26" s="2">
        <v>22</v>
      </c>
      <c r="C26" s="8">
        <v>28.3</v>
      </c>
      <c r="D26" s="8">
        <v>28.3</v>
      </c>
      <c r="E26" s="8">
        <v>-8.0000000000000004E-4</v>
      </c>
      <c r="F26" s="13">
        <f t="shared" si="9"/>
        <v>5.5555555555555358E-2</v>
      </c>
      <c r="G26" s="13">
        <f t="shared" si="10"/>
        <v>4.9666666666666665E-2</v>
      </c>
      <c r="H26" s="35" cm="1">
        <f t="array" ref="H26">(m*g*_xll.Interp1d(-1,Parameters!$H$48:$H$54,Parameters!$I$48:$I$54,C26)+c_w*A*rho_L*(C26/3.6)^2/2+F26*e_i*m)*C26/3.6/1000</f>
        <v>1.3130714295468968</v>
      </c>
      <c r="I26" s="35">
        <f t="shared" si="0"/>
        <v>5.934069363429316</v>
      </c>
      <c r="J26" s="35">
        <f t="shared" si="1"/>
        <v>2113.0370662640062</v>
      </c>
      <c r="K26" s="35">
        <f t="shared" si="2"/>
        <v>24.219904106836754</v>
      </c>
      <c r="L26" s="35">
        <f t="shared" si="3"/>
        <v>258.85545341957686</v>
      </c>
      <c r="M26" s="35" cm="1">
        <f t="array" ref="M26">_xll.Interp2dTab(-1,1,Parameters!$V$29:$AI$29,Parameters!$U$30:$U$37,Parameters!$V$30:$AI$37,ABS(J26),ABS(I26))*_xll.Interp2dTab(-1,1,Parameters!$V$18:$AI$18,Parameters!$U$19:$U$26,Parameters!$V$19:$AI$26,ABS(J26),ABS(I26))</f>
        <v>0.45049580484580509</v>
      </c>
      <c r="N26" s="35">
        <f t="shared" si="4"/>
        <v>2.914725099374305</v>
      </c>
      <c r="O26" s="35">
        <f t="shared" si="5"/>
        <v>2914.725099374305</v>
      </c>
      <c r="P26" s="35">
        <f t="shared" si="11"/>
        <v>2.1323370135714993E-2</v>
      </c>
      <c r="Q26" s="35" cm="1">
        <f t="array" ref="Q26">_xll.Interp2dTab(-1,1,Parameters!$AL$29:$AY$29,Parameters!$AK$30:$AK$37,Parameters!$AL$30:$AY$37,ABS(L26),ABS(K26))</f>
        <v>0.91346196706493921</v>
      </c>
      <c r="R26" s="35">
        <f t="shared" si="6"/>
        <v>1.4374669957698949</v>
      </c>
      <c r="S26" s="35">
        <f t="shared" si="12"/>
        <v>1.8850013494409186E-2</v>
      </c>
      <c r="X26" s="12"/>
      <c r="AB26" s="17">
        <f>([1]WLTC_BFH!$I27/1000-H26)</f>
        <v>-1.3130714295468968</v>
      </c>
      <c r="AC26" s="17">
        <f t="shared" si="7"/>
        <v>1.3130714295468968</v>
      </c>
      <c r="AG26" s="17">
        <f>([1]WLTC_BFH!$U30/1000-N26)</f>
        <v>1.708989186339986</v>
      </c>
      <c r="AH26" s="17">
        <f t="shared" si="8"/>
        <v>1.708989186339986</v>
      </c>
      <c r="AK26">
        <v>4.6321534911005759</v>
      </c>
    </row>
    <row r="27" spans="1:37" x14ac:dyDescent="0.3">
      <c r="A27" s="2" t="s">
        <v>3</v>
      </c>
      <c r="B27" s="2">
        <v>23</v>
      </c>
      <c r="C27" s="8">
        <v>28.8</v>
      </c>
      <c r="D27" s="8">
        <v>28.8</v>
      </c>
      <c r="E27" s="8">
        <v>3.0000000000000001E-3</v>
      </c>
      <c r="F27" s="13">
        <f t="shared" si="9"/>
        <v>0.1388888888888889</v>
      </c>
      <c r="G27" s="13">
        <f t="shared" si="10"/>
        <v>5.7666666666666665E-2</v>
      </c>
      <c r="H27" s="35" cm="1">
        <f t="array" ref="H27">(m*g*_xll.Interp1d(-1,Parameters!$H$48:$H$54,Parameters!$I$48:$I$54,C27)+c_w*A*rho_L*(C27/3.6)^2/2+F27*e_i*m)*C27/3.6/1000</f>
        <v>2.2503596570799091</v>
      </c>
      <c r="I27" s="35">
        <f t="shared" si="0"/>
        <v>9.9933281353848713</v>
      </c>
      <c r="J27" s="35">
        <f t="shared" si="1"/>
        <v>2150.3698766220282</v>
      </c>
      <c r="K27" s="35">
        <f t="shared" si="2"/>
        <v>40.787768784573352</v>
      </c>
      <c r="L27" s="35">
        <f t="shared" si="3"/>
        <v>263.42887132451648</v>
      </c>
      <c r="M27" s="35" cm="1">
        <f t="array" ref="M27">_xll.Interp2dTab(-1,1,Parameters!$V$29:$AI$29,Parameters!$U$30:$U$37,Parameters!$V$30:$AI$37,ABS(J27),ABS(I27))*_xll.Interp2dTab(-1,1,Parameters!$V$18:$AI$18,Parameters!$U$19:$U$26,Parameters!$V$19:$AI$26,ABS(J27),ABS(I27))</f>
        <v>0.68923581594004901</v>
      </c>
      <c r="N27" s="35">
        <f t="shared" si="4"/>
        <v>3.2650068453141001</v>
      </c>
      <c r="O27" s="35">
        <f t="shared" si="5"/>
        <v>3265.0068453141002</v>
      </c>
      <c r="P27" s="35">
        <f t="shared" si="11"/>
        <v>2.2230316481635575E-2</v>
      </c>
      <c r="Q27" s="35" cm="1">
        <f t="array" ref="Q27">_xll.Interp2dTab(-1,1,Parameters!$AL$29:$AY$29,Parameters!$AK$30:$AK$37,Parameters!$AL$30:$AY$37,ABS(L27),ABS(K27))</f>
        <v>0.93716315517586635</v>
      </c>
      <c r="R27" s="35">
        <f t="shared" si="6"/>
        <v>2.4012464048030258</v>
      </c>
      <c r="S27" s="35">
        <f t="shared" si="12"/>
        <v>1.9517026384632249E-2</v>
      </c>
      <c r="X27" s="12"/>
      <c r="AB27" s="17">
        <f>([1]WLTC_BFH!$I28/1000-H27)</f>
        <v>-2.250359757079909</v>
      </c>
      <c r="AC27" s="17">
        <f t="shared" si="7"/>
        <v>2.250359757079909</v>
      </c>
      <c r="AG27" s="17">
        <f>([1]WLTC_BFH!$U31/1000-N27)</f>
        <v>4.8005377091413459</v>
      </c>
      <c r="AH27" s="17">
        <f t="shared" si="8"/>
        <v>4.8005377091413459</v>
      </c>
      <c r="AK27">
        <v>8.0346652423730376</v>
      </c>
    </row>
    <row r="28" spans="1:37" x14ac:dyDescent="0.3">
      <c r="A28" s="2" t="s">
        <v>3</v>
      </c>
      <c r="B28" s="2">
        <v>24</v>
      </c>
      <c r="C28" s="8">
        <v>29.1</v>
      </c>
      <c r="D28" s="8">
        <v>29.1</v>
      </c>
      <c r="E28" s="8">
        <v>2.3742000000000001</v>
      </c>
      <c r="F28" s="13">
        <f t="shared" si="9"/>
        <v>8.3333333333333523E-2</v>
      </c>
      <c r="G28" s="13">
        <f t="shared" si="10"/>
        <v>6.5750000000000003E-2</v>
      </c>
      <c r="H28" s="35" cm="1">
        <f t="array" ref="H28">(m*g*_xll.Interp1d(-1,Parameters!$H$48:$H$54,Parameters!$I$48:$I$54,C28)+c_w*A*rho_L*(C28/3.6)^2/2+F28*e_i*m)*C28/3.6/1000</f>
        <v>1.6676178796960401</v>
      </c>
      <c r="I28" s="35">
        <f t="shared" si="0"/>
        <v>7.3291608999397821</v>
      </c>
      <c r="J28" s="35">
        <f t="shared" si="1"/>
        <v>2172.769562836841</v>
      </c>
      <c r="K28" s="35">
        <f t="shared" si="2"/>
        <v>29.913970213104221</v>
      </c>
      <c r="L28" s="35">
        <f t="shared" si="3"/>
        <v>266.17292206748021</v>
      </c>
      <c r="M28" s="35" cm="1">
        <f t="array" ref="M28">_xll.Interp2dTab(-1,1,Parameters!$V$29:$AI$29,Parameters!$U$30:$U$37,Parameters!$V$30:$AI$37,ABS(J28),ABS(I28))*_xll.Interp2dTab(-1,1,Parameters!$V$18:$AI$18,Parameters!$U$19:$U$26,Parameters!$V$19:$AI$26,ABS(J28),ABS(I28))</f>
        <v>0.52758004775953971</v>
      </c>
      <c r="N28" s="35">
        <f t="shared" si="4"/>
        <v>3.1608812478369286</v>
      </c>
      <c r="O28" s="35">
        <f t="shared" si="5"/>
        <v>3160.8812478369287</v>
      </c>
      <c r="P28" s="35">
        <f t="shared" si="11"/>
        <v>2.3108339050479168E-2</v>
      </c>
      <c r="Q28" s="35" cm="1">
        <f t="array" ref="Q28">_xll.Interp2dTab(-1,1,Parameters!$AL$29:$AY$29,Parameters!$AK$30:$AK$37,Parameters!$AL$30:$AY$37,ABS(L28),ABS(K28))</f>
        <v>0.9322834811144356</v>
      </c>
      <c r="R28" s="35">
        <f t="shared" si="6"/>
        <v>1.7887454979923043</v>
      </c>
      <c r="S28" s="35">
        <f t="shared" si="12"/>
        <v>2.0013900134074555E-2</v>
      </c>
      <c r="X28" s="12"/>
      <c r="AB28" s="17">
        <f>([1]WLTC_BFH!$I29/1000-H28)</f>
        <v>-1.6669410796960402</v>
      </c>
      <c r="AC28" s="17">
        <f t="shared" si="7"/>
        <v>1.6669410796960402</v>
      </c>
      <c r="AG28" s="17">
        <f>([1]WLTC_BFH!$U32/1000-N28)</f>
        <v>9.5148687521630677</v>
      </c>
      <c r="AH28" s="17">
        <f t="shared" si="8"/>
        <v>9.5148687521630677</v>
      </c>
      <c r="AK28">
        <v>7.7086468971000235</v>
      </c>
    </row>
    <row r="29" spans="1:37" x14ac:dyDescent="0.3">
      <c r="A29" s="2" t="s">
        <v>3</v>
      </c>
      <c r="B29" s="2">
        <v>25</v>
      </c>
      <c r="C29" s="8">
        <v>30.8</v>
      </c>
      <c r="D29" s="8">
        <v>30.8</v>
      </c>
      <c r="E29" s="8">
        <v>7.5090000000000003</v>
      </c>
      <c r="F29" s="13">
        <f t="shared" si="9"/>
        <v>0.47222222222222199</v>
      </c>
      <c r="G29" s="13">
        <f t="shared" si="10"/>
        <v>7.4305555555555555E-2</v>
      </c>
      <c r="H29" s="35" cm="1">
        <f t="array" ref="H29">(m*g*_xll.Interp1d(-1,Parameters!$H$48:$H$54,Parameters!$I$48:$I$54,C29)+c_w*A*rho_L*(C29/3.6)^2/2+F29*e_i*m)*C29/3.6/1000</f>
        <v>6.3181883125442804</v>
      </c>
      <c r="I29" s="35">
        <f t="shared" si="0"/>
        <v>26.235693675995375</v>
      </c>
      <c r="J29" s="35">
        <f t="shared" si="1"/>
        <v>2299.7011180541131</v>
      </c>
      <c r="K29" s="35">
        <f t="shared" si="2"/>
        <v>107.08098373857513</v>
      </c>
      <c r="L29" s="35">
        <f t="shared" si="3"/>
        <v>281.72254294427455</v>
      </c>
      <c r="M29" s="35" cm="1">
        <f t="array" ref="M29">_xll.Interp2dTab(-1,1,Parameters!$V$29:$AI$29,Parameters!$U$30:$U$37,Parameters!$V$30:$AI$37,ABS(J29),ABS(I29))*_xll.Interp2dTab(-1,1,Parameters!$V$18:$AI$18,Parameters!$U$19:$U$26,Parameters!$V$19:$AI$26,ABS(J29),ABS(I29))</f>
        <v>0.76892553045569556</v>
      </c>
      <c r="N29" s="35">
        <f t="shared" si="4"/>
        <v>8.216905359872591</v>
      </c>
      <c r="O29" s="35">
        <f t="shared" si="5"/>
        <v>8216.9053598725914</v>
      </c>
      <c r="P29" s="35">
        <f t="shared" si="11"/>
        <v>2.5390812761554887E-2</v>
      </c>
      <c r="Q29" s="35" cm="1">
        <f t="array" ref="Q29">_xll.Interp2dTab(-1,1,Parameters!$AL$29:$AY$29,Parameters!$AK$30:$AK$37,Parameters!$AL$30:$AY$37,ABS(L29),ABS(K29))</f>
        <v>0.92129610225926994</v>
      </c>
      <c r="R29" s="35">
        <f t="shared" si="6"/>
        <v>6.8579344871321553</v>
      </c>
      <c r="S29" s="35">
        <f t="shared" si="12"/>
        <v>2.191888193605571E-2</v>
      </c>
      <c r="X29" s="12"/>
      <c r="AB29" s="17">
        <f>([1]WLTC_BFH!$I30/1000-H29)</f>
        <v>-6.3136839125442803</v>
      </c>
      <c r="AC29" s="17">
        <f t="shared" si="7"/>
        <v>6.3136839125442803</v>
      </c>
      <c r="AG29" s="17">
        <f>([1]WLTC_BFH!$U33/1000-N29)</f>
        <v>9.9645813657911226</v>
      </c>
      <c r="AH29" s="17">
        <f t="shared" si="8"/>
        <v>9.9645813657911226</v>
      </c>
      <c r="AK29">
        <v>10.423323785264557</v>
      </c>
    </row>
    <row r="30" spans="1:37" x14ac:dyDescent="0.3">
      <c r="A30" s="2" t="s">
        <v>3</v>
      </c>
      <c r="B30" s="2">
        <v>26</v>
      </c>
      <c r="C30" s="8">
        <v>31.9</v>
      </c>
      <c r="D30" s="8">
        <v>31.9</v>
      </c>
      <c r="E30" s="8">
        <v>13.015700000000001</v>
      </c>
      <c r="F30" s="13">
        <f t="shared" si="9"/>
        <v>0.30555555555555497</v>
      </c>
      <c r="G30" s="13">
        <f t="shared" si="10"/>
        <v>8.3166666666666667E-2</v>
      </c>
      <c r="H30" s="35" cm="1">
        <f t="array" ref="H30">(m*g*_xll.Interp1d(-1,Parameters!$H$48:$H$54,Parameters!$I$48:$I$54,C30)+c_w*A*rho_L*(C30/3.6)^2/2+F30*e_i*m)*C30/3.6/1000</f>
        <v>4.5550431312857755</v>
      </c>
      <c r="I30" s="35">
        <f t="shared" si="0"/>
        <v>18.262175528859476</v>
      </c>
      <c r="J30" s="35">
        <f t="shared" si="1"/>
        <v>2381.8333008417599</v>
      </c>
      <c r="K30" s="35">
        <f t="shared" si="2"/>
        <v>74.537069421039959</v>
      </c>
      <c r="L30" s="35">
        <f t="shared" si="3"/>
        <v>291.78406233514147</v>
      </c>
      <c r="M30" s="35" cm="1">
        <f t="array" ref="M30">_xll.Interp2dTab(-1,1,Parameters!$V$29:$AI$29,Parameters!$U$30:$U$37,Parameters!$V$30:$AI$37,ABS(J30),ABS(I30))*_xll.Interp2dTab(-1,1,Parameters!$V$18:$AI$18,Parameters!$U$19:$U$26,Parameters!$V$19:$AI$26,ABS(J30),ABS(I30))</f>
        <v>0.73036296591206162</v>
      </c>
      <c r="N30" s="35">
        <f t="shared" si="4"/>
        <v>6.2366841473095986</v>
      </c>
      <c r="O30" s="35">
        <f t="shared" si="5"/>
        <v>6236.6841473095983</v>
      </c>
      <c r="P30" s="35">
        <f t="shared" si="11"/>
        <v>2.7123225024696444E-2</v>
      </c>
      <c r="Q30" s="35" cm="1">
        <f t="array" ref="Q30">_xll.Interp2dTab(-1,1,Parameters!$AL$29:$AY$29,Parameters!$AK$30:$AK$37,Parameters!$AL$30:$AY$37,ABS(L30),ABS(K30))</f>
        <v>0.93601090527583597</v>
      </c>
      <c r="R30" s="35">
        <f t="shared" si="6"/>
        <v>4.8664423732792255</v>
      </c>
      <c r="S30" s="35">
        <f t="shared" si="12"/>
        <v>2.3270671484188828E-2</v>
      </c>
      <c r="X30" s="12"/>
      <c r="AB30" s="17">
        <f>([1]WLTC_BFH!$I31/1000-H30)</f>
        <v>-4.5485082312857754</v>
      </c>
      <c r="AC30" s="17">
        <f t="shared" si="7"/>
        <v>4.5485082312857754</v>
      </c>
      <c r="AG30" s="17">
        <f>([1]WLTC_BFH!$U34/1000-N30)</f>
        <v>13.580887281261827</v>
      </c>
      <c r="AH30" s="17">
        <f t="shared" si="8"/>
        <v>13.580887281261827</v>
      </c>
      <c r="AK30">
        <v>8.78398066639412</v>
      </c>
    </row>
    <row r="31" spans="1:37" x14ac:dyDescent="0.3">
      <c r="A31" s="2" t="s">
        <v>3</v>
      </c>
      <c r="B31" s="2">
        <v>27</v>
      </c>
      <c r="C31" s="8">
        <v>34.1</v>
      </c>
      <c r="D31" s="8">
        <v>34.1</v>
      </c>
      <c r="E31" s="8">
        <v>18.601299999999998</v>
      </c>
      <c r="F31" s="13">
        <f t="shared" si="9"/>
        <v>0.61111111111111194</v>
      </c>
      <c r="G31" s="13">
        <f t="shared" si="10"/>
        <v>9.2638888888888896E-2</v>
      </c>
      <c r="H31" s="35" cm="1">
        <f t="array" ref="H31">(m*g*_xll.Interp1d(-1,Parameters!$H$48:$H$54,Parameters!$I$48:$I$54,C31)+c_w*A*rho_L*(C31/3.6)^2/2+F31*e_i*m)*C31/3.6/1000</f>
        <v>8.8496526948674177</v>
      </c>
      <c r="I31" s="35">
        <f t="shared" si="0"/>
        <v>33.191169127852781</v>
      </c>
      <c r="J31" s="35">
        <f t="shared" si="1"/>
        <v>2546.0976664170539</v>
      </c>
      <c r="K31" s="35">
        <f t="shared" si="2"/>
        <v>135.46975679533114</v>
      </c>
      <c r="L31" s="35">
        <f t="shared" si="3"/>
        <v>311.90710111687537</v>
      </c>
      <c r="M31" s="35" cm="1">
        <f t="array" ref="M31">_xll.Interp2dTab(-1,1,Parameters!$V$29:$AI$29,Parameters!$U$30:$U$37,Parameters!$V$30:$AI$37,ABS(J31),ABS(I31))*_xll.Interp2dTab(-1,1,Parameters!$V$18:$AI$18,Parameters!$U$19:$U$26,Parameters!$V$19:$AI$26,ABS(J31),ABS(I31))</f>
        <v>0.80462424643232167</v>
      </c>
      <c r="N31" s="35">
        <f t="shared" si="4"/>
        <v>10.99849120146018</v>
      </c>
      <c r="O31" s="35">
        <f t="shared" si="5"/>
        <v>10998.49120146018</v>
      </c>
      <c r="P31" s="35">
        <f t="shared" si="11"/>
        <v>3.0178361469546493E-2</v>
      </c>
      <c r="Q31" s="35" cm="1">
        <f t="array" ref="Q31">_xll.Interp2dTab(-1,1,Parameters!$AL$29:$AY$29,Parameters!$AK$30:$AK$37,Parameters!$AL$30:$AY$37,ABS(L31),ABS(K31))</f>
        <v>0.91780933343977544</v>
      </c>
      <c r="R31" s="35">
        <f t="shared" si="6"/>
        <v>9.6421472003347333</v>
      </c>
      <c r="S31" s="35">
        <f t="shared" si="12"/>
        <v>2.5949045706504033E-2</v>
      </c>
      <c r="X31" s="12"/>
      <c r="AB31" s="17">
        <f>([1]WLTC_BFH!$I32/1000-H31)</f>
        <v>-8.8391995948674182</v>
      </c>
      <c r="AC31" s="17">
        <f t="shared" si="7"/>
        <v>8.8391995948674182</v>
      </c>
      <c r="AG31" s="17">
        <f>([1]WLTC_BFH!$U35/1000-N31)</f>
        <v>5.0260802271112475</v>
      </c>
      <c r="AH31" s="17">
        <f t="shared" si="8"/>
        <v>5.0260802271112475</v>
      </c>
      <c r="AK31">
        <v>1.3826728555761409</v>
      </c>
    </row>
    <row r="32" spans="1:37" x14ac:dyDescent="0.3">
      <c r="A32" s="2" t="s">
        <v>3</v>
      </c>
      <c r="B32" s="2">
        <v>28</v>
      </c>
      <c r="C32" s="8">
        <v>36.6</v>
      </c>
      <c r="D32" s="8">
        <v>36.6</v>
      </c>
      <c r="E32" s="8">
        <v>24.7972</v>
      </c>
      <c r="F32" s="13">
        <f t="shared" si="9"/>
        <v>0.69444444444444442</v>
      </c>
      <c r="G32" s="13">
        <f t="shared" si="10"/>
        <v>0.10280555555555557</v>
      </c>
      <c r="H32" s="35" cm="1">
        <f t="array" ref="H32">(m*g*_xll.Interp1d(-1,Parameters!$H$48:$H$54,Parameters!$I$48:$I$54,C32)+c_w*A*rho_L*(C32/3.6)^2/2+F32*e_i*m)*C32/3.6/1000</f>
        <v>10.708211342732898</v>
      </c>
      <c r="I32" s="35">
        <f t="shared" si="0"/>
        <v>37.418515244426054</v>
      </c>
      <c r="J32" s="35">
        <f t="shared" si="1"/>
        <v>2732.7617182071604</v>
      </c>
      <c r="K32" s="35">
        <f t="shared" si="2"/>
        <v>152.72366997012494</v>
      </c>
      <c r="L32" s="35">
        <f t="shared" si="3"/>
        <v>334.774190641573</v>
      </c>
      <c r="M32" s="35" cm="1">
        <f t="array" ref="M32">_xll.Interp2dTab(-1,1,Parameters!$V$29:$AI$29,Parameters!$U$30:$U$37,Parameters!$V$30:$AI$37,ABS(J32),ABS(I32))*_xll.Interp2dTab(-1,1,Parameters!$V$18:$AI$18,Parameters!$U$19:$U$26,Parameters!$V$19:$AI$26,ABS(J32),ABS(I32))</f>
        <v>0.82671405282116939</v>
      </c>
      <c r="N32" s="35">
        <f t="shared" si="4"/>
        <v>12.952738986583121</v>
      </c>
      <c r="O32" s="35">
        <f t="shared" si="5"/>
        <v>12952.738986583121</v>
      </c>
      <c r="P32" s="35">
        <f t="shared" si="11"/>
        <v>3.3776344521375137E-2</v>
      </c>
      <c r="Q32" s="35" cm="1">
        <f t="array" ref="Q32">_xll.Interp2dTab(-1,1,Parameters!$AL$29:$AY$29,Parameters!$AK$30:$AK$37,Parameters!$AL$30:$AY$37,ABS(L32),ABS(K32))</f>
        <v>0.91504337208361819</v>
      </c>
      <c r="R32" s="35">
        <f t="shared" si="6"/>
        <v>11.702408508079291</v>
      </c>
      <c r="S32" s="35">
        <f t="shared" si="12"/>
        <v>2.9199714736526057E-2</v>
      </c>
      <c r="X32" s="12"/>
      <c r="AB32" s="17">
        <f>([1]WLTC_BFH!$I33/1000-H32)</f>
        <v>-10.692691242732899</v>
      </c>
      <c r="AC32" s="17">
        <f t="shared" si="7"/>
        <v>10.692691242732899</v>
      </c>
      <c r="AG32" s="17">
        <f>([1]WLTC_BFH!$U36/1000-N32)</f>
        <v>5.7610134168815108E-3</v>
      </c>
      <c r="AH32" s="17">
        <f t="shared" si="8"/>
        <v>5.7610134168815108E-3</v>
      </c>
      <c r="AK32">
        <v>-5.8675660485898167</v>
      </c>
    </row>
    <row r="33" spans="1:37" x14ac:dyDescent="0.3">
      <c r="A33" s="2" t="s">
        <v>3</v>
      </c>
      <c r="B33" s="2">
        <v>29</v>
      </c>
      <c r="C33" s="8">
        <v>39.1</v>
      </c>
      <c r="D33" s="8">
        <v>39.1</v>
      </c>
      <c r="E33" s="8">
        <v>30.358599999999999</v>
      </c>
      <c r="F33" s="13">
        <f t="shared" si="9"/>
        <v>0.69444444444444442</v>
      </c>
      <c r="G33" s="13">
        <f t="shared" si="10"/>
        <v>0.11366666666666668</v>
      </c>
      <c r="H33" s="35" cm="1">
        <f t="array" ref="H33">(m*g*_xll.Interp1d(-1,Parameters!$H$48:$H$54,Parameters!$I$48:$I$54,C33)+c_w*A*rho_L*(C33/3.6)^2/2+F33*e_i*m)*C33/3.6/1000</f>
        <v>11.505185155954679</v>
      </c>
      <c r="I33" s="35">
        <f t="shared" si="0"/>
        <v>37.632888787428911</v>
      </c>
      <c r="J33" s="35">
        <f t="shared" si="1"/>
        <v>2919.4257699972668</v>
      </c>
      <c r="K33" s="35">
        <f t="shared" si="2"/>
        <v>153.59863558589112</v>
      </c>
      <c r="L33" s="35">
        <f t="shared" si="3"/>
        <v>357.64128016627058</v>
      </c>
      <c r="M33" s="35" cm="1">
        <f t="array" ref="M33">_xll.Interp2dTab(-1,1,Parameters!$V$29:$AI$29,Parameters!$U$30:$U$37,Parameters!$V$30:$AI$37,ABS(J33),ABS(I33))*_xll.Interp2dTab(-1,1,Parameters!$V$18:$AI$18,Parameters!$U$19:$U$26,Parameters!$V$19:$AI$26,ABS(J33),ABS(I33))</f>
        <v>0.82858618718350741</v>
      </c>
      <c r="N33" s="35">
        <f t="shared" si="4"/>
        <v>13.885320964693586</v>
      </c>
      <c r="O33" s="35">
        <f t="shared" si="5"/>
        <v>13885.320964693585</v>
      </c>
      <c r="P33" s="35">
        <f t="shared" si="11"/>
        <v>3.7633378122678911E-2</v>
      </c>
      <c r="Q33" s="35" cm="1">
        <f t="array" ref="Q33">_xll.Interp2dTab(-1,1,Parameters!$AL$29:$AY$29,Parameters!$AK$30:$AK$37,Parameters!$AL$30:$AY$37,ABS(L33),ABS(K33))</f>
        <v>0.91875148477575219</v>
      </c>
      <c r="R33" s="35">
        <f t="shared" si="6"/>
        <v>12.522630272279617</v>
      </c>
      <c r="S33" s="35">
        <f t="shared" si="12"/>
        <v>3.2678223145492617E-2</v>
      </c>
      <c r="X33" s="12"/>
      <c r="AB33" s="17">
        <f>([1]WLTC_BFH!$I34/1000-H33)</f>
        <v>-11.489197455954679</v>
      </c>
      <c r="AC33" s="17">
        <f t="shared" si="7"/>
        <v>11.489197455954679</v>
      </c>
      <c r="AG33" s="17">
        <f>([1]WLTC_BFH!$U37/1000-N33)</f>
        <v>-1.2673209646935835</v>
      </c>
      <c r="AH33" s="17">
        <f t="shared" si="8"/>
        <v>1.2673209646935835</v>
      </c>
      <c r="AK33">
        <v>-8.4989146963592255</v>
      </c>
    </row>
    <row r="34" spans="1:37" x14ac:dyDescent="0.3">
      <c r="A34" s="2" t="s">
        <v>3</v>
      </c>
      <c r="B34" s="2">
        <v>30</v>
      </c>
      <c r="C34" s="8">
        <v>41.3</v>
      </c>
      <c r="D34" s="8">
        <v>41.3</v>
      </c>
      <c r="E34" s="8">
        <v>34.861400000000003</v>
      </c>
      <c r="F34" s="13">
        <f t="shared" si="9"/>
        <v>0.61111111111110994</v>
      </c>
      <c r="G34" s="13">
        <f t="shared" si="10"/>
        <v>0.12513888888888891</v>
      </c>
      <c r="H34" s="35" cm="1">
        <f t="array" ref="H34">(m*g*_xll.Interp1d(-1,Parameters!$H$48:$H$54,Parameters!$I$48:$I$54,C34)+c_w*A*rho_L*(C34/3.6)^2/2+F34*e_i*m)*C34/3.6/1000</f>
        <v>10.916828926556995</v>
      </c>
      <c r="I34" s="35">
        <f t="shared" si="0"/>
        <v>33.806262176096368</v>
      </c>
      <c r="J34" s="35">
        <f t="shared" si="1"/>
        <v>3083.6901355725604</v>
      </c>
      <c r="K34" s="35">
        <f t="shared" si="2"/>
        <v>137.98025907173732</v>
      </c>
      <c r="L34" s="35">
        <f t="shared" si="3"/>
        <v>377.76431894800447</v>
      </c>
      <c r="M34" s="35" cm="1">
        <f t="array" ref="M34">_xll.Interp2dTab(-1,1,Parameters!$V$29:$AI$29,Parameters!$U$30:$U$37,Parameters!$V$30:$AI$37,ABS(J34),ABS(I34))*_xll.Interp2dTab(-1,1,Parameters!$V$18:$AI$18,Parameters!$U$19:$U$26,Parameters!$V$19:$AI$26,ABS(J34),ABS(I34))</f>
        <v>0.80916890661721697</v>
      </c>
      <c r="N34" s="35">
        <f t="shared" si="4"/>
        <v>13.491409317982207</v>
      </c>
      <c r="O34" s="35">
        <f t="shared" si="5"/>
        <v>13491.409317982207</v>
      </c>
      <c r="P34" s="35">
        <f t="shared" si="11"/>
        <v>4.1380991822118414E-2</v>
      </c>
      <c r="Q34" s="35" cm="1">
        <f t="array" ref="Q34">_xll.Interp2dTab(-1,1,Parameters!$AL$29:$AY$29,Parameters!$AK$30:$AK$37,Parameters!$AL$30:$AY$37,ABS(L34),ABS(K34))</f>
        <v>0.92794929870359688</v>
      </c>
      <c r="R34" s="35">
        <f t="shared" si="6"/>
        <v>11.764467026171028</v>
      </c>
      <c r="S34" s="35">
        <f t="shared" si="12"/>
        <v>3.5946130652762344E-2</v>
      </c>
      <c r="X34" s="12"/>
      <c r="AB34" s="17">
        <f>([1]WLTC_BFH!$I35/1000-H34)</f>
        <v>-10.901291726556995</v>
      </c>
      <c r="AC34" s="17">
        <f t="shared" si="7"/>
        <v>10.901291726556995</v>
      </c>
      <c r="AG34" s="17">
        <f>([1]WLTC_BFH!$U38/1000-N34)</f>
        <v>-5.008609317982204</v>
      </c>
      <c r="AH34" s="17">
        <f t="shared" si="8"/>
        <v>5.008609317982204</v>
      </c>
      <c r="AK34">
        <v>-10.257584477908166</v>
      </c>
    </row>
    <row r="35" spans="1:37" x14ac:dyDescent="0.3">
      <c r="A35" s="2" t="s">
        <v>3</v>
      </c>
      <c r="B35" s="2">
        <v>31</v>
      </c>
      <c r="C35" s="8">
        <v>42.5</v>
      </c>
      <c r="D35" s="8">
        <v>42.5</v>
      </c>
      <c r="E35" s="8">
        <v>37.779299999999999</v>
      </c>
      <c r="F35" s="13">
        <f t="shared" si="9"/>
        <v>0.33333333333333409</v>
      </c>
      <c r="G35" s="13">
        <f t="shared" si="10"/>
        <v>0.13694444444444448</v>
      </c>
      <c r="H35" s="35" cm="1">
        <f t="array" ref="H35">(m*g*_xll.Interp1d(-1,Parameters!$H$48:$H$54,Parameters!$I$48:$I$54,C35)+c_w*A*rho_L*(C35/3.6)^2/2+F35*e_i*m)*C35/3.6/1000</f>
        <v>6.8117846161570013</v>
      </c>
      <c r="I35" s="35">
        <f t="shared" si="0"/>
        <v>20.498528191820796</v>
      </c>
      <c r="J35" s="35">
        <f t="shared" si="1"/>
        <v>3173.2888804318122</v>
      </c>
      <c r="K35" s="35">
        <f t="shared" si="2"/>
        <v>83.664742814916579</v>
      </c>
      <c r="L35" s="35">
        <f t="shared" si="3"/>
        <v>388.74052191985936</v>
      </c>
      <c r="M35" s="35" cm="1">
        <f t="array" ref="M35">_xll.Interp2dTab(-1,1,Parameters!$V$29:$AI$29,Parameters!$U$30:$U$37,Parameters!$V$30:$AI$37,ABS(J35),ABS(I35))*_xll.Interp2dTab(-1,1,Parameters!$V$18:$AI$18,Parameters!$U$19:$U$26,Parameters!$V$19:$AI$26,ABS(J35),ABS(I35))</f>
        <v>0.74429030364675131</v>
      </c>
      <c r="N35" s="35">
        <f t="shared" si="4"/>
        <v>9.1520534162298475</v>
      </c>
      <c r="O35" s="35">
        <f t="shared" si="5"/>
        <v>9152.0534162298482</v>
      </c>
      <c r="P35" s="35">
        <f t="shared" si="11"/>
        <v>4.3923228882182259E-2</v>
      </c>
      <c r="Q35" s="35" cm="1">
        <f t="array" ref="Q35">_xll.Interp2dTab(-1,1,Parameters!$AL$29:$AY$29,Parameters!$AK$30:$AK$37,Parameters!$AL$30:$AY$37,ABS(L35),ABS(K35))</f>
        <v>0.94531245694690502</v>
      </c>
      <c r="R35" s="35">
        <f t="shared" si="6"/>
        <v>7.2058551287445862</v>
      </c>
      <c r="S35" s="35">
        <f t="shared" si="12"/>
        <v>3.7947757077413616E-2</v>
      </c>
      <c r="X35" s="12"/>
      <c r="AB35" s="17">
        <f>([1]WLTC_BFH!$I36/1000-H35)</f>
        <v>-6.8026626161570016</v>
      </c>
      <c r="AC35" s="17">
        <f t="shared" si="7"/>
        <v>6.8026626161570016</v>
      </c>
      <c r="AG35" s="17">
        <f>([1]WLTC_BFH!$U39/1000-N35)</f>
        <v>-0.87685341622985291</v>
      </c>
      <c r="AH35" s="17">
        <f t="shared" si="8"/>
        <v>0.87685341622985291</v>
      </c>
      <c r="AK35">
        <v>-4.563725274907048</v>
      </c>
    </row>
    <row r="36" spans="1:37" x14ac:dyDescent="0.3">
      <c r="A36" s="2" t="s">
        <v>3</v>
      </c>
      <c r="B36" s="2">
        <v>32</v>
      </c>
      <c r="C36" s="8">
        <v>43.3</v>
      </c>
      <c r="D36" s="8">
        <v>43.3</v>
      </c>
      <c r="E36" s="8">
        <v>40.288800000000002</v>
      </c>
      <c r="F36" s="13">
        <f t="shared" si="9"/>
        <v>0.22222222222222143</v>
      </c>
      <c r="G36" s="13">
        <f t="shared" si="10"/>
        <v>0.14897222222222226</v>
      </c>
      <c r="H36" s="35" cm="1">
        <f t="array" ref="H36">(m*g*_xll.Interp1d(-1,Parameters!$H$48:$H$54,Parameters!$I$48:$I$54,C36)+c_w*A*rho_L*(C36/3.6)^2/2+F36*e_i*m)*C36/3.6/1000</f>
        <v>5.1486165566024011</v>
      </c>
      <c r="I36" s="35">
        <f t="shared" si="0"/>
        <v>15.207343463232556</v>
      </c>
      <c r="J36" s="35">
        <f t="shared" si="1"/>
        <v>3233.0213770046457</v>
      </c>
      <c r="K36" s="35">
        <f t="shared" si="2"/>
        <v>62.068772345183682</v>
      </c>
      <c r="L36" s="35">
        <f t="shared" si="3"/>
        <v>396.05799056776254</v>
      </c>
      <c r="M36" s="35" cm="1">
        <f t="array" ref="M36">_xll.Interp2dTab(-1,1,Parameters!$V$29:$AI$29,Parameters!$U$30:$U$37,Parameters!$V$30:$AI$37,ABS(J36),ABS(I36))*_xll.Interp2dTab(-1,1,Parameters!$V$18:$AI$18,Parameters!$U$19:$U$26,Parameters!$V$19:$AI$26,ABS(J36),ABS(I36))</f>
        <v>0.71950868717342398</v>
      </c>
      <c r="N36" s="35">
        <f t="shared" si="4"/>
        <v>7.1557392542800864</v>
      </c>
      <c r="O36" s="35">
        <f t="shared" si="5"/>
        <v>7155.7392542800862</v>
      </c>
      <c r="P36" s="35">
        <f t="shared" si="11"/>
        <v>4.5910934230593392E-2</v>
      </c>
      <c r="Q36" s="35" cm="1">
        <f t="array" ref="Q36">_xll.Interp2dTab(-1,1,Parameters!$AL$29:$AY$29,Parameters!$AK$30:$AK$37,Parameters!$AL$30:$AY$37,ABS(L36),ABS(K36))</f>
        <v>0.94850087186502929</v>
      </c>
      <c r="R36" s="35">
        <f t="shared" si="6"/>
        <v>5.4281621760438865</v>
      </c>
      <c r="S36" s="35">
        <f t="shared" si="12"/>
        <v>3.9455579904092472E-2</v>
      </c>
      <c r="X36" s="12"/>
      <c r="AB36" s="17">
        <f>([1]WLTC_BFH!$I37/1000-H36)</f>
        <v>-5.1370265566024012</v>
      </c>
      <c r="AC36" s="17">
        <f t="shared" si="7"/>
        <v>5.1370265566024012</v>
      </c>
      <c r="AG36" s="17">
        <f>([1]WLTC_BFH!$U40/1000-N36)</f>
        <v>0.32906074571993305</v>
      </c>
      <c r="AH36" s="17">
        <f t="shared" si="8"/>
        <v>0.32906074571993305</v>
      </c>
      <c r="AK36">
        <v>-4.3898837757042024</v>
      </c>
    </row>
    <row r="37" spans="1:37" x14ac:dyDescent="0.3">
      <c r="A37" s="2" t="s">
        <v>3</v>
      </c>
      <c r="B37" s="2">
        <v>33</v>
      </c>
      <c r="C37" s="8">
        <v>43.9</v>
      </c>
      <c r="D37" s="8">
        <v>43.9</v>
      </c>
      <c r="E37" s="8">
        <v>41.968699999999998</v>
      </c>
      <c r="F37" s="13">
        <f t="shared" si="9"/>
        <v>0.16666666666666705</v>
      </c>
      <c r="G37" s="13">
        <f t="shared" si="10"/>
        <v>0.16116666666666671</v>
      </c>
      <c r="H37" s="35" cm="1">
        <f t="array" ref="H37">(m*g*_xll.Interp1d(-1,Parameters!$H$48:$H$54,Parameters!$I$48:$I$54,C37)+c_w*A*rho_L*(C37/3.6)^2/2+F37*e_i*m)*C37/3.6/1000</f>
        <v>4.3187868774973817</v>
      </c>
      <c r="I37" s="35">
        <f t="shared" si="0"/>
        <v>12.581950001373681</v>
      </c>
      <c r="J37" s="35">
        <f t="shared" si="1"/>
        <v>3277.8207494342714</v>
      </c>
      <c r="K37" s="35">
        <f t="shared" si="2"/>
        <v>51.353228930606676</v>
      </c>
      <c r="L37" s="35">
        <f t="shared" si="3"/>
        <v>401.54609205368996</v>
      </c>
      <c r="M37" s="35" cm="1">
        <f t="array" ref="M37">_xll.Interp2dTab(-1,1,Parameters!$V$29:$AI$29,Parameters!$U$30:$U$37,Parameters!$V$30:$AI$37,ABS(J37),ABS(I37))*_xll.Interp2dTab(-1,1,Parameters!$V$18:$AI$18,Parameters!$U$19:$U$26,Parameters!$V$19:$AI$26,ABS(J37),ABS(I37))</f>
        <v>0.70752658381351841</v>
      </c>
      <c r="N37" s="35">
        <f t="shared" si="4"/>
        <v>6.1040630504926403</v>
      </c>
      <c r="O37" s="35">
        <f t="shared" si="5"/>
        <v>6104.0630504926403</v>
      </c>
      <c r="P37" s="35">
        <f t="shared" si="11"/>
        <v>4.7606507300174683E-2</v>
      </c>
      <c r="Q37" s="35" cm="1">
        <f t="array" ref="Q37">_xll.Interp2dTab(-1,1,Parameters!$AL$29:$AY$29,Parameters!$AK$30:$AK$37,Parameters!$AL$30:$AY$37,ABS(L37),ABS(K37))</f>
        <v>0.94994407392612024</v>
      </c>
      <c r="R37" s="35">
        <f t="shared" si="6"/>
        <v>4.5463590921177381</v>
      </c>
      <c r="S37" s="35">
        <f t="shared" si="12"/>
        <v>4.0718457429680735E-2</v>
      </c>
      <c r="X37" s="12"/>
      <c r="AB37" s="17">
        <f>([1]WLTC_BFH!$I38/1000-H37)</f>
        <v>-4.312419377497382</v>
      </c>
      <c r="AC37" s="17">
        <f t="shared" si="7"/>
        <v>4.312419377497382</v>
      </c>
      <c r="AG37" s="17">
        <f>([1]WLTC_BFH!$U41/1000-N37)</f>
        <v>-1.4363348951528545</v>
      </c>
      <c r="AH37" s="17">
        <f t="shared" si="8"/>
        <v>1.4363348951528545</v>
      </c>
      <c r="AK37">
        <v>-4.1872230891649451</v>
      </c>
    </row>
    <row r="38" spans="1:37" x14ac:dyDescent="0.3">
      <c r="A38" s="2" t="s">
        <v>3</v>
      </c>
      <c r="B38" s="2">
        <v>34</v>
      </c>
      <c r="C38" s="8">
        <v>44.4</v>
      </c>
      <c r="D38" s="8">
        <v>44.4</v>
      </c>
      <c r="E38" s="8">
        <v>42.716000000000001</v>
      </c>
      <c r="F38" s="13">
        <f t="shared" si="9"/>
        <v>0.1388888888888889</v>
      </c>
      <c r="G38" s="13">
        <f t="shared" si="10"/>
        <v>0.17350000000000004</v>
      </c>
      <c r="H38" s="35" cm="1">
        <f t="array" ref="H38">(m*g*_xll.Interp1d(-1,Parameters!$H$48:$H$54,Parameters!$I$48:$I$54,C38)+c_w*A*rho_L*(C38/3.6)^2/2+F38*e_i*m)*C38/3.6/1000</f>
        <v>3.9192658727620122</v>
      </c>
      <c r="I38" s="35">
        <f t="shared" si="0"/>
        <v>11.289441511973774</v>
      </c>
      <c r="J38" s="35">
        <f t="shared" si="1"/>
        <v>3315.1535597922925</v>
      </c>
      <c r="K38" s="35">
        <f t="shared" si="2"/>
        <v>46.07785553112096</v>
      </c>
      <c r="L38" s="35">
        <f t="shared" si="3"/>
        <v>406.11950995862946</v>
      </c>
      <c r="M38" s="35" cm="1">
        <f t="array" ref="M38">_xll.Interp2dTab(-1,1,Parameters!$V$29:$AI$29,Parameters!$U$30:$U$37,Parameters!$V$30:$AI$37,ABS(J38),ABS(I38))*_xll.Interp2dTab(-1,1,Parameters!$V$18:$AI$18,Parameters!$U$19:$U$26,Parameters!$V$19:$AI$26,ABS(J38),ABS(I38))</f>
        <v>0.7017838855199976</v>
      </c>
      <c r="N38" s="35">
        <f t="shared" si="4"/>
        <v>5.5847191045972391</v>
      </c>
      <c r="O38" s="35">
        <f t="shared" si="5"/>
        <v>5584.7191045972395</v>
      </c>
      <c r="P38" s="35">
        <f t="shared" si="11"/>
        <v>4.9157818162562802E-2</v>
      </c>
      <c r="Q38" s="35" cm="1">
        <f t="array" ref="Q38">_xll.Interp2dTab(-1,1,Parameters!$AL$29:$AY$29,Parameters!$AK$30:$AK$37,Parameters!$AL$30:$AY$37,ABS(L38),ABS(K38))</f>
        <v>0.94868911450610693</v>
      </c>
      <c r="R38" s="35">
        <f t="shared" si="6"/>
        <v>4.131243642236166</v>
      </c>
      <c r="S38" s="35">
        <f t="shared" si="12"/>
        <v>4.1866025108079671E-2</v>
      </c>
      <c r="X38" s="12"/>
      <c r="AB38" s="17">
        <f>([1]WLTC_BFH!$I39/1000-H38)</f>
        <v>-3.9152913727620122</v>
      </c>
      <c r="AC38" s="17">
        <f t="shared" si="7"/>
        <v>3.9152913727620122</v>
      </c>
      <c r="AG38" s="17">
        <f>([1]WLTC_BFH!$U42/1000-N38)</f>
        <v>1.7280515376046175</v>
      </c>
      <c r="AH38" s="17">
        <f t="shared" si="8"/>
        <v>1.7280515376046175</v>
      </c>
      <c r="AK38">
        <v>1.9447439806614231</v>
      </c>
    </row>
    <row r="39" spans="1:37" x14ac:dyDescent="0.3">
      <c r="A39" s="2" t="s">
        <v>3</v>
      </c>
      <c r="B39" s="2">
        <v>35</v>
      </c>
      <c r="C39" s="8">
        <v>44.5</v>
      </c>
      <c r="D39" s="8">
        <v>44.5</v>
      </c>
      <c r="E39" s="8">
        <v>43.878100000000003</v>
      </c>
      <c r="F39" s="13">
        <f t="shared" si="9"/>
        <v>2.7777777777778172E-2</v>
      </c>
      <c r="G39" s="13">
        <f t="shared" si="10"/>
        <v>0.18586111111111114</v>
      </c>
      <c r="H39" s="35" cm="1">
        <f t="array" ref="H39">(m*g*_xll.Interp1d(-1,Parameters!$H$48:$H$54,Parameters!$I$48:$I$54,C39)+c_w*A*rho_L*(C39/3.6)^2/2+F39*e_i*m)*C39/3.6/1000</f>
        <v>2.0636645039313106</v>
      </c>
      <c r="I39" s="35">
        <f t="shared" si="0"/>
        <v>5.9310254191750058</v>
      </c>
      <c r="J39" s="35">
        <f t="shared" si="1"/>
        <v>3322.6201218638967</v>
      </c>
      <c r="K39" s="35">
        <f t="shared" si="2"/>
        <v>24.207480248362788</v>
      </c>
      <c r="L39" s="35">
        <f t="shared" si="3"/>
        <v>407.03419353961738</v>
      </c>
      <c r="M39" s="35" cm="1">
        <f t="array" ref="M39">_xll.Interp2dTab(-1,1,Parameters!$V$29:$AI$29,Parameters!$U$30:$U$37,Parameters!$V$30:$AI$37,ABS(J39),ABS(I39))*_xll.Interp2dTab(-1,1,Parameters!$V$18:$AI$18,Parameters!$U$19:$U$26,Parameters!$V$19:$AI$26,ABS(J39),ABS(I39))</f>
        <v>0.46236797717533773</v>
      </c>
      <c r="N39" s="35">
        <f t="shared" si="4"/>
        <v>4.4632513621260888</v>
      </c>
      <c r="O39" s="35">
        <f t="shared" si="5"/>
        <v>4463.2513621260887</v>
      </c>
      <c r="P39" s="35">
        <f t="shared" si="11"/>
        <v>5.039761020759783E-2</v>
      </c>
      <c r="Q39" s="35" cm="1">
        <f t="array" ref="Q39">_xll.Interp2dTab(-1,1,Parameters!$AL$29:$AY$29,Parameters!$AK$30:$AK$37,Parameters!$AL$30:$AY$37,ABS(L39),ABS(K39))</f>
        <v>0.92288157336463628</v>
      </c>
      <c r="R39" s="35">
        <f t="shared" si="6"/>
        <v>2.2361097712760856</v>
      </c>
      <c r="S39" s="35">
        <f t="shared" si="12"/>
        <v>4.2487166711211916E-2</v>
      </c>
      <c r="X39" s="12"/>
      <c r="AB39" s="17">
        <f>([1]WLTC_BFH!$I40/1000-H39)</f>
        <v>-2.0570411039313106</v>
      </c>
      <c r="AC39" s="17">
        <f t="shared" si="7"/>
        <v>2.0570411039313106</v>
      </c>
      <c r="AG39" s="17">
        <f>([1]WLTC_BFH!$U43/1000-N39)</f>
        <v>-3.3343101856554989</v>
      </c>
      <c r="AH39" s="17">
        <f t="shared" si="8"/>
        <v>3.3343101856554989</v>
      </c>
      <c r="AK39">
        <v>-6.0251318165551506</v>
      </c>
    </row>
    <row r="40" spans="1:37" x14ac:dyDescent="0.3">
      <c r="A40" s="2" t="s">
        <v>3</v>
      </c>
      <c r="B40" s="2">
        <v>36</v>
      </c>
      <c r="C40" s="8">
        <v>44.2</v>
      </c>
      <c r="D40" s="8">
        <v>44.2</v>
      </c>
      <c r="E40" s="8">
        <v>44.280200000000001</v>
      </c>
      <c r="F40" s="13">
        <f t="shared" si="9"/>
        <v>-8.3333333333332538E-2</v>
      </c>
      <c r="G40" s="13">
        <f t="shared" si="10"/>
        <v>0.19813888888888892</v>
      </c>
      <c r="H40" s="35" cm="1">
        <f t="array" ref="H40">(m*g*_xll.Interp1d(-1,Parameters!$H$48:$H$54,Parameters!$I$48:$I$54,C40)+c_w*A*rho_L*(C40/3.6)^2/2+F40*e_i*m)*C40/3.6/1000</f>
        <v>0.18411560375570177</v>
      </c>
      <c r="I40" s="35">
        <f t="shared" si="0"/>
        <v>0.532744566784771</v>
      </c>
      <c r="J40" s="35">
        <f t="shared" si="1"/>
        <v>3300.2204356490847</v>
      </c>
      <c r="K40" s="35">
        <f t="shared" si="2"/>
        <v>2.174396949332043</v>
      </c>
      <c r="L40" s="35">
        <f t="shared" si="3"/>
        <v>404.29014279665375</v>
      </c>
      <c r="M40" s="35" cm="1">
        <f t="array" ref="M40">_xll.Interp2dTab(-1,1,Parameters!$V$29:$AI$29,Parameters!$U$30:$U$37,Parameters!$V$30:$AI$37,ABS(J40),ABS(I40))*_xll.Interp2dTab(-1,1,Parameters!$V$18:$AI$18,Parameters!$U$19:$U$26,Parameters!$V$19:$AI$26,ABS(J40),ABS(I40))</f>
        <v>0.10719116832577846</v>
      </c>
      <c r="N40" s="35">
        <f t="shared" si="4"/>
        <v>1.7176378113179285</v>
      </c>
      <c r="O40" s="35">
        <f t="shared" si="5"/>
        <v>1717.6378113179285</v>
      </c>
      <c r="P40" s="35">
        <f t="shared" si="11"/>
        <v>5.0874731821852807E-2</v>
      </c>
      <c r="Q40" s="35" cm="1">
        <f t="array" ref="Q40">_xll.Interp2dTab(-1,1,Parameters!$AL$29:$AY$29,Parameters!$AK$30:$AK$37,Parameters!$AL$30:$AY$37,ABS(L40),ABS(K40))</f>
        <v>0.44696697410557218</v>
      </c>
      <c r="R40" s="35">
        <f t="shared" si="6"/>
        <v>0.41192216522067748</v>
      </c>
      <c r="S40" s="35">
        <f t="shared" si="12"/>
        <v>4.2601589534884327E-2</v>
      </c>
      <c r="X40" s="12"/>
      <c r="AB40" s="17">
        <f>([1]WLTC_BFH!$I41/1000-H40)</f>
        <v>-0.18248600375570176</v>
      </c>
      <c r="AC40" s="17">
        <f t="shared" si="7"/>
        <v>0.18248600375570176</v>
      </c>
      <c r="AG40" s="17">
        <f>([1]WLTC_BFH!$U44/1000-N40)</f>
        <v>-2.3592233969035119</v>
      </c>
      <c r="AH40" s="17">
        <f t="shared" si="8"/>
        <v>2.3592233969035119</v>
      </c>
      <c r="AK40">
        <v>-4.9687723867509419</v>
      </c>
    </row>
    <row r="41" spans="1:37" x14ac:dyDescent="0.3">
      <c r="A41" s="2" t="s">
        <v>3</v>
      </c>
      <c r="B41" s="2">
        <v>37</v>
      </c>
      <c r="C41" s="8">
        <v>42.7</v>
      </c>
      <c r="D41" s="8">
        <v>42.7</v>
      </c>
      <c r="E41" s="8">
        <v>44.7806</v>
      </c>
      <c r="F41" s="13">
        <f t="shared" si="9"/>
        <v>-0.41666666666666663</v>
      </c>
      <c r="G41" s="13">
        <f t="shared" si="10"/>
        <v>0.21000000000000002</v>
      </c>
      <c r="H41" s="35" cm="1">
        <f t="array" ref="H41">(m*g*_xll.Interp1d(-1,Parameters!$H$48:$H$54,Parameters!$I$48:$I$54,C41)+c_w*A*rho_L*(C41/3.6)^2/2+F41*e_i*m)*C41/3.6/1000</f>
        <v>-5.2480947124708637</v>
      </c>
      <c r="I41" s="35">
        <f t="shared" si="0"/>
        <v>15.718984702550811</v>
      </c>
      <c r="J41" s="35">
        <f t="shared" si="1"/>
        <v>3188.2220045750209</v>
      </c>
      <c r="K41" s="35">
        <f t="shared" si="2"/>
        <v>64.157036063461135</v>
      </c>
      <c r="L41" s="35">
        <f t="shared" si="3"/>
        <v>390.56988908183519</v>
      </c>
      <c r="M41" s="35" cm="1">
        <f t="array" ref="M41">_xll.Interp2dTab(-1,1,Parameters!$V$29:$AI$29,Parameters!$U$30:$U$37,Parameters!$V$30:$AI$37,ABS(J41),ABS(I41))*_xll.Interp2dTab(-1,1,Parameters!$V$18:$AI$18,Parameters!$U$19:$U$26,Parameters!$V$19:$AI$26,ABS(J41),ABS(I41))</f>
        <v>0.72174950309420516</v>
      </c>
      <c r="N41" s="35">
        <f t="shared" si="4"/>
        <v>-3.7878097509171713</v>
      </c>
      <c r="O41" s="35">
        <f t="shared" si="5"/>
        <v>-3787.8097509171712</v>
      </c>
      <c r="P41" s="35">
        <f t="shared" si="11"/>
        <v>4.9822562446598037E-2</v>
      </c>
      <c r="Q41" s="35" cm="1">
        <f t="array" ref="Q41">_xll.Interp2dTab(-1,1,Parameters!$AL$29:$AY$29,Parameters!$AK$30:$AK$37,Parameters!$AL$30:$AY$37,ABS(L41),ABS(K41))</f>
        <v>0.94784578600704372</v>
      </c>
      <c r="R41" s="35">
        <f t="shared" si="6"/>
        <v>-4.9743844577813556</v>
      </c>
      <c r="S41" s="35">
        <f t="shared" si="12"/>
        <v>4.1219816074389508E-2</v>
      </c>
      <c r="X41" s="12"/>
      <c r="AB41" s="17">
        <f>([1]WLTC_BFH!$I42/1000-H41)</f>
        <v>5.2531415124708634</v>
      </c>
      <c r="AC41" s="17">
        <f t="shared" si="7"/>
        <v>5.2531415124708634</v>
      </c>
      <c r="AG41" s="17">
        <f>([1]WLTC_BFH!$U45/1000-N41)</f>
        <v>2.3472225949538759</v>
      </c>
      <c r="AH41" s="17">
        <f t="shared" si="8"/>
        <v>2.3472225949538759</v>
      </c>
      <c r="AK41">
        <v>-6.160672623649238</v>
      </c>
    </row>
    <row r="42" spans="1:37" x14ac:dyDescent="0.3">
      <c r="A42" s="2" t="s">
        <v>3</v>
      </c>
      <c r="B42" s="2">
        <v>38</v>
      </c>
      <c r="C42" s="8">
        <v>39.9</v>
      </c>
      <c r="D42" s="8">
        <v>39.9</v>
      </c>
      <c r="E42" s="8">
        <v>44.646999999999998</v>
      </c>
      <c r="F42" s="13">
        <f t="shared" si="9"/>
        <v>-0.7777777777777789</v>
      </c>
      <c r="G42" s="13">
        <f t="shared" si="10"/>
        <v>0.22108333333333335</v>
      </c>
      <c r="H42" s="35" cm="1">
        <f t="array" ref="H42">(m*g*_xll.Interp1d(-1,Parameters!$H$48:$H$54,Parameters!$I$48:$I$54,C42)+c_w*A*rho_L*(C42/3.6)^2/2+F42*e_i*m)*C42/3.6/1000</f>
        <v>-10.428437949617784</v>
      </c>
      <c r="I42" s="35">
        <f t="shared" si="0"/>
        <v>33.426974330966971</v>
      </c>
      <c r="J42" s="35">
        <f t="shared" si="1"/>
        <v>2979.1582665701003</v>
      </c>
      <c r="K42" s="35">
        <f t="shared" si="2"/>
        <v>136.43219573184169</v>
      </c>
      <c r="L42" s="35">
        <f t="shared" si="3"/>
        <v>364.95874881417376</v>
      </c>
      <c r="M42" s="35" cm="1">
        <f t="array" ref="M42">_xll.Interp2dTab(-1,1,Parameters!$V$29:$AI$29,Parameters!$U$30:$U$37,Parameters!$V$30:$AI$37,ABS(J42),ABS(I42))*_xll.Interp2dTab(-1,1,Parameters!$V$18:$AI$18,Parameters!$U$19:$U$26,Parameters!$V$19:$AI$26,ABS(J42),ABS(I42))</f>
        <v>0.80769215616073231</v>
      </c>
      <c r="N42" s="35">
        <f t="shared" si="4"/>
        <v>-8.4229675329151945</v>
      </c>
      <c r="O42" s="35">
        <f t="shared" si="5"/>
        <v>-8422.9675329151942</v>
      </c>
      <c r="P42" s="35">
        <f t="shared" si="11"/>
        <v>4.748284924301048E-2</v>
      </c>
      <c r="Q42" s="35" cm="1">
        <f t="array" ref="Q42">_xll.Interp2dTab(-1,1,Parameters!$AL$29:$AY$29,Parameters!$AK$30:$AK$37,Parameters!$AL$30:$AY$37,ABS(L42),ABS(K42))</f>
        <v>0.92635422895503616</v>
      </c>
      <c r="R42" s="35">
        <f t="shared" si="6"/>
        <v>-9.6604275960236201</v>
      </c>
      <c r="S42" s="35">
        <f t="shared" si="12"/>
        <v>3.8536363964382946E-2</v>
      </c>
      <c r="X42" s="12"/>
      <c r="AB42" s="17">
        <f>([1]WLTC_BFH!$I43/1000-H42)</f>
        <v>10.427373249617784</v>
      </c>
      <c r="AC42" s="17">
        <f t="shared" si="7"/>
        <v>10.427373249617784</v>
      </c>
      <c r="AG42" s="17">
        <f>([1]WLTC_BFH!$U46/1000-N42)</f>
        <v>4.4906372576858518</v>
      </c>
      <c r="AH42" s="17">
        <f t="shared" si="8"/>
        <v>4.4906372576858518</v>
      </c>
      <c r="AK42">
        <v>-6.950036619208519</v>
      </c>
    </row>
    <row r="43" spans="1:37" x14ac:dyDescent="0.3">
      <c r="A43" s="2" t="s">
        <v>3</v>
      </c>
      <c r="B43" s="2">
        <v>39</v>
      </c>
      <c r="C43" s="8">
        <v>37</v>
      </c>
      <c r="D43" s="8">
        <v>37</v>
      </c>
      <c r="E43" s="8">
        <v>43.651600000000002</v>
      </c>
      <c r="F43" s="13">
        <f t="shared" si="9"/>
        <v>-0.80555555555555514</v>
      </c>
      <c r="G43" s="13">
        <f t="shared" si="10"/>
        <v>0.23136111111111113</v>
      </c>
      <c r="H43" s="35" cm="1">
        <f t="array" ref="H43">(m*g*_xll.Interp1d(-1,Parameters!$H$48:$H$54,Parameters!$I$48:$I$54,C43)+c_w*A*rho_L*(C43/3.6)^2/2+F43*e_i*m)*C43/3.6/1000</f>
        <v>-10.131767951085962</v>
      </c>
      <c r="I43" s="35">
        <f t="shared" si="0"/>
        <v>35.021457204504642</v>
      </c>
      <c r="J43" s="35">
        <f t="shared" si="1"/>
        <v>2762.6279664935773</v>
      </c>
      <c r="K43" s="35">
        <f t="shared" si="2"/>
        <v>142.94007758018572</v>
      </c>
      <c r="L43" s="35">
        <f t="shared" si="3"/>
        <v>338.43292496552459</v>
      </c>
      <c r="M43" s="35" cm="1">
        <f t="array" ref="M43">_xll.Interp2dTab(-1,1,Parameters!$V$29:$AI$29,Parameters!$U$30:$U$37,Parameters!$V$30:$AI$37,ABS(J43),ABS(I43))*_xll.Interp2dTab(-1,1,Parameters!$V$18:$AI$18,Parameters!$U$19:$U$26,Parameters!$V$19:$AI$26,ABS(J43),ABS(I43))</f>
        <v>0.81475158143698589</v>
      </c>
      <c r="N43" s="35">
        <f t="shared" si="4"/>
        <v>-8.2548739608998574</v>
      </c>
      <c r="O43" s="35">
        <f t="shared" si="5"/>
        <v>-8254.8739608998567</v>
      </c>
      <c r="P43" s="35">
        <f t="shared" si="11"/>
        <v>4.5189828698316073E-2</v>
      </c>
      <c r="Q43" s="35" cm="1">
        <f t="array" ref="Q43">_xll.Interp2dTab(-1,1,Parameters!$AL$29:$AY$29,Parameters!$AK$30:$AK$37,Parameters!$AL$30:$AY$37,ABS(L43),ABS(K43))</f>
        <v>0.91941406410258086</v>
      </c>
      <c r="R43" s="35">
        <f t="shared" si="6"/>
        <v>-9.3152899484522234</v>
      </c>
      <c r="S43" s="35">
        <f t="shared" si="12"/>
        <v>3.5948783423146217E-2</v>
      </c>
      <c r="X43" s="12"/>
      <c r="AB43" s="17">
        <f>([1]WLTC_BFH!$I44/1000-H43)</f>
        <v>10.128470651085962</v>
      </c>
      <c r="AC43" s="17">
        <f t="shared" si="7"/>
        <v>10.128470651085962</v>
      </c>
      <c r="AG43" s="17">
        <f>([1]WLTC_BFH!$U47/1000-N43)</f>
        <v>-1.4055704835445582</v>
      </c>
      <c r="AH43" s="17">
        <f t="shared" si="8"/>
        <v>1.4055704835445582</v>
      </c>
      <c r="AK43">
        <v>-8.6725008911846952</v>
      </c>
    </row>
    <row r="44" spans="1:37" x14ac:dyDescent="0.3">
      <c r="A44" s="2" t="s">
        <v>3</v>
      </c>
      <c r="B44" s="2">
        <v>40</v>
      </c>
      <c r="C44" s="8">
        <v>34.6</v>
      </c>
      <c r="D44" s="8">
        <v>34.6</v>
      </c>
      <c r="E44" s="8">
        <v>42.180799999999998</v>
      </c>
      <c r="F44" s="13">
        <f t="shared" si="9"/>
        <v>-0.6666666666666663</v>
      </c>
      <c r="G44" s="13">
        <f t="shared" si="10"/>
        <v>0.24097222222222223</v>
      </c>
      <c r="H44" s="35" cm="1">
        <f t="array" ref="H44">(m*g*_xll.Interp1d(-1,Parameters!$H$48:$H$54,Parameters!$I$48:$I$54,C44)+c_w*A*rho_L*(C44/3.6)^2/2+F44*e_i*m)*C44/3.6/1000</f>
        <v>-7.7119775179747201</v>
      </c>
      <c r="I44" s="35">
        <f t="shared" si="0"/>
        <v>28.506267632131191</v>
      </c>
      <c r="J44" s="35">
        <f t="shared" si="1"/>
        <v>2583.430476775075</v>
      </c>
      <c r="K44" s="35">
        <f t="shared" si="2"/>
        <v>116.34833134054347</v>
      </c>
      <c r="L44" s="35">
        <f t="shared" si="3"/>
        <v>316.48051902181487</v>
      </c>
      <c r="M44" s="35" cm="1">
        <f t="array" ref="M44">_xll.Interp2dTab(-1,1,Parameters!$V$29:$AI$29,Parameters!$U$30:$U$37,Parameters!$V$30:$AI$37,ABS(J44),ABS(I44))*_xll.Interp2dTab(-1,1,Parameters!$V$18:$AI$18,Parameters!$U$19:$U$26,Parameters!$V$19:$AI$26,ABS(J44),ABS(I44))</f>
        <v>0.78144237595162513</v>
      </c>
      <c r="N44" s="35">
        <f t="shared" si="4"/>
        <v>-6.0264660349316825</v>
      </c>
      <c r="O44" s="35">
        <f t="shared" si="5"/>
        <v>-6026.4660349316828</v>
      </c>
      <c r="P44" s="35">
        <f t="shared" si="11"/>
        <v>4.3515810355279495E-2</v>
      </c>
      <c r="Q44" s="35" cm="1">
        <f t="array" ref="Q44">_xll.Interp2dTab(-1,1,Parameters!$AL$29:$AY$29,Parameters!$AK$30:$AK$37,Parameters!$AL$30:$AY$37,ABS(L44),ABS(K44))</f>
        <v>0.92606745980987148</v>
      </c>
      <c r="R44" s="35">
        <f t="shared" si="6"/>
        <v>-7.1418114301816864</v>
      </c>
      <c r="S44" s="35">
        <f t="shared" si="12"/>
        <v>3.3964946914762414E-2</v>
      </c>
      <c r="X44" s="12"/>
      <c r="AB44" s="17">
        <f>([1]WLTC_BFH!$I45/1000-H44)</f>
        <v>7.7064183179747197</v>
      </c>
      <c r="AC44" s="17">
        <f t="shared" si="7"/>
        <v>7.7064183179747197</v>
      </c>
      <c r="AG44" s="17">
        <f>([1]WLTC_BFH!$U48/1000-N44)</f>
        <v>-1.4525143572251835</v>
      </c>
      <c r="AH44" s="17">
        <f t="shared" si="8"/>
        <v>1.4525143572251835</v>
      </c>
      <c r="AK44">
        <v>-4.6341690819877721</v>
      </c>
    </row>
    <row r="45" spans="1:37" x14ac:dyDescent="0.3">
      <c r="A45" s="2" t="s">
        <v>3</v>
      </c>
      <c r="B45" s="2">
        <v>41</v>
      </c>
      <c r="C45" s="8">
        <v>32.299999999999997</v>
      </c>
      <c r="D45" s="8">
        <v>32.299999999999997</v>
      </c>
      <c r="E45" s="8">
        <v>40.301499999999997</v>
      </c>
      <c r="F45" s="13">
        <f t="shared" si="9"/>
        <v>-0.63888888888889006</v>
      </c>
      <c r="G45" s="13">
        <f t="shared" si="10"/>
        <v>0.24994444444444444</v>
      </c>
      <c r="H45" s="35" cm="1">
        <f t="array" ref="H45">(m*g*_xll.Interp1d(-1,Parameters!$H$48:$H$54,Parameters!$I$48:$I$54,C45)+c_w*A*rho_L*(C45/3.6)^2/2+F45*e_i*m)*C45/3.6/1000</f>
        <v>-6.9047407448171443</v>
      </c>
      <c r="I45" s="35">
        <f t="shared" si="0"/>
        <v>27.339814050293</v>
      </c>
      <c r="J45" s="35">
        <f t="shared" si="1"/>
        <v>2411.6995491281768</v>
      </c>
      <c r="K45" s="35">
        <f t="shared" si="2"/>
        <v>111.58745104627089</v>
      </c>
      <c r="L45" s="35">
        <f t="shared" si="3"/>
        <v>295.44279665909306</v>
      </c>
      <c r="M45" s="35" cm="1">
        <f t="array" ref="M45">_xll.Interp2dTab(-1,1,Parameters!$V$29:$AI$29,Parameters!$U$30:$U$37,Parameters!$V$30:$AI$37,ABS(J45),ABS(I45))*_xll.Interp2dTab(-1,1,Parameters!$V$18:$AI$18,Parameters!$U$19:$U$26,Parameters!$V$19:$AI$26,ABS(J45),ABS(I45))</f>
        <v>0.77489117135920216</v>
      </c>
      <c r="N45" s="35">
        <f t="shared" si="4"/>
        <v>-5.3504226436829665</v>
      </c>
      <c r="O45" s="35">
        <f t="shared" si="5"/>
        <v>-5350.4226436829667</v>
      </c>
      <c r="P45" s="35">
        <f t="shared" si="11"/>
        <v>4.2029581843145335E-2</v>
      </c>
      <c r="Q45" s="35" cm="1">
        <f t="array" ref="Q45">_xll.Interp2dTab(-1,1,Parameters!$AL$29:$AY$29,Parameters!$AK$30:$AK$37,Parameters!$AL$30:$AY$37,ABS(L45),ABS(K45))</f>
        <v>0.92383943946735769</v>
      </c>
      <c r="R45" s="35">
        <f t="shared" si="6"/>
        <v>-6.3788718193592961</v>
      </c>
      <c r="S45" s="35">
        <f t="shared" si="12"/>
        <v>3.2193038076051499E-2</v>
      </c>
      <c r="X45" s="12"/>
      <c r="AB45" s="17">
        <f>([1]WLTC_BFH!$I46/1000-H45)</f>
        <v>6.8987186448171443</v>
      </c>
      <c r="AC45" s="17">
        <f t="shared" si="7"/>
        <v>6.8987186448171443</v>
      </c>
      <c r="AG45" s="17">
        <f>([1]WLTC_BFH!$U49/1000-N45)</f>
        <v>-3.3465773563170327</v>
      </c>
      <c r="AH45" s="17">
        <f t="shared" si="8"/>
        <v>3.3465773563170327</v>
      </c>
      <c r="AK45">
        <v>-4.9040859134862398</v>
      </c>
    </row>
    <row r="46" spans="1:37" x14ac:dyDescent="0.3">
      <c r="A46" s="2" t="s">
        <v>3</v>
      </c>
      <c r="B46" s="2">
        <v>42</v>
      </c>
      <c r="C46" s="8">
        <v>29</v>
      </c>
      <c r="D46" s="8">
        <v>29</v>
      </c>
      <c r="E46" s="8">
        <v>37.697000000000003</v>
      </c>
      <c r="F46" s="13">
        <f t="shared" si="9"/>
        <v>-0.91666666666666585</v>
      </c>
      <c r="G46" s="13">
        <f t="shared" si="10"/>
        <v>0.25800000000000001</v>
      </c>
      <c r="H46" s="35" cm="1">
        <f t="array" ref="H46">(m*g*_xll.Interp1d(-1,Parameters!$H$48:$H$54,Parameters!$I$48:$I$54,C46)+c_w*A*rho_L*(C46/3.6)^2/2+F46*e_i*m)*C46/3.6/1000</f>
        <v>-9.2951904563317065</v>
      </c>
      <c r="I46" s="35">
        <f t="shared" si="0"/>
        <v>40.993122188893956</v>
      </c>
      <c r="J46" s="35">
        <f t="shared" si="1"/>
        <v>2165.3030007652364</v>
      </c>
      <c r="K46" s="35">
        <f t="shared" si="2"/>
        <v>167.3134282139707</v>
      </c>
      <c r="L46" s="35">
        <f t="shared" si="3"/>
        <v>265.25823848649225</v>
      </c>
      <c r="M46" s="35" cm="1">
        <f t="array" ref="M46">_xll.Interp2dTab(-1,1,Parameters!$V$29:$AI$29,Parameters!$U$30:$U$37,Parameters!$V$30:$AI$37,ABS(J46),ABS(I46))*_xll.Interp2dTab(-1,1,Parameters!$V$18:$AI$18,Parameters!$U$19:$U$26,Parameters!$V$19:$AI$26,ABS(J46),ABS(I46))</f>
        <v>0.84254437391222059</v>
      </c>
      <c r="N46" s="35">
        <f t="shared" si="4"/>
        <v>-7.8316104234248458</v>
      </c>
      <c r="O46" s="35">
        <f t="shared" si="5"/>
        <v>-7831.610423424846</v>
      </c>
      <c r="P46" s="35">
        <f t="shared" si="11"/>
        <v>3.9854134503305098E-2</v>
      </c>
      <c r="Q46" s="35" cm="1">
        <f t="array" ref="Q46">_xll.Interp2dTab(-1,1,Parameters!$AL$29:$AY$29,Parameters!$AK$30:$AK$37,Parameters!$AL$30:$AY$37,ABS(L46),ABS(K46))</f>
        <v>0.88563633905136019</v>
      </c>
      <c r="R46" s="35">
        <f t="shared" si="6"/>
        <v>-8.2321584465307538</v>
      </c>
      <c r="S46" s="35">
        <f t="shared" si="12"/>
        <v>2.9906327396459622E-2</v>
      </c>
      <c r="X46" s="12"/>
      <c r="AB46" s="17">
        <f>([1]WLTC_BFH!$I47/1000-H46)</f>
        <v>9.2856015563317058</v>
      </c>
      <c r="AC46" s="17">
        <f t="shared" si="7"/>
        <v>9.2856015563317058</v>
      </c>
      <c r="AG46" s="17">
        <f>([1]WLTC_BFH!$U50/1000-N46)</f>
        <v>-0.82633552252110309</v>
      </c>
      <c r="AH46" s="17">
        <f t="shared" si="8"/>
        <v>0.82633552252110309</v>
      </c>
      <c r="AK46">
        <v>-2.7379092957075351</v>
      </c>
    </row>
    <row r="47" spans="1:37" x14ac:dyDescent="0.3">
      <c r="A47" s="2" t="s">
        <v>3</v>
      </c>
      <c r="B47" s="2">
        <v>43</v>
      </c>
      <c r="C47" s="8">
        <v>25.1</v>
      </c>
      <c r="D47" s="8">
        <v>25.1</v>
      </c>
      <c r="E47" s="8">
        <v>34.891199999999998</v>
      </c>
      <c r="F47" s="13">
        <f t="shared" si="9"/>
        <v>-1.0833333333333328</v>
      </c>
      <c r="G47" s="13">
        <f t="shared" si="10"/>
        <v>0.26497222222222222</v>
      </c>
      <c r="H47" s="35" cm="1">
        <f t="array" ref="H47">(m*g*_xll.Interp1d(-1,Parameters!$H$48:$H$54,Parameters!$I$48:$I$54,C47)+c_w*A*rho_L*(C47/3.6)^2/2+F47*e_i*m)*C47/3.6/1000</f>
        <v>-9.6735256576532063</v>
      </c>
      <c r="I47" s="35">
        <f t="shared" si="0"/>
        <v>49.290334858483241</v>
      </c>
      <c r="J47" s="35">
        <f t="shared" si="1"/>
        <v>1874.1070799726699</v>
      </c>
      <c r="K47" s="35">
        <f t="shared" si="2"/>
        <v>201.17850172489935</v>
      </c>
      <c r="L47" s="35">
        <f t="shared" si="3"/>
        <v>229.58557882796396</v>
      </c>
      <c r="M47" s="35" cm="1">
        <f t="array" ref="M47">_xll.Interp2dTab(-1,1,Parameters!$V$29:$AI$29,Parameters!$U$30:$U$37,Parameters!$V$30:$AI$37,ABS(J47),ABS(I47))*_xll.Interp2dTab(-1,1,Parameters!$V$18:$AI$18,Parameters!$U$19:$U$26,Parameters!$V$19:$AI$26,ABS(J47),ABS(I47))</f>
        <v>0.85803322200460697</v>
      </c>
      <c r="N47" s="35">
        <f t="shared" si="4"/>
        <v>-8.3002063881804151</v>
      </c>
      <c r="O47" s="35">
        <f t="shared" si="5"/>
        <v>-8300.2063881804152</v>
      </c>
      <c r="P47" s="35">
        <f t="shared" si="11"/>
        <v>3.7548521617699428E-2</v>
      </c>
      <c r="Q47" s="35" cm="1">
        <f t="array" ref="Q47">_xll.Interp2dTab(-1,1,Parameters!$AL$29:$AY$29,Parameters!$AK$30:$AK$37,Parameters!$AL$30:$AY$37,ABS(L47),ABS(K47))</f>
        <v>0.84671231219460241</v>
      </c>
      <c r="R47" s="35">
        <f t="shared" si="6"/>
        <v>-8.1906932766653586</v>
      </c>
      <c r="S47" s="35">
        <f t="shared" si="12"/>
        <v>2.7631134819608133E-2</v>
      </c>
      <c r="X47" s="12"/>
      <c r="AB47" s="17">
        <f>([1]WLTC_BFH!$I48/1000-H47)</f>
        <v>9.663794057653206</v>
      </c>
      <c r="AC47" s="17">
        <f t="shared" si="7"/>
        <v>9.663794057653206</v>
      </c>
      <c r="AG47" s="17">
        <f>([1]WLTC_BFH!$U51/1000-N47)</f>
        <v>1.5814316134056252</v>
      </c>
      <c r="AH47" s="17">
        <f t="shared" si="8"/>
        <v>1.5814316134056252</v>
      </c>
      <c r="AK47">
        <v>-0.40921943674999106</v>
      </c>
    </row>
    <row r="48" spans="1:37" x14ac:dyDescent="0.3">
      <c r="A48" s="2" t="s">
        <v>3</v>
      </c>
      <c r="B48" s="2">
        <v>44</v>
      </c>
      <c r="C48" s="8">
        <v>22.2</v>
      </c>
      <c r="D48" s="8">
        <v>22.2</v>
      </c>
      <c r="E48" s="8">
        <v>31.497699999999998</v>
      </c>
      <c r="F48" s="13">
        <f t="shared" si="9"/>
        <v>-0.80555555555555614</v>
      </c>
      <c r="G48" s="13">
        <f t="shared" si="10"/>
        <v>0.27113888888888887</v>
      </c>
      <c r="H48" s="35" cm="1">
        <f t="array" ref="H48">(m*g*_xll.Interp1d(-1,Parameters!$H$48:$H$54,Parameters!$I$48:$I$54,C48)+c_w*A*rho_L*(C48/3.6)^2/2+F48*e_i*m)*C48/3.6/1000</f>
        <v>-6.251893341089616</v>
      </c>
      <c r="I48" s="35">
        <f t="shared" si="0"/>
        <v>36.017145304607574</v>
      </c>
      <c r="J48" s="35">
        <f t="shared" si="1"/>
        <v>1657.5767798961463</v>
      </c>
      <c r="K48" s="35">
        <f t="shared" si="2"/>
        <v>147.00397856075583</v>
      </c>
      <c r="L48" s="35">
        <f t="shared" si="3"/>
        <v>203.05975497931473</v>
      </c>
      <c r="M48" s="35" cm="1">
        <f t="array" ref="M48">_xll.Interp2dTab(-1,1,Parameters!$V$29:$AI$29,Parameters!$U$30:$U$37,Parameters!$V$30:$AI$37,ABS(J48),ABS(I48))*_xll.Interp2dTab(-1,1,Parameters!$V$18:$AI$18,Parameters!$U$19:$U$26,Parameters!$V$19:$AI$26,ABS(J48),ABS(I48))</f>
        <v>0.75070792752371729</v>
      </c>
      <c r="N48" s="35">
        <f t="shared" si="4"/>
        <v>-4.693345893188714</v>
      </c>
      <c r="O48" s="35">
        <f t="shared" si="5"/>
        <v>-4693.3458931887144</v>
      </c>
      <c r="P48" s="35">
        <f t="shared" si="11"/>
        <v>3.6244814425147008E-2</v>
      </c>
      <c r="Q48" s="35" cm="1">
        <f t="array" ref="Q48">_xll.Interp2dTab(-1,1,Parameters!$AL$29:$AY$29,Parameters!$AK$30:$AK$37,Parameters!$AL$30:$AY$37,ABS(L48),ABS(K48))</f>
        <v>0.86844660347361202</v>
      </c>
      <c r="R48" s="35">
        <f t="shared" si="6"/>
        <v>-5.429435537348569</v>
      </c>
      <c r="S48" s="35">
        <f t="shared" si="12"/>
        <v>2.6122958281455753E-2</v>
      </c>
      <c r="X48" s="12"/>
      <c r="AB48" s="17">
        <f>([1]WLTC_BFH!$I49/1000-H48)</f>
        <v>6.2420732410896163</v>
      </c>
      <c r="AC48" s="17">
        <f t="shared" si="7"/>
        <v>6.2420732410896163</v>
      </c>
      <c r="AG48" s="17">
        <f>([1]WLTC_BFH!$U52/1000-N48)</f>
        <v>1.7437384165531729</v>
      </c>
      <c r="AH48" s="17">
        <f t="shared" si="8"/>
        <v>1.7437384165531729</v>
      </c>
      <c r="AK48">
        <v>4.7853801530353444</v>
      </c>
    </row>
    <row r="49" spans="1:37" x14ac:dyDescent="0.3">
      <c r="A49" s="2" t="s">
        <v>3</v>
      </c>
      <c r="B49" s="2">
        <v>45</v>
      </c>
      <c r="C49" s="8">
        <v>20.9</v>
      </c>
      <c r="D49" s="8">
        <v>20.9</v>
      </c>
      <c r="E49" s="8">
        <v>27.9466</v>
      </c>
      <c r="F49" s="13">
        <f t="shared" si="9"/>
        <v>-0.36111111111111133</v>
      </c>
      <c r="G49" s="13">
        <f t="shared" si="10"/>
        <v>0.27694444444444444</v>
      </c>
      <c r="H49" s="35" cm="1">
        <f t="array" ref="H49">(m*g*_xll.Interp1d(-1,Parameters!$H$48:$H$54,Parameters!$I$48:$I$54,C49)+c_w*A*rho_L*(C49/3.6)^2/2+F49*e_i*m)*C49/3.6/1000</f>
        <v>-2.3864968719090034</v>
      </c>
      <c r="I49" s="35">
        <f t="shared" si="0"/>
        <v>14.603780122779465</v>
      </c>
      <c r="J49" s="35">
        <f t="shared" si="1"/>
        <v>1560.511472965291</v>
      </c>
      <c r="K49" s="35">
        <f t="shared" si="2"/>
        <v>59.605328571124389</v>
      </c>
      <c r="L49" s="35">
        <f t="shared" si="3"/>
        <v>191.16886842647199</v>
      </c>
      <c r="M49" s="35" cm="1">
        <f t="array" ref="M49">_xll.Interp2dTab(-1,1,Parameters!$V$29:$AI$29,Parameters!$U$30:$U$37,Parameters!$V$30:$AI$37,ABS(J49),ABS(I49))*_xll.Interp2dTab(-1,1,Parameters!$V$18:$AI$18,Parameters!$U$19:$U$26,Parameters!$V$19:$AI$26,ABS(J49),ABS(I49))</f>
        <v>0.63937179985494996</v>
      </c>
      <c r="N49" s="35">
        <f t="shared" si="4"/>
        <v>-1.5258588003406675</v>
      </c>
      <c r="O49" s="35">
        <f t="shared" si="5"/>
        <v>-1525.8588003406674</v>
      </c>
      <c r="P49" s="35">
        <f t="shared" si="11"/>
        <v>3.5820964758385712E-2</v>
      </c>
      <c r="Q49" s="35" cm="1">
        <f t="array" ref="Q49">_xll.Interp2dTab(-1,1,Parameters!$AL$29:$AY$29,Parameters!$AK$30:$AK$37,Parameters!$AL$30:$AY$37,ABS(L49),ABS(K49))</f>
        <v>0.92669712250292813</v>
      </c>
      <c r="R49" s="35">
        <f t="shared" si="6"/>
        <v>-2.2115597840603125</v>
      </c>
      <c r="S49" s="35">
        <f t="shared" si="12"/>
        <v>2.5508636119216777E-2</v>
      </c>
      <c r="X49" s="12"/>
      <c r="AB49" s="17">
        <f>([1]WLTC_BFH!$I50/1000-H49)</f>
        <v>2.3768597719090034</v>
      </c>
      <c r="AC49" s="17">
        <f t="shared" si="7"/>
        <v>2.3768597719090034</v>
      </c>
      <c r="AG49" s="17">
        <f>([1]WLTC_BFH!$U53/1000-N49)</f>
        <v>1.1413927809231894</v>
      </c>
      <c r="AH49" s="17">
        <f t="shared" si="8"/>
        <v>1.1413927809231894</v>
      </c>
      <c r="AK49">
        <v>7.146074247125366</v>
      </c>
    </row>
    <row r="50" spans="1:37" x14ac:dyDescent="0.3">
      <c r="A50" s="2" t="s">
        <v>3</v>
      </c>
      <c r="B50" s="2">
        <v>46</v>
      </c>
      <c r="C50" s="8">
        <v>20.399999999999999</v>
      </c>
      <c r="D50" s="8">
        <v>20.399999999999999</v>
      </c>
      <c r="E50" s="8">
        <v>24.339500000000001</v>
      </c>
      <c r="F50" s="13">
        <f t="shared" si="9"/>
        <v>-0.1388888888888889</v>
      </c>
      <c r="G50" s="13">
        <f t="shared" si="10"/>
        <v>0.28261111111111109</v>
      </c>
      <c r="H50" s="35" cm="1">
        <f t="array" ref="H50">(m*g*_xll.Interp1d(-1,Parameters!$H$48:$H$54,Parameters!$I$48:$I$54,C50)+c_w*A*rho_L*(C50/3.6)^2/2+F50*e_i*m)*C50/3.6/1000</f>
        <v>-0.62035241575320932</v>
      </c>
      <c r="I50" s="35">
        <f t="shared" si="0"/>
        <v>3.889188675625975</v>
      </c>
      <c r="J50" s="35">
        <f t="shared" si="1"/>
        <v>1523.1786626072694</v>
      </c>
      <c r="K50" s="35">
        <f t="shared" si="2"/>
        <v>15.873723579567418</v>
      </c>
      <c r="L50" s="35">
        <f t="shared" si="3"/>
        <v>186.59545052153246</v>
      </c>
      <c r="M50" s="35" cm="1">
        <f t="array" ref="M50">_xll.Interp2dTab(-1,1,Parameters!$V$29:$AI$29,Parameters!$U$30:$U$37,Parameters!$V$30:$AI$37,ABS(J50),ABS(I50))*_xll.Interp2dTab(-1,1,Parameters!$V$18:$AI$18,Parameters!$U$19:$U$26,Parameters!$V$19:$AI$26,ABS(J50),ABS(I50))</f>
        <v>0.31154387798376354</v>
      </c>
      <c r="N50" s="35">
        <f t="shared" si="4"/>
        <v>-0.1932669973203508</v>
      </c>
      <c r="O50" s="35">
        <f t="shared" si="5"/>
        <v>-193.26699732035081</v>
      </c>
      <c r="P50" s="35">
        <f t="shared" si="11"/>
        <v>3.5767279481352283E-2</v>
      </c>
      <c r="Q50" s="35" cm="1">
        <f t="array" ref="Q50">_xll.Interp2dTab(-1,1,Parameters!$AL$29:$AY$29,Parameters!$AK$30:$AK$37,Parameters!$AL$30:$AY$37,ABS(L50),ABS(K50))</f>
        <v>0.73567181943430981</v>
      </c>
      <c r="R50" s="35">
        <f t="shared" si="6"/>
        <v>-0.45637579038763287</v>
      </c>
      <c r="S50" s="35">
        <f t="shared" si="12"/>
        <v>2.5381865066331322E-2</v>
      </c>
      <c r="X50" s="12"/>
      <c r="AB50" s="17">
        <f>([1]WLTC_BFH!$I51/1000-H50)</f>
        <v>0.6120162157532093</v>
      </c>
      <c r="AC50" s="17">
        <f t="shared" si="7"/>
        <v>0.6120162157532093</v>
      </c>
      <c r="AG50" s="17">
        <f>([1]WLTC_BFH!$U54/1000-N50)</f>
        <v>-4.8934837542033788E-2</v>
      </c>
      <c r="AH50" s="17">
        <f t="shared" si="8"/>
        <v>4.8934837542033788E-2</v>
      </c>
      <c r="AK50">
        <v>6.8348315897882683</v>
      </c>
    </row>
    <row r="51" spans="1:37" x14ac:dyDescent="0.3">
      <c r="A51" s="2" t="s">
        <v>3</v>
      </c>
      <c r="B51" s="2">
        <v>47</v>
      </c>
      <c r="C51" s="8">
        <v>19.5</v>
      </c>
      <c r="D51" s="8">
        <v>19.5</v>
      </c>
      <c r="E51" s="8">
        <v>21.828399999999998</v>
      </c>
      <c r="F51" s="13">
        <f t="shared" si="9"/>
        <v>-0.24999999999999961</v>
      </c>
      <c r="G51" s="13">
        <f t="shared" si="10"/>
        <v>0.28802777777777777</v>
      </c>
      <c r="H51" s="35" cm="1">
        <f t="array" ref="H51">(m*g*_xll.Interp1d(-1,Parameters!$H$48:$H$54,Parameters!$I$48:$I$54,C51)+c_w*A*rho_L*(C51/3.6)^2/2+F51*e_i*m)*C51/3.6/1000</f>
        <v>-1.4173919715572281</v>
      </c>
      <c r="I51" s="35">
        <f t="shared" si="0"/>
        <v>9.2962128573001106</v>
      </c>
      <c r="J51" s="35">
        <f t="shared" si="1"/>
        <v>1455.9796039628313</v>
      </c>
      <c r="K51" s="35">
        <f t="shared" si="2"/>
        <v>37.942492777070406</v>
      </c>
      <c r="L51" s="35">
        <f t="shared" si="3"/>
        <v>178.36329829264133</v>
      </c>
      <c r="M51" s="35" cm="1">
        <f t="array" ref="M51">_xll.Interp2dTab(-1,1,Parameters!$V$29:$AI$29,Parameters!$U$30:$U$37,Parameters!$V$30:$AI$37,ABS(J51),ABS(I51))*_xll.Interp2dTab(-1,1,Parameters!$V$18:$AI$18,Parameters!$U$19:$U$26,Parameters!$V$19:$AI$26,ABS(J51),ABS(I51))</f>
        <v>0.56500817311994089</v>
      </c>
      <c r="N51" s="35">
        <f t="shared" si="4"/>
        <v>-0.80083804844442064</v>
      </c>
      <c r="O51" s="35">
        <f t="shared" si="5"/>
        <v>-800.83804844442068</v>
      </c>
      <c r="P51" s="35">
        <f t="shared" si="11"/>
        <v>3.5544824467895503E-2</v>
      </c>
      <c r="Q51" s="35" cm="1">
        <f t="array" ref="Q51">_xll.Interp2dTab(-1,1,Parameters!$AL$29:$AY$29,Parameters!$AK$30:$AK$37,Parameters!$AL$30:$AY$37,ABS(L51),ABS(K51))</f>
        <v>0.92986476267354401</v>
      </c>
      <c r="R51" s="35">
        <f t="shared" si="6"/>
        <v>-1.3179828492474486</v>
      </c>
      <c r="S51" s="35">
        <f t="shared" si="12"/>
        <v>2.5015758719318142E-2</v>
      </c>
      <c r="X51" s="12"/>
      <c r="AB51" s="17">
        <f>([1]WLTC_BFH!$I52/1000-H51)</f>
        <v>1.412871971557228</v>
      </c>
      <c r="AC51" s="17">
        <f t="shared" si="7"/>
        <v>1.412871971557228</v>
      </c>
      <c r="AG51" s="17">
        <f>([1]WLTC_BFH!$U55/1000-N51)</f>
        <v>0.30856082072164809</v>
      </c>
      <c r="AH51" s="17">
        <f t="shared" si="8"/>
        <v>0.30856082072164809</v>
      </c>
      <c r="AK51">
        <v>3.518281424733134</v>
      </c>
    </row>
    <row r="52" spans="1:37" x14ac:dyDescent="0.3">
      <c r="A52" s="2" t="s">
        <v>3</v>
      </c>
      <c r="B52" s="2">
        <v>48</v>
      </c>
      <c r="C52" s="8">
        <v>18.399999999999999</v>
      </c>
      <c r="D52" s="8">
        <v>18.399999999999999</v>
      </c>
      <c r="E52" s="8">
        <v>20.6294</v>
      </c>
      <c r="F52" s="13">
        <f t="shared" si="9"/>
        <v>-0.30555555555555597</v>
      </c>
      <c r="G52" s="13">
        <f t="shared" si="10"/>
        <v>0.29313888888888889</v>
      </c>
      <c r="H52" s="35" cm="1">
        <f t="array" ref="H52">(m*g*_xll.Interp1d(-1,Parameters!$H$48:$H$54,Parameters!$I$48:$I$54,C52)+c_w*A*rho_L*(C52/3.6)^2/2+F52*e_i*m)*C52/3.6/1000</f>
        <v>-1.7300640236098477</v>
      </c>
      <c r="I52" s="35">
        <f t="shared" si="0"/>
        <v>12.025276037746412</v>
      </c>
      <c r="J52" s="35">
        <f t="shared" si="1"/>
        <v>1373.8474211751843</v>
      </c>
      <c r="K52" s="35">
        <f t="shared" si="2"/>
        <v>49.08116414806198</v>
      </c>
      <c r="L52" s="35">
        <f t="shared" si="3"/>
        <v>168.30177890177438</v>
      </c>
      <c r="M52" s="35" cm="1">
        <f t="array" ref="M52">_xll.Interp2dTab(-1,1,Parameters!$V$29:$AI$29,Parameters!$U$30:$U$37,Parameters!$V$30:$AI$37,ABS(J52),ABS(I52))*_xll.Interp2dTab(-1,1,Parameters!$V$18:$AI$18,Parameters!$U$19:$U$26,Parameters!$V$19:$AI$26,ABS(J52),ABS(I52))</f>
        <v>0.59968677639492429</v>
      </c>
      <c r="N52" s="35">
        <f t="shared" si="4"/>
        <v>-1.0374965172754218</v>
      </c>
      <c r="O52" s="35">
        <f t="shared" si="5"/>
        <v>-1037.4965172754219</v>
      </c>
      <c r="P52" s="35">
        <f t="shared" si="11"/>
        <v>3.5256630990874553E-2</v>
      </c>
      <c r="Q52" s="35" cm="1">
        <f t="array" ref="Q52">_xll.Interp2dTab(-1,1,Parameters!$AL$29:$AY$29,Parameters!$AK$30:$AK$37,Parameters!$AL$30:$AY$37,ABS(L52),ABS(K52))</f>
        <v>0.93011975058885399</v>
      </c>
      <c r="R52" s="35">
        <f t="shared" si="6"/>
        <v>-1.6091667181427407</v>
      </c>
      <c r="S52" s="35">
        <f t="shared" si="12"/>
        <v>2.4568767964278492E-2</v>
      </c>
      <c r="X52" s="12"/>
      <c r="AB52" s="17">
        <f>([1]WLTC_BFH!$I53/1000-H52)</f>
        <v>1.7289045236098477</v>
      </c>
      <c r="AC52" s="17">
        <f t="shared" si="7"/>
        <v>1.7289045236098477</v>
      </c>
      <c r="AG52" s="17">
        <f>([1]WLTC_BFH!$U56/1000-N52)</f>
        <v>0.56264503212690697</v>
      </c>
      <c r="AH52" s="17">
        <f t="shared" si="8"/>
        <v>0.56264503212690697</v>
      </c>
      <c r="AK52">
        <v>1.0320099398325853</v>
      </c>
    </row>
    <row r="53" spans="1:37" x14ac:dyDescent="0.3">
      <c r="A53" s="2" t="s">
        <v>3</v>
      </c>
      <c r="B53" s="2">
        <v>49</v>
      </c>
      <c r="C53" s="8">
        <v>17.8</v>
      </c>
      <c r="D53" s="8">
        <v>17.8</v>
      </c>
      <c r="E53" s="8">
        <v>20.054300000000001</v>
      </c>
      <c r="F53" s="13">
        <f t="shared" si="9"/>
        <v>-0.16666666666666607</v>
      </c>
      <c r="G53" s="13">
        <f t="shared" si="10"/>
        <v>0.29808333333333331</v>
      </c>
      <c r="H53" s="35" cm="1">
        <f t="array" ref="H53">(m*g*_xll.Interp1d(-1,Parameters!$H$48:$H$54,Parameters!$I$48:$I$54,C53)+c_w*A*rho_L*(C53/3.6)^2/2+F53*e_i*m)*C53/3.6/1000</f>
        <v>-0.74295251296688836</v>
      </c>
      <c r="I53" s="35">
        <f t="shared" si="0"/>
        <v>5.3381620792189972</v>
      </c>
      <c r="J53" s="35">
        <f t="shared" si="1"/>
        <v>1329.0480487455591</v>
      </c>
      <c r="K53" s="35">
        <f t="shared" si="2"/>
        <v>21.787708526332338</v>
      </c>
      <c r="L53" s="35">
        <f t="shared" si="3"/>
        <v>162.813677415847</v>
      </c>
      <c r="M53" s="35" cm="1">
        <f t="array" ref="M53">_xll.Interp2dTab(-1,1,Parameters!$V$29:$AI$29,Parameters!$U$30:$U$37,Parameters!$V$30:$AI$37,ABS(J53),ABS(I53))*_xll.Interp2dTab(-1,1,Parameters!$V$18:$AI$18,Parameters!$U$19:$U$26,Parameters!$V$19:$AI$26,ABS(J53),ABS(I53))</f>
        <v>0.35737309582184867</v>
      </c>
      <c r="N53" s="35">
        <f t="shared" si="4"/>
        <v>-0.26551123960759904</v>
      </c>
      <c r="O53" s="35">
        <f t="shared" si="5"/>
        <v>-265.51123960759901</v>
      </c>
      <c r="P53" s="35">
        <f t="shared" si="11"/>
        <v>3.5182877868761328E-2</v>
      </c>
      <c r="Q53" s="35" cm="1">
        <f t="array" ref="Q53">_xll.Interp2dTab(-1,1,Parameters!$AL$29:$AY$29,Parameters!$AK$30:$AK$37,Parameters!$AL$30:$AY$37,ABS(L53),ABS(K53))</f>
        <v>0.8586586017277269</v>
      </c>
      <c r="R53" s="35">
        <f t="shared" si="6"/>
        <v>-0.63794256593424925</v>
      </c>
      <c r="S53" s="35">
        <f t="shared" si="12"/>
        <v>2.4391561695963421E-2</v>
      </c>
      <c r="X53" s="12"/>
      <c r="AB53" s="17">
        <f>([1]WLTC_BFH!$I54/1000-H53)</f>
        <v>0.74186071296688838</v>
      </c>
      <c r="AC53" s="17">
        <f t="shared" si="7"/>
        <v>0.74186071296688838</v>
      </c>
      <c r="AG53" s="17">
        <f>([1]WLTC_BFH!$U57/1000-N53)</f>
        <v>-0.22850856237259914</v>
      </c>
      <c r="AH53" s="17">
        <f t="shared" si="8"/>
        <v>0.22850856237259914</v>
      </c>
      <c r="AK53">
        <v>-0.97336920852310727</v>
      </c>
    </row>
    <row r="54" spans="1:37" x14ac:dyDescent="0.3">
      <c r="A54" s="2" t="s">
        <v>3</v>
      </c>
      <c r="B54" s="2">
        <v>50</v>
      </c>
      <c r="C54" s="8">
        <v>17.8</v>
      </c>
      <c r="D54" s="8">
        <v>17.8</v>
      </c>
      <c r="E54" s="8">
        <v>19.366399999999999</v>
      </c>
      <c r="F54" s="13">
        <f t="shared" si="9"/>
        <v>0</v>
      </c>
      <c r="G54" s="13">
        <f t="shared" si="10"/>
        <v>0.30302777777777773</v>
      </c>
      <c r="H54" s="35" cm="1">
        <f t="array" ref="H54">(m*g*_xll.Interp1d(-1,Parameters!$H$48:$H$54,Parameters!$I$48:$I$54,C54)+c_w*A*rho_L*(C54/3.6)^2/2+F54*e_i*m)*C54/3.6/1000</f>
        <v>0.37778855740347789</v>
      </c>
      <c r="I54" s="35">
        <f t="shared" si="0"/>
        <v>2.7144353318634984</v>
      </c>
      <c r="J54" s="35">
        <f t="shared" si="1"/>
        <v>1329.0480487455591</v>
      </c>
      <c r="K54" s="35">
        <f t="shared" si="2"/>
        <v>11.078967807000868</v>
      </c>
      <c r="L54" s="35">
        <f t="shared" si="3"/>
        <v>162.813677415847</v>
      </c>
      <c r="M54" s="35" cm="1">
        <f t="array" ref="M54">_xll.Interp2dTab(-1,1,Parameters!$V$29:$AI$29,Parameters!$U$30:$U$37,Parameters!$V$30:$AI$37,ABS(J54),ABS(I54))*_xll.Interp2dTab(-1,1,Parameters!$V$18:$AI$18,Parameters!$U$19:$U$26,Parameters!$V$19:$AI$26,ABS(J54),ABS(I54))</f>
        <v>0.25258005527047833</v>
      </c>
      <c r="N54" s="35">
        <f t="shared" si="4"/>
        <v>1.4957180882667815</v>
      </c>
      <c r="O54" s="35">
        <f t="shared" si="5"/>
        <v>1495.7180882667815</v>
      </c>
      <c r="P54" s="35">
        <f t="shared" si="11"/>
        <v>3.5598355115502099E-2</v>
      </c>
      <c r="Q54" s="35" cm="1">
        <f t="array" ref="Q54">_xll.Interp2dTab(-1,1,Parameters!$AL$29:$AY$29,Parameters!$AK$30:$AK$37,Parameters!$AL$30:$AY$37,ABS(L54),ABS(K54))</f>
        <v>0.63322617322533614</v>
      </c>
      <c r="R54" s="35">
        <f t="shared" si="6"/>
        <v>0.59660919490932074</v>
      </c>
      <c r="S54" s="35">
        <f t="shared" si="12"/>
        <v>2.4557286472327123E-2</v>
      </c>
      <c r="X54" s="12"/>
      <c r="AB54" s="17">
        <f>([1]WLTC_BFH!$I55/1000-H54)</f>
        <v>-0.3790284574034779</v>
      </c>
      <c r="AC54" s="17">
        <f t="shared" si="7"/>
        <v>0.3790284574034779</v>
      </c>
      <c r="AG54" s="17">
        <f>([1]WLTC_BFH!$U58/1000-N54)</f>
        <v>-2.0370514216001143</v>
      </c>
      <c r="AH54" s="17">
        <f t="shared" si="8"/>
        <v>2.0370514216001143</v>
      </c>
      <c r="AK54">
        <v>-0.12209737192657383</v>
      </c>
    </row>
    <row r="55" spans="1:37" x14ac:dyDescent="0.3">
      <c r="A55" s="2" t="s">
        <v>3</v>
      </c>
      <c r="B55" s="2">
        <v>51</v>
      </c>
      <c r="C55" s="8">
        <v>17.399999999999999</v>
      </c>
      <c r="D55" s="8">
        <v>17.399999999999999</v>
      </c>
      <c r="E55" s="8">
        <v>18.638999999999999</v>
      </c>
      <c r="F55" s="13">
        <f t="shared" si="9"/>
        <v>-0.1111111111111117</v>
      </c>
      <c r="G55" s="13">
        <f t="shared" si="10"/>
        <v>0.30786111111111109</v>
      </c>
      <c r="H55" s="35" cm="1">
        <f t="array" ref="H55">(m*g*_xll.Interp1d(-1,Parameters!$H$48:$H$54,Parameters!$I$48:$I$54,C55)+c_w*A*rho_L*(C55/3.6)^2/2+F55*e_i*m)*C55/3.6/1000</f>
        <v>-0.36313455991956761</v>
      </c>
      <c r="I55" s="35">
        <f t="shared" si="0"/>
        <v>2.6691257619960869</v>
      </c>
      <c r="J55" s="35">
        <f t="shared" si="1"/>
        <v>1299.1818004591419</v>
      </c>
      <c r="K55" s="35">
        <f t="shared" si="2"/>
        <v>10.894036797587029</v>
      </c>
      <c r="L55" s="35">
        <f t="shared" si="3"/>
        <v>159.15494309189535</v>
      </c>
      <c r="M55" s="35" cm="1">
        <f t="array" ref="M55">_xll.Interp2dTab(-1,1,Parameters!$V$29:$AI$29,Parameters!$U$30:$U$37,Parameters!$V$30:$AI$37,ABS(J55),ABS(I55))*_xll.Interp2dTab(-1,1,Parameters!$V$18:$AI$18,Parameters!$U$19:$U$26,Parameters!$V$19:$AI$26,ABS(J55),ABS(I55))</f>
        <v>0.24913350419712424</v>
      </c>
      <c r="N55" s="35">
        <f t="shared" si="4"/>
        <v>-9.0468985407842456E-2</v>
      </c>
      <c r="O55" s="35">
        <f t="shared" si="5"/>
        <v>-90.468985407842453</v>
      </c>
      <c r="P55" s="35">
        <f t="shared" si="11"/>
        <v>3.5573224841777697E-2</v>
      </c>
      <c r="Q55" s="35" cm="1">
        <f t="array" ref="Q55">_xll.Interp2dTab(-1,1,Parameters!$AL$29:$AY$29,Parameters!$AK$30:$AK$37,Parameters!$AL$30:$AY$37,ABS(L55),ABS(K55))</f>
        <v>0.62917370989701926</v>
      </c>
      <c r="R55" s="35">
        <f t="shared" si="6"/>
        <v>-0.2284747182564158</v>
      </c>
      <c r="S55" s="35">
        <f t="shared" si="12"/>
        <v>2.4493821272811453E-2</v>
      </c>
      <c r="X55" s="12"/>
      <c r="AB55" s="17">
        <f>([1]WLTC_BFH!$I56/1000-H55)</f>
        <v>0.36195415991956759</v>
      </c>
      <c r="AC55" s="17">
        <f t="shared" si="7"/>
        <v>0.36195415991956759</v>
      </c>
      <c r="AG55" s="17">
        <f>([1]WLTC_BFH!$U59/1000-N55)</f>
        <v>-0.64855142275542277</v>
      </c>
      <c r="AH55" s="17">
        <f t="shared" si="8"/>
        <v>0.64855142275542277</v>
      </c>
      <c r="AK55">
        <v>-0.36116430499531404</v>
      </c>
    </row>
    <row r="56" spans="1:37" x14ac:dyDescent="0.3">
      <c r="A56" s="2" t="s">
        <v>3</v>
      </c>
      <c r="B56" s="2">
        <v>52</v>
      </c>
      <c r="C56" s="8">
        <v>15.7</v>
      </c>
      <c r="D56" s="8">
        <v>15.7</v>
      </c>
      <c r="E56" s="8">
        <v>17.938400000000001</v>
      </c>
      <c r="F56" s="13">
        <f t="shared" si="9"/>
        <v>-0.47222222222222199</v>
      </c>
      <c r="G56" s="13">
        <f t="shared" si="10"/>
        <v>0.31222222222222218</v>
      </c>
      <c r="H56" s="35" cm="1">
        <f t="array" ref="H56">(m*g*_xll.Interp1d(-1,Parameters!$H$48:$H$54,Parameters!$I$48:$I$54,C56)+c_w*A*rho_L*(C56/3.6)^2/2+F56*e_i*m)*C56/3.6/1000</f>
        <v>-2.4768901938843051</v>
      </c>
      <c r="I56" s="35">
        <f t="shared" si="0"/>
        <v>20.17705619355328</v>
      </c>
      <c r="J56" s="35">
        <f t="shared" si="1"/>
        <v>1172.2502452418692</v>
      </c>
      <c r="K56" s="35">
        <f t="shared" si="2"/>
        <v>82.352654853987715</v>
      </c>
      <c r="L56" s="35">
        <f t="shared" si="3"/>
        <v>143.60532221510095</v>
      </c>
      <c r="M56" s="35" cm="1">
        <f t="array" ref="M56">_xll.Interp2dTab(-1,1,Parameters!$V$29:$AI$29,Parameters!$U$30:$U$37,Parameters!$V$30:$AI$37,ABS(J56),ABS(I56))*_xll.Interp2dTab(-1,1,Parameters!$V$18:$AI$18,Parameters!$U$19:$U$26,Parameters!$V$19:$AI$26,ABS(J56),ABS(I56))</f>
        <v>0.59982322516911124</v>
      </c>
      <c r="N56" s="35">
        <f t="shared" si="4"/>
        <v>-1.485696264485429</v>
      </c>
      <c r="O56" s="35">
        <f t="shared" si="5"/>
        <v>-1485.6962644854291</v>
      </c>
      <c r="P56" s="35">
        <f t="shared" si="11"/>
        <v>3.5160531434976189E-2</v>
      </c>
      <c r="Q56" s="35" cm="1">
        <f t="array" ref="Q56">_xll.Interp2dTab(-1,1,Parameters!$AL$29:$AY$29,Parameters!$AK$30:$AK$37,Parameters!$AL$30:$AY$37,ABS(L56),ABS(K56))</f>
        <v>0.89842038729654372</v>
      </c>
      <c r="R56" s="35">
        <f t="shared" si="6"/>
        <v>-2.2252886472805486</v>
      </c>
      <c r="S56" s="35">
        <f t="shared" si="12"/>
        <v>2.3875685537455744E-2</v>
      </c>
      <c r="X56" s="12"/>
      <c r="AB56" s="17">
        <f>([1]WLTC_BFH!$I57/1000-H56)</f>
        <v>2.4757628938843053</v>
      </c>
      <c r="AC56" s="17">
        <f t="shared" si="7"/>
        <v>2.4757628938843053</v>
      </c>
      <c r="AG56" s="17">
        <f>([1]WLTC_BFH!$U60/1000-N56)</f>
        <v>0.51670616547552917</v>
      </c>
      <c r="AH56" s="17">
        <f t="shared" si="8"/>
        <v>0.51670616547552917</v>
      </c>
      <c r="AK56">
        <v>-0.5813621313944406</v>
      </c>
    </row>
    <row r="57" spans="1:37" x14ac:dyDescent="0.3">
      <c r="A57" s="2" t="s">
        <v>3</v>
      </c>
      <c r="B57" s="2">
        <v>53</v>
      </c>
      <c r="C57" s="8">
        <v>13.1</v>
      </c>
      <c r="D57" s="8">
        <v>13.1</v>
      </c>
      <c r="E57" s="8">
        <v>17.236000000000001</v>
      </c>
      <c r="F57" s="13">
        <f t="shared" si="9"/>
        <v>-0.7222222222222221</v>
      </c>
      <c r="G57" s="13">
        <f t="shared" si="10"/>
        <v>0.31586111111111109</v>
      </c>
      <c r="H57" s="35" cm="1">
        <f t="array" ref="H57">(m*g*_xll.Interp1d(-1,Parameters!$H$48:$H$54,Parameters!$I$48:$I$54,C57)+c_w*A*rho_L*(C57/3.6)^2/2+F57*e_i*m)*C57/3.6/1000</f>
        <v>-3.312205264722393</v>
      </c>
      <c r="I57" s="35">
        <f t="shared" si="0"/>
        <v>32.336770892027033</v>
      </c>
      <c r="J57" s="35">
        <f t="shared" si="1"/>
        <v>978.11963138015847</v>
      </c>
      <c r="K57" s="35">
        <f t="shared" si="2"/>
        <v>131.98253039580834</v>
      </c>
      <c r="L57" s="35">
        <f t="shared" si="3"/>
        <v>119.82354910941547</v>
      </c>
      <c r="M57" s="35" cm="1">
        <f t="array" ref="M57">_xll.Interp2dTab(-1,1,Parameters!$V$29:$AI$29,Parameters!$U$30:$U$37,Parameters!$V$30:$AI$37,ABS(J57),ABS(I57))*_xll.Interp2dTab(-1,1,Parameters!$V$18:$AI$18,Parameters!$U$19:$U$26,Parameters!$V$19:$AI$26,ABS(J57),ABS(I57))</f>
        <v>0.60475067996602372</v>
      </c>
      <c r="N57" s="35">
        <f t="shared" si="4"/>
        <v>-2.0030583860279108</v>
      </c>
      <c r="O57" s="35">
        <f t="shared" si="5"/>
        <v>-2003.0583860279107</v>
      </c>
      <c r="P57" s="35">
        <f t="shared" si="11"/>
        <v>3.4604126327746211E-2</v>
      </c>
      <c r="Q57" s="35" cm="1">
        <f t="array" ref="Q57">_xll.Interp2dTab(-1,1,Parameters!$AL$29:$AY$29,Parameters!$AK$30:$AK$37,Parameters!$AL$30:$AY$37,ABS(L57),ABS(K57))</f>
        <v>0.84073806456757805</v>
      </c>
      <c r="R57" s="35">
        <f t="shared" si="6"/>
        <v>-2.7846970437132472</v>
      </c>
      <c r="S57" s="35">
        <f t="shared" si="12"/>
        <v>2.3102158580868729E-2</v>
      </c>
      <c r="X57" s="12"/>
      <c r="AB57" s="17">
        <f>([1]WLTC_BFH!$I58/1000-H57)</f>
        <v>3.3111368647223931</v>
      </c>
      <c r="AC57" s="17">
        <f t="shared" si="7"/>
        <v>3.3111368647223931</v>
      </c>
      <c r="AG57" s="17">
        <f>([1]WLTC_BFH!$U61/1000-N57)</f>
        <v>0.94773165335464316</v>
      </c>
      <c r="AH57" s="17">
        <f t="shared" si="8"/>
        <v>0.94773165335464316</v>
      </c>
      <c r="AK57">
        <v>-0.67871778335570765</v>
      </c>
    </row>
    <row r="58" spans="1:37" x14ac:dyDescent="0.3">
      <c r="A58" s="2" t="s">
        <v>3</v>
      </c>
      <c r="B58" s="2">
        <v>54</v>
      </c>
      <c r="C58" s="8">
        <v>12.1</v>
      </c>
      <c r="D58" s="8">
        <v>12.1</v>
      </c>
      <c r="E58" s="8">
        <v>16.525200000000002</v>
      </c>
      <c r="F58" s="13">
        <f t="shared" si="9"/>
        <v>-0.27777777777777779</v>
      </c>
      <c r="G58" s="13">
        <f t="shared" si="10"/>
        <v>0.31922222222222219</v>
      </c>
      <c r="H58" s="35" cm="1">
        <f t="array" ref="H58">(m*g*_xll.Interp1d(-1,Parameters!$H$48:$H$54,Parameters!$I$48:$I$54,C58)+c_w*A*rho_L*(C58/3.6)^2/2+F58*e_i*m)*C58/3.6/1000</f>
        <v>-1.0303373759610592</v>
      </c>
      <c r="I58" s="35">
        <f t="shared" si="0"/>
        <v>10.890423939741668</v>
      </c>
      <c r="J58" s="35">
        <f t="shared" si="1"/>
        <v>903.45401066411569</v>
      </c>
      <c r="K58" s="35">
        <f t="shared" si="2"/>
        <v>44.449265310055615</v>
      </c>
      <c r="L58" s="35">
        <f t="shared" si="3"/>
        <v>110.6767132995364</v>
      </c>
      <c r="M58" s="35" cm="1">
        <f t="array" ref="M58">_xll.Interp2dTab(-1,1,Parameters!$V$29:$AI$29,Parameters!$U$30:$U$37,Parameters!$V$30:$AI$37,ABS(J58),ABS(I58))*_xll.Interp2dTab(-1,1,Parameters!$V$18:$AI$18,Parameters!$U$19:$U$26,Parameters!$V$19:$AI$26,ABS(J58),ABS(I58))</f>
        <v>0.50271940335531351</v>
      </c>
      <c r="N58" s="35">
        <f t="shared" si="4"/>
        <v>-0.51797059089782305</v>
      </c>
      <c r="O58" s="35">
        <f t="shared" si="5"/>
        <v>-517.97059089782306</v>
      </c>
      <c r="P58" s="35">
        <f t="shared" si="11"/>
        <v>3.4460245608052373E-2</v>
      </c>
      <c r="Q58" s="35" cm="1">
        <f t="array" ref="Q58">_xll.Interp2dTab(-1,1,Parameters!$AL$29:$AY$29,Parameters!$AK$30:$AK$37,Parameters!$AL$30:$AY$37,ABS(L58),ABS(K58))</f>
        <v>0.92148297978915794</v>
      </c>
      <c r="R58" s="35">
        <f t="shared" si="6"/>
        <v>-0.94943835538873877</v>
      </c>
      <c r="S58" s="35">
        <f t="shared" si="12"/>
        <v>2.2838425704371858E-2</v>
      </c>
      <c r="X58" s="12"/>
      <c r="AB58" s="17">
        <f>([1]WLTC_BFH!$I59/1000-H58)</f>
        <v>1.0293043759610592</v>
      </c>
      <c r="AC58" s="17">
        <f t="shared" si="7"/>
        <v>1.0293043759610592</v>
      </c>
      <c r="AG58" s="17">
        <f>([1]WLTC_BFH!$U62/1000-N58)</f>
        <v>5.3059089782347968E-4</v>
      </c>
      <c r="AH58" s="17">
        <f t="shared" si="8"/>
        <v>5.3059089782347968E-4</v>
      </c>
      <c r="AK58">
        <v>-0.15701267626396326</v>
      </c>
    </row>
    <row r="59" spans="1:37" x14ac:dyDescent="0.3">
      <c r="A59" s="2" t="s">
        <v>3</v>
      </c>
      <c r="B59" s="2">
        <v>55</v>
      </c>
      <c r="C59" s="8">
        <v>12</v>
      </c>
      <c r="D59" s="8">
        <v>12</v>
      </c>
      <c r="E59" s="8">
        <v>14.7181</v>
      </c>
      <c r="F59" s="13">
        <f t="shared" si="9"/>
        <v>-2.7777777777777679E-2</v>
      </c>
      <c r="G59" s="13">
        <f t="shared" si="10"/>
        <v>0.32255555555555554</v>
      </c>
      <c r="H59" s="35" cm="1">
        <f t="array" ref="H59">(m*g*_xll.Interp1d(-1,Parameters!$H$48:$H$54,Parameters!$I$48:$I$54,C59)+c_w*A*rho_L*(C59/3.6)^2/2+F59*e_i*m)*C59/3.6/1000</f>
        <v>0.11126683479642929</v>
      </c>
      <c r="I59" s="35">
        <f t="shared" si="0"/>
        <v>1.1858648324499999</v>
      </c>
      <c r="J59" s="35">
        <f t="shared" si="1"/>
        <v>895.98744859251144</v>
      </c>
      <c r="K59" s="35">
        <f t="shared" si="2"/>
        <v>4.8401073136446744</v>
      </c>
      <c r="L59" s="35">
        <f t="shared" si="3"/>
        <v>109.7620297185485</v>
      </c>
      <c r="M59" s="35" cm="1">
        <f t="array" ref="M59">_xll.Interp2dTab(-1,1,Parameters!$V$29:$AI$29,Parameters!$U$30:$U$37,Parameters!$V$30:$AI$37,ABS(J59),ABS(I59))*_xll.Interp2dTab(-1,1,Parameters!$V$18:$AI$18,Parameters!$U$19:$U$26,Parameters!$V$19:$AI$26,ABS(J59),ABS(I59))</f>
        <v>0.19694300012984597</v>
      </c>
      <c r="N59" s="35">
        <f t="shared" si="4"/>
        <v>0.56496973603057865</v>
      </c>
      <c r="O59" s="35">
        <f t="shared" si="5"/>
        <v>564.9697360305787</v>
      </c>
      <c r="P59" s="35">
        <f t="shared" si="11"/>
        <v>3.4617181645838643E-2</v>
      </c>
      <c r="Q59" s="35" cm="1">
        <f t="array" ref="Q59">_xll.Interp2dTab(-1,1,Parameters!$AL$29:$AY$29,Parameters!$AK$30:$AK$37,Parameters!$AL$30:$AY$37,ABS(L59),ABS(K59))</f>
        <v>0.50086322920955628</v>
      </c>
      <c r="R59" s="35">
        <f t="shared" si="6"/>
        <v>0.2221501366191854</v>
      </c>
      <c r="S59" s="35">
        <f t="shared" si="12"/>
        <v>2.2900134075654964E-2</v>
      </c>
      <c r="X59" s="12"/>
      <c r="AB59" s="17">
        <f>([1]WLTC_BFH!$I60/1000-H59)</f>
        <v>-0.11424873479642929</v>
      </c>
      <c r="AC59" s="17">
        <f t="shared" si="7"/>
        <v>0.11424873479642929</v>
      </c>
      <c r="AG59" s="17">
        <f>([1]WLTC_BFH!$U63/1000-N59)</f>
        <v>-0.68629012438009318</v>
      </c>
      <c r="AH59" s="17">
        <f t="shared" si="8"/>
        <v>0.68629012438009318</v>
      </c>
      <c r="AK59">
        <v>1.8214752220593871</v>
      </c>
    </row>
    <row r="60" spans="1:37" x14ac:dyDescent="0.3">
      <c r="A60" s="2" t="s">
        <v>3</v>
      </c>
      <c r="B60" s="2">
        <v>56</v>
      </c>
      <c r="C60" s="8">
        <v>12</v>
      </c>
      <c r="D60" s="8">
        <v>12</v>
      </c>
      <c r="E60" s="8">
        <v>12.776899999999999</v>
      </c>
      <c r="F60" s="13">
        <f t="shared" si="9"/>
        <v>0</v>
      </c>
      <c r="G60" s="13">
        <f t="shared" si="10"/>
        <v>0.32588888888888889</v>
      </c>
      <c r="H60" s="35" cm="1">
        <f t="array" ref="H60">(m*g*_xll.Interp1d(-1,Parameters!$H$48:$H$54,Parameters!$I$48:$I$54,C60)+c_w*A*rho_L*(C60/3.6)^2/2+F60*e_i*m)*C60/3.6/1000</f>
        <v>0.23719279775939178</v>
      </c>
      <c r="I60" s="35">
        <f t="shared" si="0"/>
        <v>2.5279644009637492</v>
      </c>
      <c r="J60" s="35">
        <f t="shared" si="1"/>
        <v>895.98744859251144</v>
      </c>
      <c r="K60" s="35">
        <f t="shared" si="2"/>
        <v>10.317886702533542</v>
      </c>
      <c r="L60" s="35">
        <f t="shared" si="3"/>
        <v>109.7620297185485</v>
      </c>
      <c r="M60" s="35" cm="1">
        <f t="array" ref="M60">_xll.Interp2dTab(-1,1,Parameters!$V$29:$AI$29,Parameters!$U$30:$U$37,Parameters!$V$30:$AI$37,ABS(J60),ABS(I60))*_xll.Interp2dTab(-1,1,Parameters!$V$18:$AI$18,Parameters!$U$19:$U$26,Parameters!$V$19:$AI$26,ABS(J60),ABS(I60))</f>
        <v>0.23435657545347965</v>
      </c>
      <c r="N60" s="35">
        <f t="shared" si="4"/>
        <v>1.0121021665401282</v>
      </c>
      <c r="O60" s="35">
        <f t="shared" si="5"/>
        <v>1012.1021665401282</v>
      </c>
      <c r="P60" s="35">
        <f t="shared" si="11"/>
        <v>3.4898321136544237E-2</v>
      </c>
      <c r="Q60" s="35" cm="1">
        <f t="array" ref="Q60">_xll.Interp2dTab(-1,1,Parameters!$AL$29:$AY$29,Parameters!$AK$30:$AK$37,Parameters!$AL$30:$AY$37,ABS(L60),ABS(K60))</f>
        <v>0.61501493747918867</v>
      </c>
      <c r="R60" s="35">
        <f t="shared" si="6"/>
        <v>0.38566997857254171</v>
      </c>
      <c r="S60" s="35">
        <f t="shared" si="12"/>
        <v>2.3007264625258449E-2</v>
      </c>
      <c r="X60" s="12"/>
      <c r="AB60" s="17">
        <f>([1]WLTC_BFH!$I61/1000-H60)</f>
        <v>-0.23955629775939177</v>
      </c>
      <c r="AC60" s="17">
        <f t="shared" si="7"/>
        <v>0.23955629775939177</v>
      </c>
      <c r="AG60" s="17">
        <f>([1]WLTC_BFH!$U64/1000-N60)</f>
        <v>-0.74746216654012887</v>
      </c>
      <c r="AH60" s="17">
        <f t="shared" si="8"/>
        <v>0.74746216654012887</v>
      </c>
      <c r="AK60">
        <v>2.2613722058677377</v>
      </c>
    </row>
    <row r="61" spans="1:37" x14ac:dyDescent="0.3">
      <c r="A61" s="2" t="s">
        <v>3</v>
      </c>
      <c r="B61" s="2">
        <v>57</v>
      </c>
      <c r="C61" s="8">
        <v>12</v>
      </c>
      <c r="D61" s="8">
        <v>12</v>
      </c>
      <c r="E61" s="8">
        <v>11.8095</v>
      </c>
      <c r="F61" s="13">
        <f t="shared" si="9"/>
        <v>0</v>
      </c>
      <c r="G61" s="13">
        <f t="shared" si="10"/>
        <v>0.32922222222222225</v>
      </c>
      <c r="H61" s="35" cm="1">
        <f t="array" ref="H61">(m*g*_xll.Interp1d(-1,Parameters!$H$48:$H$54,Parameters!$I$48:$I$54,C61)+c_w*A*rho_L*(C61/3.6)^2/2+F61*e_i*m)*C61/3.6/1000</f>
        <v>0.23719279775939178</v>
      </c>
      <c r="I61" s="35">
        <f t="shared" si="0"/>
        <v>2.5279644009637492</v>
      </c>
      <c r="J61" s="35">
        <f t="shared" si="1"/>
        <v>895.98744859251144</v>
      </c>
      <c r="K61" s="35">
        <f t="shared" si="2"/>
        <v>10.317886702533542</v>
      </c>
      <c r="L61" s="35">
        <f t="shared" si="3"/>
        <v>109.7620297185485</v>
      </c>
      <c r="M61" s="35" cm="1">
        <f t="array" ref="M61">_xll.Interp2dTab(-1,1,Parameters!$V$29:$AI$29,Parameters!$U$30:$U$37,Parameters!$V$30:$AI$37,ABS(J61),ABS(I61))*_xll.Interp2dTab(-1,1,Parameters!$V$18:$AI$18,Parameters!$U$19:$U$26,Parameters!$V$19:$AI$26,ABS(J61),ABS(I61))</f>
        <v>0.23435657545347965</v>
      </c>
      <c r="N61" s="35">
        <f t="shared" si="4"/>
        <v>1.0121021665401282</v>
      </c>
      <c r="O61" s="35">
        <f t="shared" si="5"/>
        <v>1012.1021665401282</v>
      </c>
      <c r="P61" s="35">
        <f t="shared" si="11"/>
        <v>3.5179460627249831E-2</v>
      </c>
      <c r="Q61" s="35" cm="1">
        <f t="array" ref="Q61">_xll.Interp2dTab(-1,1,Parameters!$AL$29:$AY$29,Parameters!$AK$30:$AK$37,Parameters!$AL$30:$AY$37,ABS(L61),ABS(K61))</f>
        <v>0.61501493747918867</v>
      </c>
      <c r="R61" s="35">
        <f t="shared" si="6"/>
        <v>0.38566997857254171</v>
      </c>
      <c r="S61" s="35">
        <f t="shared" si="12"/>
        <v>2.3114395174861933E-2</v>
      </c>
      <c r="X61" s="12"/>
      <c r="AB61" s="17">
        <f>([1]WLTC_BFH!$I62/1000-H61)</f>
        <v>-0.23782979775939178</v>
      </c>
      <c r="AC61" s="17">
        <f t="shared" si="7"/>
        <v>0.23782979775939178</v>
      </c>
      <c r="AG61" s="17">
        <f>([1]WLTC_BFH!$U65/1000-N61)</f>
        <v>-0.2161021665401277</v>
      </c>
      <c r="AH61" s="17">
        <f t="shared" si="8"/>
        <v>0.2161021665401277</v>
      </c>
      <c r="AK61">
        <v>1.6729869532635997</v>
      </c>
    </row>
    <row r="62" spans="1:37" x14ac:dyDescent="0.3">
      <c r="A62" s="2" t="s">
        <v>3</v>
      </c>
      <c r="B62" s="2">
        <v>58</v>
      </c>
      <c r="C62" s="8">
        <v>12.3</v>
      </c>
      <c r="D62" s="8">
        <v>12.3</v>
      </c>
      <c r="E62" s="8">
        <v>11.4231</v>
      </c>
      <c r="F62" s="13">
        <f t="shared" si="9"/>
        <v>8.3333333333333523E-2</v>
      </c>
      <c r="G62" s="13">
        <f t="shared" si="10"/>
        <v>0.33263888888888893</v>
      </c>
      <c r="H62" s="35" cm="1">
        <f t="array" ref="H62">(m*g*_xll.Interp1d(-1,Parameters!$H$48:$H$54,Parameters!$I$48:$I$54,C62)+c_w*A*rho_L*(C62/3.6)^2/2+F62*e_i*m)*C62/3.6/1000</f>
        <v>0.63110337614578149</v>
      </c>
      <c r="I62" s="35">
        <f t="shared" si="0"/>
        <v>6.5621491052348606</v>
      </c>
      <c r="J62" s="35">
        <f t="shared" si="1"/>
        <v>918.3871348073244</v>
      </c>
      <c r="K62" s="35">
        <f t="shared" si="2"/>
        <v>26.783411573016085</v>
      </c>
      <c r="L62" s="35">
        <f t="shared" si="3"/>
        <v>112.50608046151224</v>
      </c>
      <c r="M62" s="35" cm="1">
        <f t="array" ref="M62">_xll.Interp2dTab(-1,1,Parameters!$V$29:$AI$29,Parameters!$U$30:$U$37,Parameters!$V$30:$AI$37,ABS(J62),ABS(I62))*_xll.Interp2dTab(-1,1,Parameters!$V$18:$AI$18,Parameters!$U$19:$U$26,Parameters!$V$19:$AI$26,ABS(J62),ABS(I62))</f>
        <v>0.36786660986441</v>
      </c>
      <c r="N62" s="35">
        <f t="shared" si="4"/>
        <v>1.7155766770417042</v>
      </c>
      <c r="O62" s="35">
        <f t="shared" si="5"/>
        <v>1715.5766770417042</v>
      </c>
      <c r="P62" s="35">
        <f t="shared" si="11"/>
        <v>3.5656009704205863E-2</v>
      </c>
      <c r="Q62" s="35" cm="1">
        <f t="array" ref="Q62">_xll.Interp2dTab(-1,1,Parameters!$AL$29:$AY$29,Parameters!$AK$30:$AK$37,Parameters!$AL$30:$AY$37,ABS(L62),ABS(K62))</f>
        <v>0.9212952150234075</v>
      </c>
      <c r="R62" s="35">
        <f t="shared" si="6"/>
        <v>0.68501753385286712</v>
      </c>
      <c r="S62" s="35">
        <f t="shared" si="12"/>
        <v>2.3304677823154398E-2</v>
      </c>
      <c r="X62" s="12"/>
      <c r="AB62" s="17">
        <f>([1]WLTC_BFH!$I63/1000-H62)</f>
        <v>-0.63149997614578146</v>
      </c>
      <c r="AC62" s="17">
        <f t="shared" si="7"/>
        <v>0.63149997614578146</v>
      </c>
      <c r="AG62" s="17">
        <f>([1]WLTC_BFH!$U66/1000-N62)</f>
        <v>-0.60423687121646363</v>
      </c>
      <c r="AH62" s="17">
        <f t="shared" si="8"/>
        <v>0.60423687121646363</v>
      </c>
      <c r="AK62">
        <v>0.63697076101205741</v>
      </c>
    </row>
    <row r="63" spans="1:37" x14ac:dyDescent="0.3">
      <c r="A63" s="2" t="s">
        <v>3</v>
      </c>
      <c r="B63" s="2">
        <v>59</v>
      </c>
      <c r="C63" s="8">
        <v>12.6</v>
      </c>
      <c r="D63" s="8">
        <v>12.6</v>
      </c>
      <c r="E63" s="8">
        <v>11.4155</v>
      </c>
      <c r="F63" s="13">
        <f t="shared" si="9"/>
        <v>8.3333333333333037E-2</v>
      </c>
      <c r="G63" s="13">
        <f t="shared" si="10"/>
        <v>0.33613888888888893</v>
      </c>
      <c r="H63" s="35" cm="1">
        <f t="array" ref="H63">(m*g*_xll.Interp1d(-1,Parameters!$H$48:$H$54,Parameters!$I$48:$I$54,C63)+c_w*A*rho_L*(C63/3.6)^2/2+F63*e_i*m)*C63/3.6/1000</f>
        <v>0.6472919672795614</v>
      </c>
      <c r="I63" s="35">
        <f t="shared" si="0"/>
        <v>6.5702270002650565</v>
      </c>
      <c r="J63" s="35">
        <f t="shared" si="1"/>
        <v>940.78682102213713</v>
      </c>
      <c r="K63" s="35">
        <f t="shared" si="2"/>
        <v>26.81638150158183</v>
      </c>
      <c r="L63" s="35">
        <f t="shared" si="3"/>
        <v>115.25013120447593</v>
      </c>
      <c r="M63" s="35" cm="1">
        <f t="array" ref="M63">_xll.Interp2dTab(-1,1,Parameters!$V$29:$AI$29,Parameters!$U$30:$U$37,Parameters!$V$30:$AI$37,ABS(J63),ABS(I63))*_xll.Interp2dTab(-1,1,Parameters!$V$18:$AI$18,Parameters!$U$19:$U$26,Parameters!$V$19:$AI$26,ABS(J63),ABS(I63))</f>
        <v>0.3711719634785477</v>
      </c>
      <c r="N63" s="35">
        <f t="shared" si="4"/>
        <v>1.7439139562516348</v>
      </c>
      <c r="O63" s="35">
        <f t="shared" si="5"/>
        <v>1743.9139562516348</v>
      </c>
      <c r="P63" s="35">
        <f t="shared" si="11"/>
        <v>3.6140430247609094E-2</v>
      </c>
      <c r="Q63" s="35" cm="1">
        <f t="array" ref="Q63">_xll.Interp2dTab(-1,1,Parameters!$AL$29:$AY$29,Parameters!$AK$30:$AK$37,Parameters!$AL$30:$AY$37,ABS(L63),ABS(K63))</f>
        <v>0.92158041323288065</v>
      </c>
      <c r="R63" s="35">
        <f t="shared" si="6"/>
        <v>0.70237166283610308</v>
      </c>
      <c r="S63" s="35">
        <f t="shared" si="12"/>
        <v>2.3499781062831092E-2</v>
      </c>
      <c r="X63" s="12"/>
      <c r="AB63" s="17">
        <f>([1]WLTC_BFH!$I64/1000-H63)</f>
        <v>-0.64716446727956145</v>
      </c>
      <c r="AC63" s="17">
        <f t="shared" si="7"/>
        <v>0.64716446727956145</v>
      </c>
      <c r="AG63" s="17">
        <f>([1]WLTC_BFH!$U67/1000-N63)</f>
        <v>0.81472824558322721</v>
      </c>
      <c r="AH63" s="17">
        <f t="shared" si="8"/>
        <v>0.81472824558322721</v>
      </c>
      <c r="AK63">
        <v>1.4160548511549145</v>
      </c>
    </row>
    <row r="64" spans="1:37" x14ac:dyDescent="0.3">
      <c r="A64" s="2" t="s">
        <v>3</v>
      </c>
      <c r="B64" s="2">
        <v>60</v>
      </c>
      <c r="C64" s="8">
        <v>14.7</v>
      </c>
      <c r="D64" s="8">
        <v>14.7</v>
      </c>
      <c r="E64" s="8">
        <v>11.945600000000001</v>
      </c>
      <c r="F64" s="13">
        <f t="shared" si="9"/>
        <v>0.58333333333333326</v>
      </c>
      <c r="G64" s="13">
        <f t="shared" si="10"/>
        <v>0.34022222222222226</v>
      </c>
      <c r="H64" s="35" cm="1">
        <f t="array" ref="H64">(m*g*_xll.Interp1d(-1,Parameters!$H$48:$H$54,Parameters!$I$48:$I$54,C64)+c_w*A*rho_L*(C64/3.6)^2/2+F64*e_i*m)*C64/3.6/1000</f>
        <v>3.5389582669152837</v>
      </c>
      <c r="I64" s="35">
        <f t="shared" si="0"/>
        <v>30.789937595134809</v>
      </c>
      <c r="J64" s="35">
        <f t="shared" si="1"/>
        <v>1097.5846245258265</v>
      </c>
      <c r="K64" s="35">
        <f t="shared" si="2"/>
        <v>125.66913029454273</v>
      </c>
      <c r="L64" s="35">
        <f t="shared" si="3"/>
        <v>134.45848640522192</v>
      </c>
      <c r="M64" s="35" cm="1">
        <f t="array" ref="M64">_xll.Interp2dTab(-1,1,Parameters!$V$29:$AI$29,Parameters!$U$30:$U$37,Parameters!$V$30:$AI$37,ABS(J64),ABS(I64))*_xll.Interp2dTab(-1,1,Parameters!$V$18:$AI$18,Parameters!$U$19:$U$26,Parameters!$V$19:$AI$26,ABS(J64),ABS(I64))</f>
        <v>0.62781575065047934</v>
      </c>
      <c r="N64" s="35">
        <f t="shared" si="4"/>
        <v>5.636937689518895</v>
      </c>
      <c r="O64" s="35">
        <f t="shared" si="5"/>
        <v>5636.9376895188952</v>
      </c>
      <c r="P64" s="35">
        <f t="shared" si="11"/>
        <v>3.7706246272475451E-2</v>
      </c>
      <c r="Q64" s="35" cm="1">
        <f t="array" ref="Q64">_xll.Interp2dTab(-1,1,Parameters!$AL$29:$AY$29,Parameters!$AK$30:$AK$37,Parameters!$AL$30:$AY$37,ABS(L64),ABS(K64))</f>
        <v>0.85395718645455732</v>
      </c>
      <c r="R64" s="35">
        <f t="shared" si="6"/>
        <v>4.1441869956130484</v>
      </c>
      <c r="S64" s="35">
        <f t="shared" si="12"/>
        <v>2.4650944117168051E-2</v>
      </c>
      <c r="X64" s="12"/>
      <c r="AB64" s="17">
        <f>([1]WLTC_BFH!$I65/1000-H64)</f>
        <v>-3.5381255669152836</v>
      </c>
      <c r="AC64" s="17">
        <f t="shared" si="7"/>
        <v>3.5381255669152836</v>
      </c>
      <c r="AG64" s="17">
        <f>([1]WLTC_BFH!$U68/1000-N64)</f>
        <v>-3.3256435718718311</v>
      </c>
      <c r="AH64" s="17">
        <f t="shared" si="8"/>
        <v>3.3256435718718311</v>
      </c>
      <c r="AK64">
        <v>0.61477107195730873</v>
      </c>
    </row>
    <row r="65" spans="1:37" x14ac:dyDescent="0.3">
      <c r="A65" s="2" t="s">
        <v>3</v>
      </c>
      <c r="B65" s="2">
        <v>61</v>
      </c>
      <c r="C65" s="8">
        <v>15.3</v>
      </c>
      <c r="D65" s="8">
        <v>15.3</v>
      </c>
      <c r="E65" s="8">
        <v>12.1874</v>
      </c>
      <c r="F65" s="13">
        <f t="shared" si="9"/>
        <v>0.16666666666666705</v>
      </c>
      <c r="G65" s="13">
        <f t="shared" si="10"/>
        <v>0.34447222222222224</v>
      </c>
      <c r="H65" s="35" cm="1">
        <f t="array" ref="H65">(m*g*_xll.Interp1d(-1,Parameters!$H$48:$H$54,Parameters!$I$48:$I$54,C65)+c_w*A*rho_L*(C65/3.6)^2/2+F65*e_i*m)*C65/3.6/1000</f>
        <v>1.2773944833871551</v>
      </c>
      <c r="I65" s="35">
        <f t="shared" si="0"/>
        <v>10.67786209459541</v>
      </c>
      <c r="J65" s="35">
        <f t="shared" si="1"/>
        <v>1142.3839969554522</v>
      </c>
      <c r="K65" s="35">
        <f t="shared" si="2"/>
        <v>43.581694139091169</v>
      </c>
      <c r="L65" s="35">
        <f t="shared" si="3"/>
        <v>139.94658789114936</v>
      </c>
      <c r="M65" s="35" cm="1">
        <f t="array" ref="M65">_xll.Interp2dTab(-1,1,Parameters!$V$29:$AI$29,Parameters!$U$30:$U$37,Parameters!$V$30:$AI$37,ABS(J65),ABS(I65))*_xll.Interp2dTab(-1,1,Parameters!$V$18:$AI$18,Parameters!$U$19:$U$26,Parameters!$V$19:$AI$26,ABS(J65),ABS(I65))</f>
        <v>0.55977049335190909</v>
      </c>
      <c r="N65" s="35">
        <f t="shared" si="4"/>
        <v>2.2819968157630268</v>
      </c>
      <c r="O65" s="35">
        <f t="shared" si="5"/>
        <v>2281.9968157630269</v>
      </c>
      <c r="P65" s="35">
        <f t="shared" si="11"/>
        <v>3.8340134276854072E-2</v>
      </c>
      <c r="Q65" s="35" cm="1">
        <f t="array" ref="Q65">_xll.Interp2dTab(-1,1,Parameters!$AL$29:$AY$29,Parameters!$AK$30:$AK$37,Parameters!$AL$30:$AY$37,ABS(L65),ABS(K65))</f>
        <v>0.92547920934530237</v>
      </c>
      <c r="R65" s="35">
        <f t="shared" si="6"/>
        <v>1.3802519500041528</v>
      </c>
      <c r="S65" s="35">
        <f t="shared" si="12"/>
        <v>2.503434743661365E-2</v>
      </c>
      <c r="X65" s="12"/>
      <c r="AB65" s="17">
        <f>([1]WLTC_BFH!$I66/1000-H65)</f>
        <v>-1.2772461833871551</v>
      </c>
      <c r="AC65" s="17">
        <f t="shared" si="7"/>
        <v>1.2772461833871551</v>
      </c>
      <c r="AG65" s="17">
        <f>([1]WLTC_BFH!$U69/1000-N65)</f>
        <v>-0.93847387998321063</v>
      </c>
      <c r="AH65" s="17">
        <f t="shared" si="8"/>
        <v>0.93847387998321063</v>
      </c>
      <c r="AK65">
        <v>-0.10636007696549954</v>
      </c>
    </row>
    <row r="66" spans="1:37" x14ac:dyDescent="0.3">
      <c r="A66" s="2" t="s">
        <v>3</v>
      </c>
      <c r="B66" s="2">
        <v>62</v>
      </c>
      <c r="C66" s="8">
        <v>15.9</v>
      </c>
      <c r="D66" s="8">
        <v>15.9</v>
      </c>
      <c r="E66" s="8">
        <v>13.593299999999999</v>
      </c>
      <c r="F66" s="13">
        <f t="shared" si="9"/>
        <v>0.16666666666666657</v>
      </c>
      <c r="G66" s="13">
        <f t="shared" si="10"/>
        <v>0.34888888888888892</v>
      </c>
      <c r="H66" s="35" cm="1">
        <f t="array" ref="H66">(m*g*_xll.Interp1d(-1,Parameters!$H$48:$H$54,Parameters!$I$48:$I$54,C66)+c_w*A*rho_L*(C66/3.6)^2/2+F66*e_i*m)*C66/3.6/1000</f>
        <v>1.3299978913485955</v>
      </c>
      <c r="I66" s="35">
        <f t="shared" si="0"/>
        <v>10.6980477069638</v>
      </c>
      <c r="J66" s="35">
        <f t="shared" si="1"/>
        <v>1187.1833693850779</v>
      </c>
      <c r="K66" s="35">
        <f t="shared" si="2"/>
        <v>43.664081715972749</v>
      </c>
      <c r="L66" s="35">
        <f t="shared" si="3"/>
        <v>145.43468937707678</v>
      </c>
      <c r="M66" s="35" cm="1">
        <f t="array" ref="M66">_xll.Interp2dTab(-1,1,Parameters!$V$29:$AI$29,Parameters!$U$30:$U$37,Parameters!$V$30:$AI$37,ABS(J66),ABS(I66))*_xll.Interp2dTab(-1,1,Parameters!$V$18:$AI$18,Parameters!$U$19:$U$26,Parameters!$V$19:$AI$26,ABS(J66),ABS(I66))</f>
        <v>0.56647306222214167</v>
      </c>
      <c r="N66" s="35">
        <f t="shared" si="4"/>
        <v>2.3478572593219598</v>
      </c>
      <c r="O66" s="35">
        <f t="shared" si="5"/>
        <v>2347.8572593219596</v>
      </c>
      <c r="P66" s="35">
        <f t="shared" si="11"/>
        <v>3.8992316848887952E-2</v>
      </c>
      <c r="Q66" s="35" cm="1">
        <f t="array" ref="Q66">_xll.Interp2dTab(-1,1,Parameters!$AL$29:$AY$29,Parameters!$AK$30:$AK$37,Parameters!$AL$30:$AY$37,ABS(L66),ABS(K66))</f>
        <v>0.92623946244825506</v>
      </c>
      <c r="R66" s="35">
        <f t="shared" si="6"/>
        <v>1.435911495104212</v>
      </c>
      <c r="S66" s="35">
        <f t="shared" si="12"/>
        <v>2.5433211740809265E-2</v>
      </c>
      <c r="X66" s="12"/>
      <c r="AB66" s="17">
        <f>([1]WLTC_BFH!$I67/1000-H66)</f>
        <v>-1.3274830913485955</v>
      </c>
      <c r="AC66" s="17">
        <f t="shared" si="7"/>
        <v>1.3274830913485955</v>
      </c>
      <c r="AG66" s="17">
        <f>([1]WLTC_BFH!$U70/1000-N66)</f>
        <v>-0.71907294559647417</v>
      </c>
      <c r="AH66" s="17">
        <f t="shared" si="8"/>
        <v>0.71907294559647417</v>
      </c>
      <c r="AK66">
        <v>-1.4085030470421032</v>
      </c>
    </row>
    <row r="67" spans="1:37" x14ac:dyDescent="0.3">
      <c r="A67" s="2" t="s">
        <v>3</v>
      </c>
      <c r="B67" s="2">
        <v>63</v>
      </c>
      <c r="C67" s="8">
        <v>16.2</v>
      </c>
      <c r="D67" s="8">
        <v>16.2</v>
      </c>
      <c r="E67" s="8">
        <v>15.167199999999999</v>
      </c>
      <c r="F67" s="13">
        <f t="shared" si="9"/>
        <v>8.3333333333333037E-2</v>
      </c>
      <c r="G67" s="13">
        <f t="shared" si="10"/>
        <v>0.35338888888888892</v>
      </c>
      <c r="H67" s="35" cm="1">
        <f t="array" ref="H67">(m*g*_xll.Interp1d(-1,Parameters!$H$48:$H$54,Parameters!$I$48:$I$54,C67)+c_w*A*rho_L*(C67/3.6)^2/2+F67*e_i*m)*C67/3.6/1000</f>
        <v>0.84640692956498964</v>
      </c>
      <c r="I67" s="35">
        <f t="shared" si="0"/>
        <v>6.6821296520573048</v>
      </c>
      <c r="J67" s="35">
        <f t="shared" si="1"/>
        <v>1209.5830555998905</v>
      </c>
      <c r="K67" s="35">
        <f t="shared" si="2"/>
        <v>27.273112174871891</v>
      </c>
      <c r="L67" s="35">
        <f t="shared" si="3"/>
        <v>148.17874012004049</v>
      </c>
      <c r="M67" s="35" cm="1">
        <f t="array" ref="M67">_xll.Interp2dTab(-1,1,Parameters!$V$29:$AI$29,Parameters!$U$30:$U$37,Parameters!$V$30:$AI$37,ABS(J67),ABS(I67))*_xll.Interp2dTab(-1,1,Parameters!$V$18:$AI$18,Parameters!$U$19:$U$26,Parameters!$V$19:$AI$26,ABS(J67),ABS(I67))</f>
        <v>0.40517654773457501</v>
      </c>
      <c r="N67" s="35">
        <f t="shared" si="4"/>
        <v>2.0889830230733342</v>
      </c>
      <c r="O67" s="35">
        <f t="shared" si="5"/>
        <v>2088.9830230733342</v>
      </c>
      <c r="P67" s="35">
        <f t="shared" si="11"/>
        <v>3.9572589910852767E-2</v>
      </c>
      <c r="Q67" s="35" cm="1">
        <f t="array" ref="Q67">_xll.Interp2dTab(-1,1,Parameters!$AL$29:$AY$29,Parameters!$AK$30:$AK$37,Parameters!$AL$30:$AY$37,ABS(L67),ABS(K67))</f>
        <v>0.92503690537347782</v>
      </c>
      <c r="R67" s="35">
        <f t="shared" si="6"/>
        <v>0.91499801213148158</v>
      </c>
      <c r="S67" s="35">
        <f t="shared" si="12"/>
        <v>2.5687377855290232E-2</v>
      </c>
      <c r="X67" s="12"/>
      <c r="AB67" s="17">
        <f>([1]WLTC_BFH!$I68/1000-H67)</f>
        <v>-0.84426102956498961</v>
      </c>
      <c r="AC67" s="17">
        <f t="shared" si="7"/>
        <v>0.84426102956498961</v>
      </c>
      <c r="AG67" s="17">
        <f>([1]WLTC_BFH!$U71/1000-N67)</f>
        <v>0.60941697692666486</v>
      </c>
      <c r="AH67" s="17">
        <f t="shared" si="8"/>
        <v>0.60941697692666486</v>
      </c>
      <c r="AK67">
        <v>-0.91050070027948715</v>
      </c>
    </row>
    <row r="68" spans="1:37" x14ac:dyDescent="0.3">
      <c r="A68" s="2" t="s">
        <v>3</v>
      </c>
      <c r="B68" s="2">
        <v>64</v>
      </c>
      <c r="C68" s="8">
        <v>17.100000000000001</v>
      </c>
      <c r="D68" s="8">
        <v>17.100000000000001</v>
      </c>
      <c r="E68" s="8">
        <v>15.631600000000001</v>
      </c>
      <c r="F68" s="13">
        <f t="shared" si="9"/>
        <v>0.25000000000000061</v>
      </c>
      <c r="G68" s="13">
        <f t="shared" si="10"/>
        <v>0.3581388888888889</v>
      </c>
      <c r="H68" s="35" cm="1">
        <f t="array" ref="H68">(m*g*_xll.Interp1d(-1,Parameters!$H$48:$H$54,Parameters!$I$48:$I$54,C68)+c_w*A*rho_L*(C68/3.6)^2/2+F68*e_i*m)*C68/3.6/1000</f>
        <v>1.974414277473544</v>
      </c>
      <c r="I68" s="35">
        <f t="shared" ref="I68:I131" si="13">ABS(IFERROR(H68*1000/(C68/3.6)*r_dyn/i_g,0))</f>
        <v>14.767020392846481</v>
      </c>
      <c r="J68" s="35">
        <f t="shared" ref="J68:J131" si="14">C68/3.6*60/2/PI()/r_dyn*i_g</f>
        <v>1276.782114244329</v>
      </c>
      <c r="K68" s="35">
        <f t="shared" ref="K68:K131" si="15">I68*i_g/2</f>
        <v>60.271593733402916</v>
      </c>
      <c r="L68" s="35">
        <f t="shared" ref="L68:L131" si="16">J68/i_g</f>
        <v>156.41089234893164</v>
      </c>
      <c r="M68" s="35" cm="1">
        <f t="array" ref="M68">_xll.Interp2dTab(-1,1,Parameters!$V$29:$AI$29,Parameters!$U$30:$U$37,Parameters!$V$30:$AI$37,ABS(J68),ABS(I68))*_xll.Interp2dTab(-1,1,Parameters!$V$18:$AI$18,Parameters!$U$19:$U$26,Parameters!$V$19:$AI$26,ABS(J68),ABS(I68))</f>
        <v>0.59550445041451283</v>
      </c>
      <c r="N68" s="35">
        <f t="shared" si="4"/>
        <v>3.3155323626871525</v>
      </c>
      <c r="O68" s="35">
        <f t="shared" si="5"/>
        <v>3315.5323626871523</v>
      </c>
      <c r="P68" s="35">
        <f t="shared" si="11"/>
        <v>4.0493571122710306E-2</v>
      </c>
      <c r="Q68" s="35" cm="1">
        <f t="array" ref="Q68">_xll.Interp2dTab(-1,1,Parameters!$AL$29:$AY$29,Parameters!$AK$30:$AK$37,Parameters!$AL$30:$AY$37,ABS(L68),ABS(K68))</f>
        <v>0.91992832942397773</v>
      </c>
      <c r="R68" s="35">
        <f t="shared" si="6"/>
        <v>2.1462696759320838</v>
      </c>
      <c r="S68" s="35">
        <f t="shared" si="12"/>
        <v>2.6283563876382476E-2</v>
      </c>
      <c r="X68" s="12"/>
      <c r="AB68" s="17">
        <f>([1]WLTC_BFH!$I69/1000-H68)</f>
        <v>-1.973952877473544</v>
      </c>
      <c r="AC68" s="17">
        <f t="shared" si="7"/>
        <v>1.973952877473544</v>
      </c>
      <c r="AG68" s="17">
        <f>([1]WLTC_BFH!$U72/1000-N68)</f>
        <v>5.8824780170017021E-2</v>
      </c>
      <c r="AH68" s="17">
        <f t="shared" si="8"/>
        <v>5.8824780170017021E-2</v>
      </c>
      <c r="AK68">
        <v>1.4958919121086345</v>
      </c>
    </row>
    <row r="69" spans="1:37" x14ac:dyDescent="0.3">
      <c r="A69" s="2" t="s">
        <v>3</v>
      </c>
      <c r="B69" s="2">
        <v>65</v>
      </c>
      <c r="C69" s="8">
        <v>17.8</v>
      </c>
      <c r="D69" s="8">
        <v>17.8</v>
      </c>
      <c r="E69" s="8">
        <v>16.009499999999999</v>
      </c>
      <c r="F69" s="13">
        <f t="shared" si="9"/>
        <v>0.19444444444444425</v>
      </c>
      <c r="G69" s="13">
        <f t="shared" si="10"/>
        <v>0.36308333333333331</v>
      </c>
      <c r="H69" s="35" cm="1">
        <f t="array" ref="H69">(m*g*_xll.Interp1d(-1,Parameters!$H$48:$H$54,Parameters!$I$48:$I$54,C69)+c_w*A*rho_L*(C69/3.6)^2/2+F69*e_i*m)*C69/3.6/1000</f>
        <v>1.6853198061689088</v>
      </c>
      <c r="I69" s="35">
        <f t="shared" si="13"/>
        <v>12.109132311459769</v>
      </c>
      <c r="J69" s="35">
        <f t="shared" si="14"/>
        <v>1329.0480487455591</v>
      </c>
      <c r="K69" s="35">
        <f t="shared" si="15"/>
        <v>49.423423529223051</v>
      </c>
      <c r="L69" s="35">
        <f t="shared" si="16"/>
        <v>162.813677415847</v>
      </c>
      <c r="M69" s="35" cm="1">
        <f t="array" ref="M69">_xll.Interp2dTab(-1,1,Parameters!$V$29:$AI$29,Parameters!$U$30:$U$37,Parameters!$V$30:$AI$37,ABS(J69),ABS(I69))*_xll.Interp2dTab(-1,1,Parameters!$V$18:$AI$18,Parameters!$U$19:$U$26,Parameters!$V$19:$AI$26,ABS(J69),ABS(I69))</f>
        <v>0.59318106152025496</v>
      </c>
      <c r="N69" s="35">
        <f t="shared" ref="N69:N132" si="17">IF(H69&lt;0,H69*M69,H69/M69)</f>
        <v>2.8411557878291456</v>
      </c>
      <c r="O69" s="35">
        <f t="shared" ref="O69:O132" si="18">N69*1000</f>
        <v>2841.1557878291455</v>
      </c>
      <c r="P69" s="35">
        <f t="shared" si="11"/>
        <v>4.1282781063773956E-2</v>
      </c>
      <c r="Q69" s="35" cm="1">
        <f t="array" ref="Q69">_xll.Interp2dTab(-1,1,Parameters!$AL$29:$AY$29,Parameters!$AK$30:$AK$37,Parameters!$AL$30:$AY$37,ABS(L69),ABS(K69))</f>
        <v>0.92934961783549519</v>
      </c>
      <c r="R69" s="35">
        <f t="shared" ref="R69:R132" si="19">IF(H69&lt;0,H69*Q69,H69/Q69)</f>
        <v>1.8134400378773581</v>
      </c>
      <c r="S69" s="35">
        <f t="shared" si="12"/>
        <v>2.6787297220237299E-2</v>
      </c>
      <c r="X69" s="12"/>
      <c r="AB69" s="17">
        <f>([1]WLTC_BFH!$I70/1000-H69)</f>
        <v>-1.6848765061689088</v>
      </c>
      <c r="AC69" s="17">
        <f t="shared" ref="AC69:AC132" si="20">ABS(AB69)</f>
        <v>1.6848765061689088</v>
      </c>
      <c r="AG69" s="17">
        <f>([1]WLTC_BFH!$U73/1000-N69)</f>
        <v>-2.4310843592577158</v>
      </c>
      <c r="AH69" s="17">
        <f t="shared" ref="AH69:AH132" si="21">ABS(AG69)</f>
        <v>2.4310843592577158</v>
      </c>
      <c r="AK69">
        <v>-1.4109328627523023</v>
      </c>
    </row>
    <row r="70" spans="1:37" x14ac:dyDescent="0.3">
      <c r="A70" s="2" t="s">
        <v>3</v>
      </c>
      <c r="B70" s="2">
        <v>66</v>
      </c>
      <c r="C70" s="8">
        <v>18.100000000000001</v>
      </c>
      <c r="D70" s="8">
        <v>18.100000000000001</v>
      </c>
      <c r="E70" s="8">
        <v>16.843699999999998</v>
      </c>
      <c r="F70" s="13">
        <f t="shared" ref="F70:F133" si="22">(($C70-$C69)/3.6)</f>
        <v>8.3333333333333523E-2</v>
      </c>
      <c r="G70" s="13">
        <f t="shared" ref="G70:G133" si="23">(C70/3.6)/1000+G69</f>
        <v>0.36811111111111111</v>
      </c>
      <c r="H70" s="35" cm="1">
        <f t="array" ref="H70">(m*g*_xll.Interp1d(-1,Parameters!$H$48:$H$54,Parameters!$I$48:$I$54,C70)+c_w*A*rho_L*(C70/3.6)^2/2+F70*e_i*m)*C70/3.6/1000</f>
        <v>0.95561186572790491</v>
      </c>
      <c r="I70" s="35">
        <f t="shared" si="13"/>
        <v>6.7523300312752852</v>
      </c>
      <c r="J70" s="35">
        <f t="shared" si="14"/>
        <v>1351.4477349603717</v>
      </c>
      <c r="K70" s="35">
        <f t="shared" si="15"/>
        <v>27.559635022650077</v>
      </c>
      <c r="L70" s="35">
        <f t="shared" si="16"/>
        <v>165.55772815881068</v>
      </c>
      <c r="M70" s="35" cm="1">
        <f t="array" ref="M70">_xll.Interp2dTab(-1,1,Parameters!$V$29:$AI$29,Parameters!$U$30:$U$37,Parameters!$V$30:$AI$37,ABS(J70),ABS(I70))*_xll.Interp2dTab(-1,1,Parameters!$V$18:$AI$18,Parameters!$U$19:$U$26,Parameters!$V$19:$AI$26,ABS(J70),ABS(I70))</f>
        <v>0.42316954242724697</v>
      </c>
      <c r="N70" s="35">
        <f t="shared" si="17"/>
        <v>2.2582245882977214</v>
      </c>
      <c r="O70" s="35">
        <f t="shared" si="18"/>
        <v>2258.2245882977213</v>
      </c>
      <c r="P70" s="35">
        <f t="shared" ref="P70:P133" si="24">N70*(B70-B69)/60/60+P69</f>
        <v>4.1910065671634432E-2</v>
      </c>
      <c r="Q70" s="35" cm="1">
        <f t="array" ref="Q70">_xll.Interp2dTab(-1,1,Parameters!$AL$29:$AY$29,Parameters!$AK$30:$AK$37,Parameters!$AL$30:$AY$37,ABS(L70),ABS(K70))</f>
        <v>0.92689138052988229</v>
      </c>
      <c r="R70" s="35">
        <f t="shared" si="19"/>
        <v>1.0309858153838951</v>
      </c>
      <c r="S70" s="35">
        <f t="shared" ref="S70:S133" si="25">R70*(B70-B69)/60/60+S69</f>
        <v>2.7073682168955046E-2</v>
      </c>
      <c r="X70" s="12"/>
      <c r="AB70" s="17">
        <f>([1]WLTC_BFH!$I71/1000-H70)</f>
        <v>-0.95363036572790494</v>
      </c>
      <c r="AC70" s="17">
        <f t="shared" si="20"/>
        <v>0.95363036572790494</v>
      </c>
      <c r="AG70" s="17">
        <f>([1]WLTC_BFH!$U74/1000-N70)</f>
        <v>-0.41101704112791282</v>
      </c>
      <c r="AH70" s="17">
        <f t="shared" si="21"/>
        <v>0.41101704112791282</v>
      </c>
      <c r="AK70">
        <v>-0.65048893463938207</v>
      </c>
    </row>
    <row r="71" spans="1:37" x14ac:dyDescent="0.3">
      <c r="A71" s="2" t="s">
        <v>3</v>
      </c>
      <c r="B71" s="2">
        <v>67</v>
      </c>
      <c r="C71" s="8">
        <v>18.399999999999999</v>
      </c>
      <c r="D71" s="8">
        <v>18.399999999999999</v>
      </c>
      <c r="E71" s="8">
        <v>18.056699999999999</v>
      </c>
      <c r="F71" s="13">
        <f t="shared" si="22"/>
        <v>8.3333333333332538E-2</v>
      </c>
      <c r="G71" s="13">
        <f t="shared" si="23"/>
        <v>0.37322222222222223</v>
      </c>
      <c r="H71" s="35" cm="1">
        <f t="array" ref="H71">(m*g*_xll.Interp1d(-1,Parameters!$H$48:$H$54,Parameters!$I$48:$I$54,C71)+c_w*A*rho_L*(C71/3.6)^2/2+F71*e_i*m)*C71/3.6/1000</f>
        <v>0.97314664799508777</v>
      </c>
      <c r="I71" s="35">
        <f t="shared" si="13"/>
        <v>6.7641179214461298</v>
      </c>
      <c r="J71" s="35">
        <f t="shared" si="14"/>
        <v>1373.8474211751843</v>
      </c>
      <c r="K71" s="35">
        <f t="shared" si="15"/>
        <v>27.607747296382378</v>
      </c>
      <c r="L71" s="35">
        <f t="shared" si="16"/>
        <v>168.30177890177438</v>
      </c>
      <c r="M71" s="35" cm="1">
        <f t="array" ref="M71">_xll.Interp2dTab(-1,1,Parameters!$V$29:$AI$29,Parameters!$U$30:$U$37,Parameters!$V$30:$AI$37,ABS(J71),ABS(I71))*_xll.Interp2dTab(-1,1,Parameters!$V$18:$AI$18,Parameters!$U$19:$U$26,Parameters!$V$19:$AI$26,ABS(J71),ABS(I71))</f>
        <v>0.42608674534841956</v>
      </c>
      <c r="N71" s="35">
        <f t="shared" si="17"/>
        <v>2.2839167343713696</v>
      </c>
      <c r="O71" s="35">
        <f t="shared" si="18"/>
        <v>2283.9167343713693</v>
      </c>
      <c r="P71" s="35">
        <f t="shared" si="24"/>
        <v>4.2544486986737587E-2</v>
      </c>
      <c r="Q71" s="35" cm="1">
        <f t="array" ref="Q71">_xll.Interp2dTab(-1,1,Parameters!$AL$29:$AY$29,Parameters!$AK$30:$AK$37,Parameters!$AL$30:$AY$37,ABS(L71),ABS(K71))</f>
        <v>0.92718640544871589</v>
      </c>
      <c r="R71" s="35">
        <f t="shared" si="19"/>
        <v>1.0495695819915838</v>
      </c>
      <c r="S71" s="35">
        <f t="shared" si="25"/>
        <v>2.736522927506382E-2</v>
      </c>
      <c r="X71" s="12"/>
      <c r="AB71" s="17">
        <f>([1]WLTC_BFH!$I72/1000-H71)</f>
        <v>-0.97083294799508779</v>
      </c>
      <c r="AC71" s="17">
        <f t="shared" si="20"/>
        <v>0.97083294799508779</v>
      </c>
      <c r="AG71" s="17">
        <f>([1]WLTC_BFH!$U75/1000-N71)</f>
        <v>3.5155632656286224</v>
      </c>
      <c r="AH71" s="17">
        <f t="shared" si="21"/>
        <v>3.5155632656286224</v>
      </c>
      <c r="AK71">
        <v>2.4212513359130652</v>
      </c>
    </row>
    <row r="72" spans="1:37" x14ac:dyDescent="0.3">
      <c r="A72" s="2" t="s">
        <v>3</v>
      </c>
      <c r="B72" s="2">
        <v>68</v>
      </c>
      <c r="C72" s="8">
        <v>20.3</v>
      </c>
      <c r="D72" s="8">
        <v>20.3</v>
      </c>
      <c r="E72" s="8">
        <v>18.118200000000002</v>
      </c>
      <c r="F72" s="13">
        <f t="shared" si="22"/>
        <v>0.52777777777777835</v>
      </c>
      <c r="G72" s="13">
        <f t="shared" si="23"/>
        <v>0.37886111111111115</v>
      </c>
      <c r="H72" s="35" cm="1">
        <f t="array" ref="H72">(m*g*_xll.Interp1d(-1,Parameters!$H$48:$H$54,Parameters!$I$48:$I$54,C72)+c_w*A*rho_L*(C72/3.6)^2/2+F72*e_i*m)*C72/3.6/1000</f>
        <v>4.4945878757411277</v>
      </c>
      <c r="I72" s="35">
        <f t="shared" si="13"/>
        <v>28.316823913946301</v>
      </c>
      <c r="J72" s="35">
        <f t="shared" si="14"/>
        <v>1515.7121005356655</v>
      </c>
      <c r="K72" s="35">
        <f t="shared" si="15"/>
        <v>115.57511680477184</v>
      </c>
      <c r="L72" s="35">
        <f t="shared" si="16"/>
        <v>185.6807669405446</v>
      </c>
      <c r="M72" s="35" cm="1">
        <f t="array" ref="M72">_xll.Interp2dTab(-1,1,Parameters!$V$29:$AI$29,Parameters!$U$30:$U$37,Parameters!$V$30:$AI$37,ABS(J72),ABS(I72))*_xll.Interp2dTab(-1,1,Parameters!$V$18:$AI$18,Parameters!$U$19:$U$26,Parameters!$V$19:$AI$26,ABS(J72),ABS(I72))</f>
        <v>0.69049461451606042</v>
      </c>
      <c r="N72" s="35">
        <f t="shared" si="17"/>
        <v>6.5092294440141307</v>
      </c>
      <c r="O72" s="35">
        <f t="shared" si="18"/>
        <v>6509.2294440141304</v>
      </c>
      <c r="P72" s="35">
        <f t="shared" si="24"/>
        <v>4.4352606276741514E-2</v>
      </c>
      <c r="Q72" s="35" cm="1">
        <f t="array" ref="Q72">_xll.Interp2dTab(-1,1,Parameters!$AL$29:$AY$29,Parameters!$AK$30:$AK$37,Parameters!$AL$30:$AY$37,ABS(L72),ABS(K72))</f>
        <v>0.88368652968154415</v>
      </c>
      <c r="R72" s="35">
        <f t="shared" si="19"/>
        <v>5.0861790066675017</v>
      </c>
      <c r="S72" s="35">
        <f t="shared" si="25"/>
        <v>2.8778056776915903E-2</v>
      </c>
      <c r="X72" s="12"/>
      <c r="AB72" s="17">
        <f>([1]WLTC_BFH!$I73/1000-H72)</f>
        <v>-4.4951235757411281</v>
      </c>
      <c r="AC72" s="17">
        <f t="shared" si="20"/>
        <v>4.4951235757411281</v>
      </c>
      <c r="AG72" s="17">
        <f>([1]WLTC_BFH!$U76/1000-N72)</f>
        <v>1.6301167098320102</v>
      </c>
      <c r="AH72" s="17">
        <f t="shared" si="21"/>
        <v>1.6301167098320102</v>
      </c>
      <c r="AK72">
        <v>6.6039498135981587</v>
      </c>
    </row>
    <row r="73" spans="1:37" x14ac:dyDescent="0.3">
      <c r="A73" s="2" t="s">
        <v>3</v>
      </c>
      <c r="B73" s="2">
        <v>69</v>
      </c>
      <c r="C73" s="8">
        <v>23.2</v>
      </c>
      <c r="D73" s="8">
        <v>23.2</v>
      </c>
      <c r="E73" s="8">
        <v>18.363299999999999</v>
      </c>
      <c r="F73" s="13">
        <f t="shared" si="22"/>
        <v>0.80555555555555514</v>
      </c>
      <c r="G73" s="13">
        <f t="shared" si="23"/>
        <v>0.38530555555555557</v>
      </c>
      <c r="H73" s="35" cm="1">
        <f t="array" ref="H73">(m*g*_xll.Interp1d(-1,Parameters!$H$48:$H$54,Parameters!$I$48:$I$54,C73)+c_w*A*rho_L*(C73/3.6)^2/2+F73*e_i*m)*C73/3.6/1000</f>
        <v>7.5958367268094955</v>
      </c>
      <c r="I73" s="35">
        <f t="shared" si="13"/>
        <v>41.873410842389724</v>
      </c>
      <c r="J73" s="35">
        <f t="shared" si="14"/>
        <v>1732.2424006121887</v>
      </c>
      <c r="K73" s="35">
        <f t="shared" si="15"/>
        <v>170.90632635321367</v>
      </c>
      <c r="L73" s="35">
        <f t="shared" si="16"/>
        <v>212.20659078919377</v>
      </c>
      <c r="M73" s="35" cm="1">
        <f t="array" ref="M73">_xll.Interp2dTab(-1,1,Parameters!$V$29:$AI$29,Parameters!$U$30:$U$37,Parameters!$V$30:$AI$37,ABS(J73),ABS(I73))*_xll.Interp2dTab(-1,1,Parameters!$V$18:$AI$18,Parameters!$U$19:$U$26,Parameters!$V$19:$AI$26,ABS(J73),ABS(I73))</f>
        <v>0.79257134087561554</v>
      </c>
      <c r="N73" s="35">
        <f t="shared" si="17"/>
        <v>9.5837892881892248</v>
      </c>
      <c r="O73" s="35">
        <f t="shared" si="18"/>
        <v>9583.789288189224</v>
      </c>
      <c r="P73" s="35">
        <f t="shared" si="24"/>
        <v>4.7014769967905191E-2</v>
      </c>
      <c r="Q73" s="35" cm="1">
        <f t="array" ref="Q73">_xll.Interp2dTab(-1,1,Parameters!$AL$29:$AY$29,Parameters!$AK$30:$AK$37,Parameters!$AL$30:$AY$37,ABS(L73),ABS(K73))</f>
        <v>0.85662412231998464</v>
      </c>
      <c r="R73" s="35">
        <f t="shared" si="19"/>
        <v>8.8671758463184336</v>
      </c>
      <c r="S73" s="35">
        <f t="shared" si="25"/>
        <v>3.1241161178671022E-2</v>
      </c>
      <c r="X73" s="12"/>
      <c r="AB73" s="17">
        <f>([1]WLTC_BFH!$I74/1000-H73)</f>
        <v>-7.5947615268094957</v>
      </c>
      <c r="AC73" s="17">
        <f t="shared" si="20"/>
        <v>7.5947615268094957</v>
      </c>
      <c r="AG73" s="17">
        <f>([1]WLTC_BFH!$U77/1000-N73)</f>
        <v>-1.3774755626990274</v>
      </c>
      <c r="AH73" s="17">
        <f t="shared" si="21"/>
        <v>1.3774755626990274</v>
      </c>
      <c r="AK73">
        <v>6.3773192926348354</v>
      </c>
    </row>
    <row r="74" spans="1:37" x14ac:dyDescent="0.3">
      <c r="A74" s="2" t="s">
        <v>3</v>
      </c>
      <c r="B74" s="2">
        <v>70</v>
      </c>
      <c r="C74" s="8">
        <v>26.5</v>
      </c>
      <c r="D74" s="8">
        <v>26.5</v>
      </c>
      <c r="E74" s="8">
        <v>19.963899999999999</v>
      </c>
      <c r="F74" s="13">
        <f t="shared" si="22"/>
        <v>0.91666666666666685</v>
      </c>
      <c r="G74" s="13">
        <f t="shared" si="23"/>
        <v>0.39266666666666666</v>
      </c>
      <c r="H74" s="35" cm="1">
        <f t="array" ref="H74">(m*g*_xll.Interp1d(-1,Parameters!$H$48:$H$54,Parameters!$I$48:$I$54,C74)+c_w*A*rho_L*(C74/3.6)^2/2+F74*e_i*m)*C74/3.6/1000</f>
        <v>9.8265646994874611</v>
      </c>
      <c r="I74" s="35">
        <f t="shared" si="13"/>
        <v>47.424913363173033</v>
      </c>
      <c r="J74" s="35">
        <f t="shared" si="14"/>
        <v>1978.6389489751298</v>
      </c>
      <c r="K74" s="35">
        <f t="shared" si="15"/>
        <v>193.56478389179074</v>
      </c>
      <c r="L74" s="35">
        <f t="shared" si="16"/>
        <v>242.39114896179464</v>
      </c>
      <c r="M74" s="35" cm="1">
        <f t="array" ref="M74">_xll.Interp2dTab(-1,1,Parameters!$V$29:$AI$29,Parameters!$U$30:$U$37,Parameters!$V$30:$AI$37,ABS(J74),ABS(I74))*_xll.Interp2dTab(-1,1,Parameters!$V$18:$AI$18,Parameters!$U$19:$U$26,Parameters!$V$19:$AI$26,ABS(J74),ABS(I74))</f>
        <v>0.87058283521302593</v>
      </c>
      <c r="N74" s="35">
        <f t="shared" si="17"/>
        <v>11.287340275992191</v>
      </c>
      <c r="O74" s="35">
        <f t="shared" si="18"/>
        <v>11287.340275992192</v>
      </c>
      <c r="P74" s="35">
        <f t="shared" si="24"/>
        <v>5.015014226679191E-2</v>
      </c>
      <c r="Q74" s="35" cm="1">
        <f t="array" ref="Q74">_xll.Interp2dTab(-1,1,Parameters!$AL$29:$AY$29,Parameters!$AK$30:$AK$37,Parameters!$AL$30:$AY$37,ABS(L74),ABS(K74))</f>
        <v>0.85912095203888994</v>
      </c>
      <c r="R74" s="35">
        <f t="shared" si="19"/>
        <v>11.437929288264687</v>
      </c>
      <c r="S74" s="35">
        <f t="shared" si="25"/>
        <v>3.4418363758744547E-2</v>
      </c>
      <c r="X74" s="12"/>
      <c r="AB74" s="17">
        <f>([1]WLTC_BFH!$I75/1000-H74)</f>
        <v>-9.8228449994874616</v>
      </c>
      <c r="AC74" s="17">
        <f t="shared" si="20"/>
        <v>9.8228449994874616</v>
      </c>
      <c r="AG74" s="17">
        <f>([1]WLTC_BFH!$U78/1000-N74)</f>
        <v>-0.17425919491112474</v>
      </c>
      <c r="AH74" s="17">
        <f t="shared" si="21"/>
        <v>0.17425919491112474</v>
      </c>
      <c r="AK74">
        <v>6.6321666658818446</v>
      </c>
    </row>
    <row r="75" spans="1:37" x14ac:dyDescent="0.3">
      <c r="A75" s="2" t="s">
        <v>3</v>
      </c>
      <c r="B75" s="2">
        <v>71</v>
      </c>
      <c r="C75" s="8">
        <v>29.8</v>
      </c>
      <c r="D75" s="8">
        <v>29.8</v>
      </c>
      <c r="E75" s="8">
        <v>22.5761</v>
      </c>
      <c r="F75" s="13">
        <f t="shared" si="22"/>
        <v>0.91666666666666685</v>
      </c>
      <c r="G75" s="13">
        <f t="shared" si="23"/>
        <v>0.40094444444444444</v>
      </c>
      <c r="H75" s="35" cm="1">
        <f t="array" ref="H75">(m*g*_xll.Interp1d(-1,Parameters!$H$48:$H$54,Parameters!$I$48:$I$54,C75)+c_w*A*rho_L*(C75/3.6)^2/2+F75*e_i*m)*C75/3.6/1000</f>
        <v>11.100281442034211</v>
      </c>
      <c r="I75" s="35">
        <f t="shared" si="13"/>
        <v>47.639635322435062</v>
      </c>
      <c r="J75" s="35">
        <f t="shared" si="14"/>
        <v>2225.0354973380709</v>
      </c>
      <c r="K75" s="35">
        <f t="shared" si="15"/>
        <v>194.44117156851871</v>
      </c>
      <c r="L75" s="35">
        <f t="shared" si="16"/>
        <v>272.57570713439554</v>
      </c>
      <c r="M75" s="35" cm="1">
        <f t="array" ref="M75">_xll.Interp2dTab(-1,1,Parameters!$V$29:$AI$29,Parameters!$U$30:$U$37,Parameters!$V$30:$AI$37,ABS(J75),ABS(I75))*_xll.Interp2dTab(-1,1,Parameters!$V$18:$AI$18,Parameters!$U$19:$U$26,Parameters!$V$19:$AI$26,ABS(J75),ABS(I75))</f>
        <v>0.87708790811338788</v>
      </c>
      <c r="N75" s="35">
        <f t="shared" si="17"/>
        <v>12.655836820177884</v>
      </c>
      <c r="O75" s="35">
        <f t="shared" si="18"/>
        <v>12655.836820177883</v>
      </c>
      <c r="P75" s="35">
        <f t="shared" si="24"/>
        <v>5.3665652494619097E-2</v>
      </c>
      <c r="Q75" s="35" cm="1">
        <f t="array" ref="Q75">_xll.Interp2dTab(-1,1,Parameters!$AL$29:$AY$29,Parameters!$AK$30:$AK$37,Parameters!$AL$30:$AY$37,ABS(L75),ABS(K75))</f>
        <v>0.87622629646991357</v>
      </c>
      <c r="R75" s="35">
        <f t="shared" si="19"/>
        <v>12.668281569218294</v>
      </c>
      <c r="S75" s="35">
        <f t="shared" si="25"/>
        <v>3.7937330861305185E-2</v>
      </c>
      <c r="X75" s="12"/>
      <c r="AB75" s="17">
        <f>([1]WLTC_BFH!$I76/1000-H75)</f>
        <v>-11.093721942034211</v>
      </c>
      <c r="AC75" s="17">
        <f t="shared" si="20"/>
        <v>11.093721942034211</v>
      </c>
      <c r="AG75" s="17">
        <f>([1]WLTC_BFH!$U79/1000-N75)</f>
        <v>0.30489712477624131</v>
      </c>
      <c r="AH75" s="17">
        <f t="shared" si="21"/>
        <v>0.30489712477624131</v>
      </c>
      <c r="AK75">
        <v>5.5156738013719258</v>
      </c>
    </row>
    <row r="76" spans="1:37" x14ac:dyDescent="0.3">
      <c r="A76" s="2" t="s">
        <v>3</v>
      </c>
      <c r="B76" s="2">
        <v>72</v>
      </c>
      <c r="C76" s="8">
        <v>32.6</v>
      </c>
      <c r="D76" s="8">
        <v>32.6</v>
      </c>
      <c r="E76" s="8">
        <v>25.253499999999999</v>
      </c>
      <c r="F76" s="13">
        <f t="shared" si="22"/>
        <v>0.7777777777777779</v>
      </c>
      <c r="G76" s="13">
        <f t="shared" si="23"/>
        <v>0.41</v>
      </c>
      <c r="H76" s="35" cm="1">
        <f t="array" ref="H76">(m*g*_xll.Interp1d(-1,Parameters!$H$48:$H$54,Parameters!$I$48:$I$54,C76)+c_w*A*rho_L*(C76/3.6)^2/2+F76*e_i*m)*C76/3.6/1000</f>
        <v>10.483847465639505</v>
      </c>
      <c r="I76" s="35">
        <f t="shared" si="13"/>
        <v>41.12953463566204</v>
      </c>
      <c r="J76" s="35">
        <f t="shared" si="14"/>
        <v>2434.0992353429901</v>
      </c>
      <c r="K76" s="35">
        <f t="shared" si="15"/>
        <v>167.87019561545463</v>
      </c>
      <c r="L76" s="35">
        <f t="shared" si="16"/>
        <v>298.18684740205686</v>
      </c>
      <c r="M76" s="35" cm="1">
        <f t="array" ref="M76">_xll.Interp2dTab(-1,1,Parameters!$V$29:$AI$29,Parameters!$U$30:$U$37,Parameters!$V$30:$AI$37,ABS(J76),ABS(I76))*_xll.Interp2dTab(-1,1,Parameters!$V$18:$AI$18,Parameters!$U$19:$U$26,Parameters!$V$19:$AI$26,ABS(J76),ABS(I76))</f>
        <v>0.84434613187134266</v>
      </c>
      <c r="N76" s="35">
        <f t="shared" si="17"/>
        <v>12.416528091866692</v>
      </c>
      <c r="O76" s="35">
        <f t="shared" si="18"/>
        <v>12416.528091866692</v>
      </c>
      <c r="P76" s="35">
        <f t="shared" si="24"/>
        <v>5.7114688075693178E-2</v>
      </c>
      <c r="Q76" s="35" cm="1">
        <f t="array" ref="Q76">_xll.Interp2dTab(-1,1,Parameters!$AL$29:$AY$29,Parameters!$AK$30:$AK$37,Parameters!$AL$30:$AY$37,ABS(L76),ABS(K76))</f>
        <v>0.90193879890992601</v>
      </c>
      <c r="R76" s="35">
        <f t="shared" si="19"/>
        <v>11.62367943180865</v>
      </c>
      <c r="S76" s="35">
        <f t="shared" si="25"/>
        <v>4.1166130703474253E-2</v>
      </c>
      <c r="X76" s="12"/>
      <c r="AB76" s="17">
        <f>([1]WLTC_BFH!$I77/1000-H76)</f>
        <v>-10.477387565639505</v>
      </c>
      <c r="AC76" s="17">
        <f t="shared" si="20"/>
        <v>10.477387565639505</v>
      </c>
      <c r="AG76" s="17">
        <f>([1]WLTC_BFH!$U80/1000-N76)</f>
        <v>-1.5629064702450428</v>
      </c>
      <c r="AH76" s="17">
        <f t="shared" si="21"/>
        <v>1.5629064702450428</v>
      </c>
      <c r="AK76">
        <v>2.6381419810823452</v>
      </c>
    </row>
    <row r="77" spans="1:37" x14ac:dyDescent="0.3">
      <c r="A77" s="2" t="s">
        <v>3</v>
      </c>
      <c r="B77" s="2">
        <v>73</v>
      </c>
      <c r="C77" s="8">
        <v>34.4</v>
      </c>
      <c r="D77" s="8">
        <v>34.4</v>
      </c>
      <c r="E77" s="8">
        <v>28.284199999999998</v>
      </c>
      <c r="F77" s="13">
        <f t="shared" si="22"/>
        <v>0.49999999999999922</v>
      </c>
      <c r="G77" s="13">
        <f t="shared" si="23"/>
        <v>0.41955555555555551</v>
      </c>
      <c r="H77" s="35" cm="1">
        <f t="array" ref="H77">(m*g*_xll.Interp1d(-1,Parameters!$H$48:$H$54,Parameters!$I$48:$I$54,C77)+c_w*A*rho_L*(C77/3.6)^2/2+F77*e_i*m)*C77/3.6/1000</f>
        <v>7.4898577255428194</v>
      </c>
      <c r="I77" s="35">
        <f t="shared" si="13"/>
        <v>27.84619292335347</v>
      </c>
      <c r="J77" s="35">
        <f t="shared" si="14"/>
        <v>2568.4973526318668</v>
      </c>
      <c r="K77" s="35">
        <f t="shared" si="15"/>
        <v>113.65423641666719</v>
      </c>
      <c r="L77" s="35">
        <f t="shared" si="16"/>
        <v>314.6511518598391</v>
      </c>
      <c r="M77" s="35" cm="1">
        <f t="array" ref="M77">_xll.Interp2dTab(-1,1,Parameters!$V$29:$AI$29,Parameters!$U$30:$U$37,Parameters!$V$30:$AI$37,ABS(J77),ABS(I77))*_xll.Interp2dTab(-1,1,Parameters!$V$18:$AI$18,Parameters!$U$19:$U$26,Parameters!$V$19:$AI$26,ABS(J77),ABS(I77))</f>
        <v>0.77810725742208431</v>
      </c>
      <c r="N77" s="35">
        <f t="shared" si="17"/>
        <v>9.6257394518554733</v>
      </c>
      <c r="O77" s="35">
        <f t="shared" si="18"/>
        <v>9625.7394518554738</v>
      </c>
      <c r="P77" s="35">
        <f t="shared" si="24"/>
        <v>5.9788504590097477E-2</v>
      </c>
      <c r="Q77" s="35" cm="1">
        <f t="array" ref="Q77">_xll.Interp2dTab(-1,1,Parameters!$AL$29:$AY$29,Parameters!$AK$30:$AK$37,Parameters!$AL$30:$AY$37,ABS(L77),ABS(K77))</f>
        <v>0.92683600335794436</v>
      </c>
      <c r="R77" s="35">
        <f t="shared" si="19"/>
        <v>8.0811035592131972</v>
      </c>
      <c r="S77" s="35">
        <f t="shared" si="25"/>
        <v>4.3410881692144583E-2</v>
      </c>
      <c r="X77" s="12"/>
      <c r="AB77" s="17">
        <f>([1]WLTC_BFH!$I78/1000-H77)</f>
        <v>-7.4807453255428191</v>
      </c>
      <c r="AC77" s="17">
        <f t="shared" si="20"/>
        <v>7.4807453255428191</v>
      </c>
      <c r="AG77" s="17">
        <f>([1]WLTC_BFH!$U81/1000-N77)</f>
        <v>-2.1177761491031628</v>
      </c>
      <c r="AH77" s="17">
        <f t="shared" si="21"/>
        <v>2.1177761491031628</v>
      </c>
      <c r="AK77">
        <v>-2.6138387666965883</v>
      </c>
    </row>
    <row r="78" spans="1:37" x14ac:dyDescent="0.3">
      <c r="A78" s="2" t="s">
        <v>3</v>
      </c>
      <c r="B78" s="2">
        <v>74</v>
      </c>
      <c r="C78" s="8">
        <v>35.5</v>
      </c>
      <c r="D78" s="8">
        <v>35.5</v>
      </c>
      <c r="E78" s="8">
        <v>31.5441</v>
      </c>
      <c r="F78" s="13">
        <f t="shared" si="22"/>
        <v>0.30555555555555597</v>
      </c>
      <c r="G78" s="13">
        <f t="shared" si="23"/>
        <v>0.42941666666666661</v>
      </c>
      <c r="H78" s="35" cm="1">
        <f t="array" ref="H78">(m*g*_xll.Interp1d(-1,Parameters!$H$48:$H$54,Parameters!$I$48:$I$54,C78)+c_w*A*rho_L*(C78/3.6)^2/2+F78*e_i*m)*C78/3.6/1000</f>
        <v>5.1459361365385865</v>
      </c>
      <c r="I78" s="35">
        <f t="shared" si="13"/>
        <v>18.539018644920603</v>
      </c>
      <c r="J78" s="35">
        <f t="shared" si="14"/>
        <v>2650.6295354195136</v>
      </c>
      <c r="K78" s="35">
        <f t="shared" si="15"/>
        <v>75.667004599243441</v>
      </c>
      <c r="L78" s="35">
        <f t="shared" si="16"/>
        <v>324.71267125070602</v>
      </c>
      <c r="M78" s="35" cm="1">
        <f t="array" ref="M78">_xll.Interp2dTab(-1,1,Parameters!$V$29:$AI$29,Parameters!$U$30:$U$37,Parameters!$V$30:$AI$37,ABS(J78),ABS(I78))*_xll.Interp2dTab(-1,1,Parameters!$V$18:$AI$18,Parameters!$U$19:$U$26,Parameters!$V$19:$AI$26,ABS(J78),ABS(I78))</f>
        <v>0.73299621447197938</v>
      </c>
      <c r="N78" s="35">
        <f t="shared" si="17"/>
        <v>7.0204129775015405</v>
      </c>
      <c r="O78" s="35">
        <f t="shared" si="18"/>
        <v>7020.4129775015408</v>
      </c>
      <c r="P78" s="35">
        <f t="shared" si="24"/>
        <v>6.1738619306070129E-2</v>
      </c>
      <c r="Q78" s="35" cm="1">
        <f t="array" ref="Q78">_xll.Interp2dTab(-1,1,Parameters!$AL$29:$AY$29,Parameters!$AK$30:$AK$37,Parameters!$AL$30:$AY$37,ABS(L78),ABS(K78))</f>
        <v>0.93980413267606522</v>
      </c>
      <c r="R78" s="35">
        <f t="shared" si="19"/>
        <v>5.4755410809757574</v>
      </c>
      <c r="S78" s="35">
        <f t="shared" si="25"/>
        <v>4.4931865325748957E-2</v>
      </c>
      <c r="X78" s="12"/>
      <c r="AB78" s="17">
        <f>([1]WLTC_BFH!$I79/1000-H78)</f>
        <v>-5.1357285365385863</v>
      </c>
      <c r="AC78" s="17">
        <f t="shared" si="20"/>
        <v>5.1357285365385863</v>
      </c>
      <c r="AG78" s="17">
        <f>([1]WLTC_BFH!$U82/1000-N78)</f>
        <v>-0.71455843204699931</v>
      </c>
      <c r="AH78" s="17">
        <f t="shared" si="21"/>
        <v>0.71455843204699931</v>
      </c>
      <c r="AK78">
        <v>-5.7530156498163683</v>
      </c>
    </row>
    <row r="79" spans="1:37" x14ac:dyDescent="0.3">
      <c r="A79" s="2" t="s">
        <v>3</v>
      </c>
      <c r="B79" s="2">
        <v>75</v>
      </c>
      <c r="C79" s="8">
        <v>36.4</v>
      </c>
      <c r="D79" s="8">
        <v>36.4</v>
      </c>
      <c r="E79" s="8">
        <v>34.221400000000003</v>
      </c>
      <c r="F79" s="13">
        <f t="shared" si="22"/>
        <v>0.24999999999999961</v>
      </c>
      <c r="G79" s="13">
        <f t="shared" si="23"/>
        <v>0.43952777777777774</v>
      </c>
      <c r="H79" s="35" cm="1">
        <f t="array" ref="H79">(m*g*_xll.Interp1d(-1,Parameters!$H$48:$H$54,Parameters!$I$48:$I$54,C79)+c_w*A*rho_L*(C79/3.6)^2/2+F79*e_i*m)*C79/3.6/1000</f>
        <v>4.5333726036269058</v>
      </c>
      <c r="I79" s="35">
        <f t="shared" si="13"/>
        <v>15.928347953666872</v>
      </c>
      <c r="J79" s="35">
        <f t="shared" si="14"/>
        <v>2717.8285940639516</v>
      </c>
      <c r="K79" s="35">
        <f t="shared" si="15"/>
        <v>65.011552172891342</v>
      </c>
      <c r="L79" s="35">
        <f t="shared" si="16"/>
        <v>332.94482347959718</v>
      </c>
      <c r="M79" s="35" cm="1">
        <f t="array" ref="M79">_xll.Interp2dTab(-1,1,Parameters!$V$29:$AI$29,Parameters!$U$30:$U$37,Parameters!$V$30:$AI$37,ABS(J79),ABS(I79))*_xll.Interp2dTab(-1,1,Parameters!$V$18:$AI$18,Parameters!$U$19:$U$26,Parameters!$V$19:$AI$26,ABS(J79),ABS(I79))</f>
        <v>0.72075788836984578</v>
      </c>
      <c r="N79" s="35">
        <f t="shared" si="17"/>
        <v>6.2897301254380107</v>
      </c>
      <c r="O79" s="35">
        <f t="shared" si="18"/>
        <v>6289.7301254380109</v>
      </c>
      <c r="P79" s="35">
        <f t="shared" si="24"/>
        <v>6.3485766563136245E-2</v>
      </c>
      <c r="Q79" s="35" cm="1">
        <f t="array" ref="Q79">_xll.Interp2dTab(-1,1,Parameters!$AL$29:$AY$29,Parameters!$AK$30:$AK$37,Parameters!$AL$30:$AY$37,ABS(L79),ABS(K79))</f>
        <v>0.94313288139509377</v>
      </c>
      <c r="R79" s="35">
        <f t="shared" si="19"/>
        <v>4.8067167342539108</v>
      </c>
      <c r="S79" s="35">
        <f t="shared" si="25"/>
        <v>4.6267064418597265E-2</v>
      </c>
      <c r="X79" s="12"/>
      <c r="AB79" s="17">
        <f>([1]WLTC_BFH!$I80/1000-H79)</f>
        <v>-4.523826803626906</v>
      </c>
      <c r="AC79" s="17">
        <f t="shared" si="20"/>
        <v>4.523826803626906</v>
      </c>
      <c r="AG79" s="17">
        <f>([1]WLTC_BFH!$U83/1000-N79)</f>
        <v>0.19084130313342218</v>
      </c>
      <c r="AH79" s="17">
        <f t="shared" si="21"/>
        <v>0.19084130313342218</v>
      </c>
      <c r="AK79">
        <v>-4.2858730442951574</v>
      </c>
    </row>
    <row r="80" spans="1:37" x14ac:dyDescent="0.3">
      <c r="A80" s="2" t="s">
        <v>3</v>
      </c>
      <c r="B80" s="2">
        <v>76</v>
      </c>
      <c r="C80" s="8">
        <v>37.4</v>
      </c>
      <c r="D80" s="8">
        <v>37.4</v>
      </c>
      <c r="E80" s="8">
        <v>35.794899999999998</v>
      </c>
      <c r="F80" s="13">
        <f t="shared" si="22"/>
        <v>0.27777777777777779</v>
      </c>
      <c r="G80" s="13">
        <f t="shared" si="23"/>
        <v>0.44991666666666663</v>
      </c>
      <c r="H80" s="35" cm="1">
        <f t="array" ref="H80">(m*g*_xll.Interp1d(-1,Parameters!$H$48:$H$54,Parameters!$I$48:$I$54,C80)+c_w*A*rho_L*(C80/3.6)^2/2+F80*e_i*m)*C80/3.6/1000</f>
        <v>5.0748683645519916</v>
      </c>
      <c r="I80" s="35">
        <f t="shared" si="13"/>
        <v>17.354171367322223</v>
      </c>
      <c r="J80" s="35">
        <f t="shared" si="14"/>
        <v>2792.4942147799943</v>
      </c>
      <c r="K80" s="35">
        <f t="shared" si="15"/>
        <v>70.831050435725658</v>
      </c>
      <c r="L80" s="35">
        <f t="shared" si="16"/>
        <v>342.09165928947618</v>
      </c>
      <c r="M80" s="35" cm="1">
        <f t="array" ref="M80">_xll.Interp2dTab(-1,1,Parameters!$V$29:$AI$29,Parameters!$U$30:$U$37,Parameters!$V$30:$AI$37,ABS(J80),ABS(I80))*_xll.Interp2dTab(-1,1,Parameters!$V$18:$AI$18,Parameters!$U$19:$U$26,Parameters!$V$19:$AI$26,ABS(J80),ABS(I80))</f>
        <v>0.72797045576384944</v>
      </c>
      <c r="N80" s="35">
        <f t="shared" si="17"/>
        <v>6.9712559409117798</v>
      </c>
      <c r="O80" s="35">
        <f t="shared" si="18"/>
        <v>6971.2559409117794</v>
      </c>
      <c r="P80" s="35">
        <f t="shared" si="24"/>
        <v>6.5422226546722848E-2</v>
      </c>
      <c r="Q80" s="35" cm="1">
        <f t="array" ref="Q80">_xll.Interp2dTab(-1,1,Parameters!$AL$29:$AY$29,Parameters!$AK$30:$AK$37,Parameters!$AL$30:$AY$37,ABS(L80),ABS(K80))</f>
        <v>0.94260889478892096</v>
      </c>
      <c r="R80" s="35">
        <f t="shared" si="19"/>
        <v>5.3838536773922661</v>
      </c>
      <c r="S80" s="35">
        <f t="shared" si="25"/>
        <v>4.7762579328984006E-2</v>
      </c>
      <c r="X80" s="12"/>
      <c r="AB80" s="17">
        <f>([1]WLTC_BFH!$I81/1000-H80)</f>
        <v>-5.0702954645519913</v>
      </c>
      <c r="AC80" s="17">
        <f t="shared" si="20"/>
        <v>5.0702954645519913</v>
      </c>
      <c r="AG80" s="17">
        <f>([1]WLTC_BFH!$U84/1000-N80)</f>
        <v>-0.73258927424513853</v>
      </c>
      <c r="AH80" s="17">
        <f t="shared" si="21"/>
        <v>0.73258927424513853</v>
      </c>
      <c r="AK80">
        <v>-0.9373453295955505</v>
      </c>
    </row>
    <row r="81" spans="1:37" x14ac:dyDescent="0.3">
      <c r="A81" s="2" t="s">
        <v>3</v>
      </c>
      <c r="B81" s="2">
        <v>77</v>
      </c>
      <c r="C81" s="8">
        <v>38.5</v>
      </c>
      <c r="D81" s="8">
        <v>38.5</v>
      </c>
      <c r="E81" s="8">
        <v>36.735100000000003</v>
      </c>
      <c r="F81" s="13">
        <f t="shared" si="22"/>
        <v>0.30555555555555597</v>
      </c>
      <c r="G81" s="13">
        <f t="shared" si="23"/>
        <v>0.46061111111111108</v>
      </c>
      <c r="H81" s="35" cm="1">
        <f t="array" ref="H81">(m*g*_xll.Interp1d(-1,Parameters!$H$48:$H$54,Parameters!$I$48:$I$54,C81)+c_w*A*rho_L*(C81/3.6)^2/2+F81*e_i*m)*C81/3.6/1000</f>
        <v>5.6566067449319508</v>
      </c>
      <c r="I81" s="35">
        <f t="shared" si="13"/>
        <v>18.790829834679943</v>
      </c>
      <c r="J81" s="35">
        <f t="shared" si="14"/>
        <v>2874.6263975676411</v>
      </c>
      <c r="K81" s="35">
        <f t="shared" si="15"/>
        <v>76.694771970246194</v>
      </c>
      <c r="L81" s="35">
        <f t="shared" si="16"/>
        <v>352.15317868034316</v>
      </c>
      <c r="M81" s="35" cm="1">
        <f t="array" ref="M81">_xll.Interp2dTab(-1,1,Parameters!$V$29:$AI$29,Parameters!$U$30:$U$37,Parameters!$V$30:$AI$37,ABS(J81),ABS(I81))*_xll.Interp2dTab(-1,1,Parameters!$V$18:$AI$18,Parameters!$U$19:$U$26,Parameters!$V$19:$AI$26,ABS(J81),ABS(I81))</f>
        <v>0.73528976361983756</v>
      </c>
      <c r="N81" s="35">
        <f t="shared" si="17"/>
        <v>7.6930307272121254</v>
      </c>
      <c r="O81" s="35">
        <f t="shared" si="18"/>
        <v>7693.0307272121254</v>
      </c>
      <c r="P81" s="35">
        <f t="shared" si="24"/>
        <v>6.755917952650399E-2</v>
      </c>
      <c r="Q81" s="35" cm="1">
        <f t="array" ref="Q81">_xll.Interp2dTab(-1,1,Parameters!$AL$29:$AY$29,Parameters!$AK$30:$AK$37,Parameters!$AL$30:$AY$37,ABS(L81),ABS(K81))</f>
        <v>0.94238366176773369</v>
      </c>
      <c r="R81" s="35">
        <f t="shared" si="19"/>
        <v>6.0024456857849442</v>
      </c>
      <c r="S81" s="35">
        <f t="shared" si="25"/>
        <v>4.942992535281316E-2</v>
      </c>
      <c r="X81" s="12"/>
      <c r="AB81" s="17">
        <f>([1]WLTC_BFH!$I82/1000-H81)</f>
        <v>-5.6528958449319511</v>
      </c>
      <c r="AC81" s="17">
        <f t="shared" si="20"/>
        <v>5.6528958449319511</v>
      </c>
      <c r="AG81" s="17">
        <f>([1]WLTC_BFH!$U85/1000-N81)</f>
        <v>0.32971674753536462</v>
      </c>
      <c r="AH81" s="17">
        <f t="shared" si="21"/>
        <v>0.32971674753536462</v>
      </c>
      <c r="AK81">
        <v>2.8392114321257207</v>
      </c>
    </row>
    <row r="82" spans="1:37" x14ac:dyDescent="0.3">
      <c r="A82" s="2" t="s">
        <v>3</v>
      </c>
      <c r="B82" s="2">
        <v>78</v>
      </c>
      <c r="C82" s="8">
        <v>39.299999999999997</v>
      </c>
      <c r="D82" s="8">
        <v>39.299999999999997</v>
      </c>
      <c r="E82" s="8">
        <v>37.271700000000003</v>
      </c>
      <c r="F82" s="13">
        <f t="shared" si="22"/>
        <v>0.22222222222222143</v>
      </c>
      <c r="G82" s="13">
        <f t="shared" si="23"/>
        <v>0.47152777777777777</v>
      </c>
      <c r="H82" s="35" cm="1">
        <f t="array" ref="H82">(m*g*_xll.Interp1d(-1,Parameters!$H$48:$H$54,Parameters!$I$48:$I$54,C82)+c_w*A*rho_L*(C82/3.6)^2/2+F82*e_i*m)*C82/3.6/1000</f>
        <v>4.5585540285495041</v>
      </c>
      <c r="I82" s="35">
        <f t="shared" si="13"/>
        <v>14.834921695036412</v>
      </c>
      <c r="J82" s="35">
        <f t="shared" si="14"/>
        <v>2934.3588941404755</v>
      </c>
      <c r="K82" s="35">
        <f t="shared" si="15"/>
        <v>60.548732898291121</v>
      </c>
      <c r="L82" s="35">
        <f t="shared" si="16"/>
        <v>359.4706473282464</v>
      </c>
      <c r="M82" s="35" cm="1">
        <f t="array" ref="M82">_xll.Interp2dTab(-1,1,Parameters!$V$29:$AI$29,Parameters!$U$30:$U$37,Parameters!$V$30:$AI$37,ABS(J82),ABS(I82))*_xll.Interp2dTab(-1,1,Parameters!$V$18:$AI$18,Parameters!$U$19:$U$26,Parameters!$V$19:$AI$26,ABS(J82),ABS(I82))</f>
        <v>0.71658800699455227</v>
      </c>
      <c r="N82" s="35">
        <f t="shared" si="17"/>
        <v>6.3614712834346383</v>
      </c>
      <c r="O82" s="35">
        <f t="shared" si="18"/>
        <v>6361.4712834346383</v>
      </c>
      <c r="P82" s="35">
        <f t="shared" si="24"/>
        <v>6.932625488301361E-2</v>
      </c>
      <c r="Q82" s="35" cm="1">
        <f t="array" ref="Q82">_xll.Interp2dTab(-1,1,Parameters!$AL$29:$AY$29,Parameters!$AK$30:$AK$37,Parameters!$AL$30:$AY$37,ABS(L82),ABS(K82))</f>
        <v>0.94606359244483329</v>
      </c>
      <c r="R82" s="35">
        <f t="shared" si="19"/>
        <v>4.8184435644217247</v>
      </c>
      <c r="S82" s="35">
        <f t="shared" si="25"/>
        <v>5.0768381898485863E-2</v>
      </c>
      <c r="X82" s="12"/>
      <c r="AB82" s="17">
        <f>([1]WLTC_BFH!$I83/1000-H82)</f>
        <v>-4.5559369285495039</v>
      </c>
      <c r="AC82" s="17">
        <f t="shared" si="20"/>
        <v>4.5559369285495039</v>
      </c>
      <c r="AG82" s="17">
        <f>([1]WLTC_BFH!$U86/1000-N82)</f>
        <v>-3.8577569977203567</v>
      </c>
      <c r="AH82" s="17">
        <f t="shared" si="21"/>
        <v>3.8577569977203567</v>
      </c>
      <c r="AK82">
        <v>-1.4217821879640029</v>
      </c>
    </row>
    <row r="83" spans="1:37" x14ac:dyDescent="0.3">
      <c r="A83" s="2" t="s">
        <v>3</v>
      </c>
      <c r="B83" s="2">
        <v>79</v>
      </c>
      <c r="C83" s="8">
        <v>39.5</v>
      </c>
      <c r="D83" s="8">
        <v>39.5</v>
      </c>
      <c r="E83" s="8">
        <v>37.9786</v>
      </c>
      <c r="F83" s="13">
        <f t="shared" si="22"/>
        <v>5.5555555555556344E-2</v>
      </c>
      <c r="G83" s="13">
        <f t="shared" si="23"/>
        <v>0.48249999999999998</v>
      </c>
      <c r="H83" s="35" cm="1">
        <f t="array" ref="H83">(m*g*_xll.Interp1d(-1,Parameters!$H$48:$H$54,Parameters!$I$48:$I$54,C83)+c_w*A*rho_L*(C83/3.6)^2/2+F83*e_i*m)*C83/3.6/1000</f>
        <v>2.1002158768968444</v>
      </c>
      <c r="I83" s="35">
        <f t="shared" si="13"/>
        <v>6.8001351435399471</v>
      </c>
      <c r="J83" s="35">
        <f t="shared" si="14"/>
        <v>2949.2920182836838</v>
      </c>
      <c r="K83" s="35">
        <f t="shared" si="15"/>
        <v>27.754751588358296</v>
      </c>
      <c r="L83" s="35">
        <f t="shared" si="16"/>
        <v>361.30001449022217</v>
      </c>
      <c r="M83" s="35" cm="1">
        <f t="array" ref="M83">_xll.Interp2dTab(-1,1,Parameters!$V$29:$AI$29,Parameters!$U$30:$U$37,Parameters!$V$30:$AI$37,ABS(J83),ABS(I83))*_xll.Interp2dTab(-1,1,Parameters!$V$18:$AI$18,Parameters!$U$19:$U$26,Parameters!$V$19:$AI$26,ABS(J83),ABS(I83))</f>
        <v>0.50517809699952798</v>
      </c>
      <c r="N83" s="35">
        <f t="shared" si="17"/>
        <v>4.1573771495061607</v>
      </c>
      <c r="O83" s="35">
        <f t="shared" si="18"/>
        <v>4157.377149506161</v>
      </c>
      <c r="P83" s="35">
        <f t="shared" si="24"/>
        <v>7.048108186898755E-2</v>
      </c>
      <c r="Q83" s="35" cm="1">
        <f t="array" ref="Q83">_xll.Interp2dTab(-1,1,Parameters!$AL$29:$AY$29,Parameters!$AK$30:$AK$37,Parameters!$AL$30:$AY$37,ABS(L83),ABS(K83))</f>
        <v>0.93744511977747058</v>
      </c>
      <c r="R83" s="35">
        <f t="shared" si="19"/>
        <v>2.2403614169919521</v>
      </c>
      <c r="S83" s="35">
        <f t="shared" si="25"/>
        <v>5.1390704514316959E-2</v>
      </c>
      <c r="X83" s="12"/>
      <c r="AB83" s="17">
        <f>([1]WLTC_BFH!$I84/1000-H83)</f>
        <v>-2.0969393768968443</v>
      </c>
      <c r="AC83" s="17">
        <f t="shared" si="20"/>
        <v>2.0969393768968443</v>
      </c>
      <c r="AG83" s="17">
        <f>([1]WLTC_BFH!$U87/1000-N83)</f>
        <v>-4.303097149506165</v>
      </c>
      <c r="AH83" s="17">
        <f t="shared" si="21"/>
        <v>4.303097149506165</v>
      </c>
      <c r="AK83">
        <v>-4.7212768101587796</v>
      </c>
    </row>
    <row r="84" spans="1:37" x14ac:dyDescent="0.3">
      <c r="A84" s="2" t="s">
        <v>3</v>
      </c>
      <c r="B84" s="2">
        <v>80</v>
      </c>
      <c r="C84" s="8">
        <v>39</v>
      </c>
      <c r="D84" s="8">
        <v>39</v>
      </c>
      <c r="E84" s="8">
        <v>39.320999999999998</v>
      </c>
      <c r="F84" s="13">
        <f t="shared" si="22"/>
        <v>-0.1388888888888889</v>
      </c>
      <c r="G84" s="13">
        <f t="shared" si="23"/>
        <v>0.49333333333333329</v>
      </c>
      <c r="H84" s="35" cm="1">
        <f t="array" ref="H84">(m*g*_xll.Interp1d(-1,Parameters!$H$48:$H$54,Parameters!$I$48:$I$54,C84)+c_w*A*rho_L*(C84/3.6)^2/2+F84*e_i*m)*C84/3.6/1000</f>
        <v>-0.80471412106866236</v>
      </c>
      <c r="I84" s="35">
        <f t="shared" si="13"/>
        <v>2.6389290714376736</v>
      </c>
      <c r="J84" s="35">
        <f t="shared" si="14"/>
        <v>2911.9592079256627</v>
      </c>
      <c r="K84" s="35">
        <f t="shared" si="15"/>
        <v>10.770789005072865</v>
      </c>
      <c r="L84" s="35">
        <f t="shared" si="16"/>
        <v>356.72659658528266</v>
      </c>
      <c r="M84" s="35" cm="1">
        <f t="array" ref="M84">_xll.Interp2dTab(-1,1,Parameters!$V$29:$AI$29,Parameters!$U$30:$U$37,Parameters!$V$30:$AI$37,ABS(J84),ABS(I84))*_xll.Interp2dTab(-1,1,Parameters!$V$18:$AI$18,Parameters!$U$19:$U$26,Parameters!$V$19:$AI$26,ABS(J84),ABS(I84))</f>
        <v>0.30126324146491529</v>
      </c>
      <c r="N84" s="35">
        <f t="shared" si="17"/>
        <v>-0.2424307845657355</v>
      </c>
      <c r="O84" s="35">
        <f t="shared" si="18"/>
        <v>-242.43078456573551</v>
      </c>
      <c r="P84" s="35">
        <f t="shared" si="24"/>
        <v>7.0413739984385951E-2</v>
      </c>
      <c r="Q84" s="35" cm="1">
        <f t="array" ref="Q84">_xll.Interp2dTab(-1,1,Parameters!$AL$29:$AY$29,Parameters!$AK$30:$AK$37,Parameters!$AL$30:$AY$37,ABS(L84),ABS(K84))</f>
        <v>0.63078468771872864</v>
      </c>
      <c r="R84" s="35">
        <f t="shared" si="19"/>
        <v>-0.50760134556114733</v>
      </c>
      <c r="S84" s="35">
        <f t="shared" si="25"/>
        <v>5.1249704140549975E-2</v>
      </c>
      <c r="X84" s="12"/>
      <c r="AB84" s="17">
        <f>([1]WLTC_BFH!$I85/1000-H84)</f>
        <v>0.81158672106866236</v>
      </c>
      <c r="AC84" s="17">
        <f t="shared" si="20"/>
        <v>0.81158672106866236</v>
      </c>
      <c r="AG84" s="17">
        <f>([1]WLTC_BFH!$U88/1000-N84)</f>
        <v>1.7758307845657348</v>
      </c>
      <c r="AH84" s="17">
        <f t="shared" si="21"/>
        <v>1.7758307845657348</v>
      </c>
      <c r="AK84">
        <v>-5.486720036247938</v>
      </c>
    </row>
    <row r="85" spans="1:37" x14ac:dyDescent="0.3">
      <c r="A85" s="2" t="s">
        <v>3</v>
      </c>
      <c r="B85" s="2">
        <v>81</v>
      </c>
      <c r="C85" s="8">
        <v>38.5</v>
      </c>
      <c r="D85" s="8">
        <v>38.5</v>
      </c>
      <c r="E85" s="8">
        <v>39.674300000000002</v>
      </c>
      <c r="F85" s="13">
        <f t="shared" si="22"/>
        <v>-0.1388888888888889</v>
      </c>
      <c r="G85" s="13">
        <f t="shared" si="23"/>
        <v>0.50402777777777774</v>
      </c>
      <c r="H85" s="35" cm="1">
        <f t="array" ref="H85">(m*g*_xll.Interp1d(-1,Parameters!$H$48:$H$54,Parameters!$I$48:$I$54,C85)+c_w*A*rho_L*(C85/3.6)^2/2+F85*e_i*m)*C85/3.6/1000</f>
        <v>-0.80759268716681998</v>
      </c>
      <c r="I85" s="35">
        <f t="shared" si="13"/>
        <v>2.6827632615401455</v>
      </c>
      <c r="J85" s="35">
        <f t="shared" si="14"/>
        <v>2874.6263975676411</v>
      </c>
      <c r="K85" s="35">
        <f t="shared" si="15"/>
        <v>10.949698251976104</v>
      </c>
      <c r="L85" s="35">
        <f t="shared" si="16"/>
        <v>352.15317868034316</v>
      </c>
      <c r="M85" s="35" cm="1">
        <f t="array" ref="M85">_xll.Interp2dTab(-1,1,Parameters!$V$29:$AI$29,Parameters!$U$30:$U$37,Parameters!$V$30:$AI$37,ABS(J85),ABS(I85))*_xll.Interp2dTab(-1,1,Parameters!$V$18:$AI$18,Parameters!$U$19:$U$26,Parameters!$V$19:$AI$26,ABS(J85),ABS(I85))</f>
        <v>0.3027381921931695</v>
      </c>
      <c r="N85" s="35">
        <f t="shared" si="17"/>
        <v>-0.24448915014130695</v>
      </c>
      <c r="O85" s="35">
        <f t="shared" si="18"/>
        <v>-244.48915014130696</v>
      </c>
      <c r="P85" s="35">
        <f t="shared" si="24"/>
        <v>7.0345826331568925E-2</v>
      </c>
      <c r="Q85" s="35" cm="1">
        <f t="array" ref="Q85">_xll.Interp2dTab(-1,1,Parameters!$AL$29:$AY$29,Parameters!$AK$30:$AK$37,Parameters!$AL$30:$AY$37,ABS(L85),ABS(K85))</f>
        <v>0.63441784921961797</v>
      </c>
      <c r="R85" s="35">
        <f t="shared" si="19"/>
        <v>-0.51235121563786568</v>
      </c>
      <c r="S85" s="35">
        <f t="shared" si="25"/>
        <v>5.1107384358428348E-2</v>
      </c>
      <c r="X85" s="12"/>
      <c r="AB85" s="17">
        <f>([1]WLTC_BFH!$I86/1000-H85)</f>
        <v>0.80848788716681996</v>
      </c>
      <c r="AC85" s="17">
        <f t="shared" si="20"/>
        <v>0.80848788716681996</v>
      </c>
      <c r="AG85" s="17">
        <f>([1]WLTC_BFH!$U89/1000-N85)</f>
        <v>1.5303177215698827</v>
      </c>
      <c r="AH85" s="17">
        <f t="shared" si="21"/>
        <v>1.5303177215698827</v>
      </c>
      <c r="AK85">
        <v>-2.4853457815160125</v>
      </c>
    </row>
    <row r="86" spans="1:37" x14ac:dyDescent="0.3">
      <c r="A86" s="2" t="s">
        <v>3</v>
      </c>
      <c r="B86" s="2">
        <v>82</v>
      </c>
      <c r="C86" s="8">
        <v>37.299999999999997</v>
      </c>
      <c r="D86" s="8">
        <v>37.299999999999997</v>
      </c>
      <c r="E86" s="8">
        <v>39.034300000000002</v>
      </c>
      <c r="F86" s="13">
        <f t="shared" si="22"/>
        <v>-0.33333333333333409</v>
      </c>
      <c r="G86" s="13">
        <f t="shared" si="23"/>
        <v>0.5143888888888889</v>
      </c>
      <c r="H86" s="35" cm="1">
        <f t="array" ref="H86">(m*g*_xll.Interp1d(-1,Parameters!$H$48:$H$54,Parameters!$I$48:$I$54,C86)+c_w*A*rho_L*(C86/3.6)^2/2+F86*e_i*m)*C86/3.6/1000</f>
        <v>-3.5524076701361378</v>
      </c>
      <c r="I86" s="35">
        <f t="shared" si="13"/>
        <v>12.180487472644757</v>
      </c>
      <c r="J86" s="35">
        <f t="shared" si="14"/>
        <v>2785.0276527083902</v>
      </c>
      <c r="K86" s="35">
        <f t="shared" si="15"/>
        <v>49.714659619599573</v>
      </c>
      <c r="L86" s="35">
        <f t="shared" si="16"/>
        <v>341.17697570848833</v>
      </c>
      <c r="M86" s="35" cm="1">
        <f t="array" ref="M86">_xll.Interp2dTab(-1,1,Parameters!$V$29:$AI$29,Parameters!$U$30:$U$37,Parameters!$V$30:$AI$37,ABS(J86),ABS(I86))*_xll.Interp2dTab(-1,1,Parameters!$V$18:$AI$18,Parameters!$U$19:$U$26,Parameters!$V$19:$AI$26,ABS(J86),ABS(I86))</f>
        <v>0.70320643626716106</v>
      </c>
      <c r="N86" s="35">
        <f t="shared" si="17"/>
        <v>-2.4980759378845621</v>
      </c>
      <c r="O86" s="35">
        <f t="shared" si="18"/>
        <v>-2498.0759378845619</v>
      </c>
      <c r="P86" s="35">
        <f t="shared" si="24"/>
        <v>6.9651916348823215E-2</v>
      </c>
      <c r="Q86" s="35" cm="1">
        <f t="array" ref="Q86">_xll.Interp2dTab(-1,1,Parameters!$AL$29:$AY$29,Parameters!$AK$30:$AK$37,Parameters!$AL$30:$AY$37,ABS(L86),ABS(K86))</f>
        <v>0.94691114346500893</v>
      </c>
      <c r="R86" s="35">
        <f t="shared" si="19"/>
        <v>-3.3638144089824786</v>
      </c>
      <c r="S86" s="35">
        <f t="shared" si="25"/>
        <v>5.0172991467044327E-2</v>
      </c>
      <c r="X86" s="12"/>
      <c r="AB86" s="17">
        <f>([1]WLTC_BFH!$I87/1000-H86)</f>
        <v>3.5499216701361376</v>
      </c>
      <c r="AC86" s="17">
        <f t="shared" si="20"/>
        <v>3.5499216701361376</v>
      </c>
      <c r="AG86" s="17">
        <f>([1]WLTC_BFH!$U90/1000-N86)</f>
        <v>1.954795937884563</v>
      </c>
      <c r="AH86" s="17">
        <f t="shared" si="21"/>
        <v>1.954795937884563</v>
      </c>
      <c r="AK86">
        <v>-1.1678947078683746</v>
      </c>
    </row>
    <row r="87" spans="1:37" x14ac:dyDescent="0.3">
      <c r="A87" s="2" t="s">
        <v>3</v>
      </c>
      <c r="B87" s="2">
        <v>83</v>
      </c>
      <c r="C87" s="8">
        <v>37</v>
      </c>
      <c r="D87" s="8">
        <v>37</v>
      </c>
      <c r="E87" s="8">
        <v>38.578800000000001</v>
      </c>
      <c r="F87" s="13">
        <f t="shared" si="22"/>
        <v>-8.3333333333332538E-2</v>
      </c>
      <c r="G87" s="13">
        <f t="shared" si="23"/>
        <v>0.52466666666666673</v>
      </c>
      <c r="H87" s="35" cm="1">
        <f t="array" ref="H87">(m*g*_xll.Interp1d(-1,Parameters!$H$48:$H$54,Parameters!$I$48:$I$54,C87)+c_w*A*rho_L*(C87/3.6)^2/2+F87*e_i*m)*C87/3.6/1000</f>
        <v>-3.6703253555092206E-2</v>
      </c>
      <c r="I87" s="35">
        <f t="shared" si="13"/>
        <v>0.12686842314701557</v>
      </c>
      <c r="J87" s="35">
        <f t="shared" si="14"/>
        <v>2762.6279664935773</v>
      </c>
      <c r="K87" s="35">
        <f t="shared" si="15"/>
        <v>0.51781346907454406</v>
      </c>
      <c r="L87" s="35">
        <f t="shared" si="16"/>
        <v>338.43292496552459</v>
      </c>
      <c r="M87" s="35" cm="1">
        <f t="array" ref="M87">_xll.Interp2dTab(-1,1,Parameters!$V$29:$AI$29,Parameters!$U$30:$U$37,Parameters!$V$30:$AI$37,ABS(J87),ABS(I87))*_xll.Interp2dTab(-1,1,Parameters!$V$18:$AI$18,Parameters!$U$19:$U$26,Parameters!$V$19:$AI$26,ABS(J87),ABS(I87))</f>
        <v>2.1686596795322224E-2</v>
      </c>
      <c r="N87" s="35">
        <f t="shared" si="17"/>
        <v>-7.9596866092576169E-4</v>
      </c>
      <c r="O87" s="35">
        <f t="shared" si="18"/>
        <v>-0.79596866092576168</v>
      </c>
      <c r="P87" s="35">
        <f t="shared" si="24"/>
        <v>6.96516952464174E-2</v>
      </c>
      <c r="Q87" s="35" cm="1">
        <f t="array" ref="Q87">_xll.Interp2dTab(-1,1,Parameters!$AL$29:$AY$29,Parameters!$AK$30:$AK$37,Parameters!$AL$30:$AY$37,ABS(L87),ABS(K87))</f>
        <v>0.41105724988919262</v>
      </c>
      <c r="R87" s="35">
        <f t="shared" si="19"/>
        <v>-1.5087138468341935E-2</v>
      </c>
      <c r="S87" s="35">
        <f t="shared" si="25"/>
        <v>5.0168800595247566E-2</v>
      </c>
      <c r="X87" s="12"/>
      <c r="AB87" s="17">
        <f>([1]WLTC_BFH!$I88/1000-H87)</f>
        <v>3.6341253555092205E-2</v>
      </c>
      <c r="AC87" s="17">
        <f t="shared" si="20"/>
        <v>3.6341253555092205E-2</v>
      </c>
      <c r="AG87" s="17">
        <f>([1]WLTC_BFH!$U91/1000-N87)</f>
        <v>0.83815596866092523</v>
      </c>
      <c r="AH87" s="17">
        <f t="shared" si="21"/>
        <v>0.83815596866092523</v>
      </c>
      <c r="AK87">
        <v>-0.52372881707063446</v>
      </c>
    </row>
    <row r="88" spans="1:37" x14ac:dyDescent="0.3">
      <c r="A88" s="2" t="s">
        <v>3</v>
      </c>
      <c r="B88" s="2">
        <v>84</v>
      </c>
      <c r="C88" s="8">
        <v>36.700000000000003</v>
      </c>
      <c r="D88" s="8">
        <v>36.700000000000003</v>
      </c>
      <c r="E88" s="8">
        <v>38.216999999999999</v>
      </c>
      <c r="F88" s="13">
        <f t="shared" si="22"/>
        <v>-8.3333333333332538E-2</v>
      </c>
      <c r="G88" s="13">
        <f t="shared" si="23"/>
        <v>0.53486111111111112</v>
      </c>
      <c r="H88" s="35" cm="1">
        <f t="array" ref="H88">(m*g*_xll.Interp1d(-1,Parameters!$H$48:$H$54,Parameters!$I$48:$I$54,C88)+c_w*A*rho_L*(C88/3.6)^2/2+F88*e_i*m)*C88/3.6/1000</f>
        <v>-4.3604000751826133E-2</v>
      </c>
      <c r="I88" s="35">
        <f t="shared" si="13"/>
        <v>0.15195359397275901</v>
      </c>
      <c r="J88" s="35">
        <f t="shared" si="14"/>
        <v>2740.2282802787645</v>
      </c>
      <c r="K88" s="35">
        <f t="shared" si="15"/>
        <v>0.6201985937998159</v>
      </c>
      <c r="L88" s="35">
        <f t="shared" si="16"/>
        <v>335.68887422256086</v>
      </c>
      <c r="M88" s="35" cm="1">
        <f t="array" ref="M88">_xll.Interp2dTab(-1,1,Parameters!$V$29:$AI$29,Parameters!$U$30:$U$37,Parameters!$V$30:$AI$37,ABS(J88),ABS(I88))*_xll.Interp2dTab(-1,1,Parameters!$V$18:$AI$18,Parameters!$U$19:$U$26,Parameters!$V$19:$AI$26,ABS(J88),ABS(I88))</f>
        <v>2.6170143623527632E-2</v>
      </c>
      <c r="N88" s="35">
        <f t="shared" si="17"/>
        <v>-1.1411229622356968E-3</v>
      </c>
      <c r="O88" s="35">
        <f t="shared" si="18"/>
        <v>-1.1411229622356969</v>
      </c>
      <c r="P88" s="35">
        <f t="shared" si="24"/>
        <v>6.9651378267816783E-2</v>
      </c>
      <c r="Q88" s="35" cm="1">
        <f t="array" ref="Q88">_xll.Interp2dTab(-1,1,Parameters!$AL$29:$AY$29,Parameters!$AK$30:$AK$37,Parameters!$AL$30:$AY$37,ABS(L88),ABS(K88))</f>
        <v>0.41323674694698459</v>
      </c>
      <c r="R88" s="35">
        <f t="shared" si="19"/>
        <v>-1.80187754245585E-2</v>
      </c>
      <c r="S88" s="35">
        <f t="shared" si="25"/>
        <v>5.0163795379851855E-2</v>
      </c>
      <c r="X88" s="12"/>
      <c r="AB88" s="17">
        <f>([1]WLTC_BFH!$I89/1000-H88)</f>
        <v>4.310850075182613E-2</v>
      </c>
      <c r="AC88" s="17">
        <f t="shared" si="20"/>
        <v>4.310850075182613E-2</v>
      </c>
      <c r="AG88" s="17">
        <f>([1]WLTC_BFH!$U92/1000-N88)</f>
        <v>0.26882112296223643</v>
      </c>
      <c r="AH88" s="17">
        <f t="shared" si="21"/>
        <v>0.26882112296223643</v>
      </c>
      <c r="AK88">
        <v>-1.4213330699120375</v>
      </c>
    </row>
    <row r="89" spans="1:37" x14ac:dyDescent="0.3">
      <c r="A89" s="2" t="s">
        <v>3</v>
      </c>
      <c r="B89" s="2">
        <v>85</v>
      </c>
      <c r="C89" s="8">
        <v>35.9</v>
      </c>
      <c r="D89" s="8">
        <v>35.9</v>
      </c>
      <c r="E89" s="8">
        <v>37.445999999999998</v>
      </c>
      <c r="F89" s="13">
        <f t="shared" si="22"/>
        <v>-0.2222222222222234</v>
      </c>
      <c r="G89" s="13">
        <f t="shared" si="23"/>
        <v>0.54483333333333339</v>
      </c>
      <c r="H89" s="35" cm="1">
        <f t="array" ref="H89">(m*g*_xll.Interp1d(-1,Parameters!$H$48:$H$54,Parameters!$I$48:$I$54,C89)+c_w*A*rho_L*(C89/3.6)^2/2+F89*e_i*m)*C89/3.6/1000</f>
        <v>-1.9448098361121842</v>
      </c>
      <c r="I89" s="35">
        <f t="shared" si="13"/>
        <v>6.9284070657195311</v>
      </c>
      <c r="J89" s="35">
        <f t="shared" si="14"/>
        <v>2680.4957837059301</v>
      </c>
      <c r="K89" s="35">
        <f t="shared" si="15"/>
        <v>28.278293438734266</v>
      </c>
      <c r="L89" s="35">
        <f t="shared" si="16"/>
        <v>328.37140557465762</v>
      </c>
      <c r="M89" s="35" cm="1">
        <f t="array" ref="M89">_xll.Interp2dTab(-1,1,Parameters!$V$29:$AI$29,Parameters!$U$30:$U$37,Parameters!$V$30:$AI$37,ABS(J89),ABS(I89))*_xll.Interp2dTab(-1,1,Parameters!$V$18:$AI$18,Parameters!$U$19:$U$26,Parameters!$V$19:$AI$26,ABS(J89),ABS(I89))</f>
        <v>0.50971309619315441</v>
      </c>
      <c r="N89" s="35">
        <f t="shared" si="17"/>
        <v>-0.99129504307164262</v>
      </c>
      <c r="O89" s="35">
        <f t="shared" si="18"/>
        <v>-991.29504307164257</v>
      </c>
      <c r="P89" s="35">
        <f t="shared" si="24"/>
        <v>6.9376018533630221E-2</v>
      </c>
      <c r="Q89" s="35" cm="1">
        <f t="array" ref="Q89">_xll.Interp2dTab(-1,1,Parameters!$AL$29:$AY$29,Parameters!$AK$30:$AK$37,Parameters!$AL$30:$AY$37,ABS(L89),ABS(K89))</f>
        <v>0.93461809703522025</v>
      </c>
      <c r="R89" s="35">
        <f t="shared" si="19"/>
        <v>-1.8176544681225482</v>
      </c>
      <c r="S89" s="35">
        <f t="shared" si="25"/>
        <v>4.9658891360928922E-2</v>
      </c>
      <c r="X89" s="12"/>
      <c r="AB89" s="17">
        <f>([1]WLTC_BFH!$I90/1000-H89)</f>
        <v>1.9422597361121841</v>
      </c>
      <c r="AC89" s="17">
        <f t="shared" si="20"/>
        <v>1.9422597361121841</v>
      </c>
      <c r="AG89" s="17">
        <f>([1]WLTC_BFH!$U93/1000-N89)</f>
        <v>2.2786217757449103</v>
      </c>
      <c r="AH89" s="17">
        <f t="shared" si="21"/>
        <v>2.2786217757449103</v>
      </c>
      <c r="AK89">
        <v>2.0709621863572321</v>
      </c>
    </row>
    <row r="90" spans="1:37" x14ac:dyDescent="0.3">
      <c r="A90" s="2" t="s">
        <v>3</v>
      </c>
      <c r="B90" s="2">
        <v>86</v>
      </c>
      <c r="C90" s="8">
        <v>35.299999999999997</v>
      </c>
      <c r="D90" s="8">
        <v>35.299999999999997</v>
      </c>
      <c r="E90" s="8">
        <v>36.798299999999998</v>
      </c>
      <c r="F90" s="13">
        <f t="shared" si="22"/>
        <v>-0.16666666666666705</v>
      </c>
      <c r="G90" s="13">
        <f t="shared" si="23"/>
        <v>0.5546388888888889</v>
      </c>
      <c r="H90" s="35" cm="1">
        <f t="array" ref="H90">(m*g*_xll.Interp1d(-1,Parameters!$H$48:$H$54,Parameters!$I$48:$I$54,C90)+c_w*A*rho_L*(C90/3.6)^2/2+F90*e_i*m)*C90/3.6/1000</f>
        <v>-1.1848477485122693</v>
      </c>
      <c r="I90" s="35">
        <f t="shared" si="13"/>
        <v>4.292779134506973</v>
      </c>
      <c r="J90" s="35">
        <f t="shared" si="14"/>
        <v>2635.6964112763048</v>
      </c>
      <c r="K90" s="35">
        <f t="shared" si="15"/>
        <v>17.52097803749021</v>
      </c>
      <c r="L90" s="35">
        <f t="shared" si="16"/>
        <v>322.8833040887302</v>
      </c>
      <c r="M90" s="35" cm="1">
        <f t="array" ref="M90">_xll.Interp2dTab(-1,1,Parameters!$V$29:$AI$29,Parameters!$U$30:$U$37,Parameters!$V$30:$AI$37,ABS(J90),ABS(I90))*_xll.Interp2dTab(-1,1,Parameters!$V$18:$AI$18,Parameters!$U$19:$U$26,Parameters!$V$19:$AI$26,ABS(J90),ABS(I90))</f>
        <v>0.37345615453612402</v>
      </c>
      <c r="N90" s="35">
        <f t="shared" si="17"/>
        <v>-0.44248868387017665</v>
      </c>
      <c r="O90" s="35">
        <f t="shared" si="18"/>
        <v>-442.48868387017666</v>
      </c>
      <c r="P90" s="35">
        <f t="shared" si="24"/>
        <v>6.9253105010332952E-2</v>
      </c>
      <c r="Q90" s="35" cm="1">
        <f t="array" ref="Q90">_xll.Interp2dTab(-1,1,Parameters!$AL$29:$AY$29,Parameters!$AK$30:$AK$37,Parameters!$AL$30:$AY$37,ABS(L90),ABS(K90))</f>
        <v>0.77304848586824781</v>
      </c>
      <c r="R90" s="35">
        <f t="shared" si="19"/>
        <v>-0.91594475797181218</v>
      </c>
      <c r="S90" s="35">
        <f t="shared" si="25"/>
        <v>4.940446226149231E-2</v>
      </c>
      <c r="X90" s="12"/>
      <c r="AB90" s="17">
        <f>([1]WLTC_BFH!$I91/1000-H90)</f>
        <v>1.1836355485122692</v>
      </c>
      <c r="AC90" s="17">
        <f t="shared" si="20"/>
        <v>1.1836355485122692</v>
      </c>
      <c r="AG90" s="17">
        <f>([1]WLTC_BFH!$U94/1000-N90)</f>
        <v>0.8980116196499992</v>
      </c>
      <c r="AH90" s="17">
        <f t="shared" si="21"/>
        <v>0.8980116196499992</v>
      </c>
      <c r="AK90">
        <v>-0.18369013835020287</v>
      </c>
    </row>
    <row r="91" spans="1:37" x14ac:dyDescent="0.3">
      <c r="A91" s="2" t="s">
        <v>3</v>
      </c>
      <c r="B91" s="2">
        <v>87</v>
      </c>
      <c r="C91" s="8">
        <v>34.6</v>
      </c>
      <c r="D91" s="8">
        <v>34.6</v>
      </c>
      <c r="E91" s="8">
        <v>36.192700000000002</v>
      </c>
      <c r="F91" s="13">
        <f t="shared" si="22"/>
        <v>-0.19444444444444325</v>
      </c>
      <c r="G91" s="13">
        <f t="shared" si="23"/>
        <v>0.56425000000000003</v>
      </c>
      <c r="H91" s="35" cm="1">
        <f t="array" ref="H91">(m*g*_xll.Interp1d(-1,Parameters!$H$48:$H$54,Parameters!$I$48:$I$54,C91)+c_w*A*rho_L*(C91/3.6)^2/2+F91*e_i*m)*C91/3.6/1000</f>
        <v>-1.5395065667401429</v>
      </c>
      <c r="I91" s="35">
        <f t="shared" si="13"/>
        <v>5.6905749673973327</v>
      </c>
      <c r="J91" s="35">
        <f t="shared" si="14"/>
        <v>2583.430476775075</v>
      </c>
      <c r="K91" s="35">
        <f t="shared" si="15"/>
        <v>23.226081729432213</v>
      </c>
      <c r="L91" s="35">
        <f t="shared" si="16"/>
        <v>316.48051902181487</v>
      </c>
      <c r="M91" s="35" cm="1">
        <f t="array" ref="M91">_xll.Interp2dTab(-1,1,Parameters!$V$29:$AI$29,Parameters!$U$30:$U$37,Parameters!$V$30:$AI$37,ABS(J91),ABS(I91))*_xll.Interp2dTab(-1,1,Parameters!$V$18:$AI$18,Parameters!$U$19:$U$26,Parameters!$V$19:$AI$26,ABS(J91),ABS(I91))</f>
        <v>0.4425430152022391</v>
      </c>
      <c r="N91" s="35">
        <f t="shared" si="17"/>
        <v>-0.68129787796883001</v>
      </c>
      <c r="O91" s="35">
        <f t="shared" si="18"/>
        <v>-681.29787796882999</v>
      </c>
      <c r="P91" s="35">
        <f t="shared" si="24"/>
        <v>6.9063855599786061E-2</v>
      </c>
      <c r="Q91" s="35" cm="1">
        <f t="array" ref="Q91">_xll.Interp2dTab(-1,1,Parameters!$AL$29:$AY$29,Parameters!$AK$30:$AK$37,Parameters!$AL$30:$AY$37,ABS(L91),ABS(K91))</f>
        <v>0.89392404419093952</v>
      </c>
      <c r="R91" s="35">
        <f t="shared" si="19"/>
        <v>-1.3762019361988571</v>
      </c>
      <c r="S91" s="35">
        <f t="shared" si="25"/>
        <v>4.9022183945881516E-2</v>
      </c>
      <c r="X91" s="12"/>
      <c r="AB91" s="17">
        <f>([1]WLTC_BFH!$I92/1000-H91)</f>
        <v>1.5378016667401428</v>
      </c>
      <c r="AC91" s="17">
        <f t="shared" si="20"/>
        <v>1.5378016667401428</v>
      </c>
      <c r="AG91" s="17">
        <f>([1]WLTC_BFH!$U95/1000-N91)</f>
        <v>-1.5647576576625188E-2</v>
      </c>
      <c r="AH91" s="17">
        <f t="shared" si="21"/>
        <v>1.5647576576625188E-2</v>
      </c>
      <c r="AK91">
        <v>-1.2746219597922583</v>
      </c>
    </row>
    <row r="92" spans="1:37" x14ac:dyDescent="0.3">
      <c r="A92" s="2" t="s">
        <v>3</v>
      </c>
      <c r="B92" s="2">
        <v>88</v>
      </c>
      <c r="C92" s="8">
        <v>34.200000000000003</v>
      </c>
      <c r="D92" s="8">
        <v>34.200000000000003</v>
      </c>
      <c r="E92" s="8">
        <v>35.777500000000003</v>
      </c>
      <c r="F92" s="13">
        <f t="shared" si="22"/>
        <v>-0.11111111111111072</v>
      </c>
      <c r="G92" s="13">
        <f t="shared" si="23"/>
        <v>0.57374999999999998</v>
      </c>
      <c r="H92" s="35" cm="1">
        <f t="array" ref="H92">(m*g*_xll.Interp1d(-1,Parameters!$H$48:$H$54,Parameters!$I$48:$I$54,C92)+c_w*A*rho_L*(C92/3.6)^2/2+F92*e_i*m)*C92/3.6/1000</f>
        <v>-0.45342704719762361</v>
      </c>
      <c r="I92" s="35">
        <f t="shared" si="13"/>
        <v>1.6956336187974086</v>
      </c>
      <c r="J92" s="35">
        <f t="shared" si="14"/>
        <v>2553.564228488658</v>
      </c>
      <c r="K92" s="35">
        <f t="shared" si="15"/>
        <v>6.9207286151216234</v>
      </c>
      <c r="L92" s="35">
        <f t="shared" si="16"/>
        <v>312.82178469786328</v>
      </c>
      <c r="M92" s="35" cm="1">
        <f t="array" ref="M92">_xll.Interp2dTab(-1,1,Parameters!$V$29:$AI$29,Parameters!$U$30:$U$37,Parameters!$V$30:$AI$37,ABS(J92),ABS(I92))*_xll.Interp2dTab(-1,1,Parameters!$V$18:$AI$18,Parameters!$U$19:$U$26,Parameters!$V$19:$AI$26,ABS(J92),ABS(I92))</f>
        <v>0.25768228572460117</v>
      </c>
      <c r="N92" s="35">
        <f t="shared" si="17"/>
        <v>-0.11684011793124027</v>
      </c>
      <c r="O92" s="35">
        <f t="shared" si="18"/>
        <v>-116.84011793124027</v>
      </c>
      <c r="P92" s="35">
        <f t="shared" si="24"/>
        <v>6.903140001147183E-2</v>
      </c>
      <c r="Q92" s="35" cm="1">
        <f t="array" ref="Q92">_xll.Interp2dTab(-1,1,Parameters!$AL$29:$AY$29,Parameters!$AK$30:$AK$37,Parameters!$AL$30:$AY$37,ABS(L92),ABS(K92))</f>
        <v>0.5470743910096002</v>
      </c>
      <c r="R92" s="35">
        <f t="shared" si="19"/>
        <v>-0.24805832571292119</v>
      </c>
      <c r="S92" s="35">
        <f t="shared" si="25"/>
        <v>4.8953278855405707E-2</v>
      </c>
      <c r="X92" s="12"/>
      <c r="AB92" s="17">
        <f>([1]WLTC_BFH!$I93/1000-H92)</f>
        <v>0.45309354719762363</v>
      </c>
      <c r="AC92" s="17">
        <f t="shared" si="20"/>
        <v>0.45309354719762363</v>
      </c>
      <c r="AG92" s="17">
        <f>([1]WLTC_BFH!$U96/1000-N92)</f>
        <v>-0.50374170025057807</v>
      </c>
      <c r="AH92" s="17">
        <f t="shared" si="21"/>
        <v>0.50374170025057807</v>
      </c>
      <c r="AK92">
        <v>-1.9336213354989582</v>
      </c>
    </row>
    <row r="93" spans="1:37" x14ac:dyDescent="0.3">
      <c r="A93" s="2" t="s">
        <v>3</v>
      </c>
      <c r="B93" s="2">
        <v>89</v>
      </c>
      <c r="C93" s="8">
        <v>31.9</v>
      </c>
      <c r="D93" s="8">
        <v>31.9</v>
      </c>
      <c r="E93" s="8">
        <v>35.338999999999999</v>
      </c>
      <c r="F93" s="13">
        <f t="shared" si="22"/>
        <v>-0.63888888888889006</v>
      </c>
      <c r="G93" s="13">
        <f t="shared" si="23"/>
        <v>0.58261111111111108</v>
      </c>
      <c r="H93" s="35" cm="1">
        <f t="array" ref="H93">(m*g*_xll.Interp1d(-1,Parameters!$H$48:$H$54,Parameters!$I$48:$I$54,C93)+c_w*A*rho_L*(C93/3.6)^2/2+F93*e_i*m)*C93/3.6/1000</f>
        <v>-6.8265651545166985</v>
      </c>
      <c r="I93" s="35">
        <f t="shared" si="13"/>
        <v>27.369209800608189</v>
      </c>
      <c r="J93" s="35">
        <f t="shared" si="14"/>
        <v>2381.8333008417599</v>
      </c>
      <c r="K93" s="35">
        <f t="shared" si="15"/>
        <v>111.70742980118233</v>
      </c>
      <c r="L93" s="35">
        <f t="shared" si="16"/>
        <v>291.78406233514147</v>
      </c>
      <c r="M93" s="35" cm="1">
        <f t="array" ref="M93">_xll.Interp2dTab(-1,1,Parameters!$V$29:$AI$29,Parameters!$U$30:$U$37,Parameters!$V$30:$AI$37,ABS(J93),ABS(I93))*_xll.Interp2dTab(-1,1,Parameters!$V$18:$AI$18,Parameters!$U$19:$U$26,Parameters!$V$19:$AI$26,ABS(J93),ABS(I93))</f>
        <v>0.77490079621696684</v>
      </c>
      <c r="N93" s="35">
        <f t="shared" si="17"/>
        <v>-5.2899107736619913</v>
      </c>
      <c r="O93" s="35">
        <f t="shared" si="18"/>
        <v>-5289.9107736619917</v>
      </c>
      <c r="P93" s="35">
        <f t="shared" si="24"/>
        <v>6.756198035212127E-2</v>
      </c>
      <c r="Q93" s="35" cm="1">
        <f t="array" ref="Q93">_xll.Interp2dTab(-1,1,Parameters!$AL$29:$AY$29,Parameters!$AK$30:$AK$37,Parameters!$AL$30:$AY$37,ABS(L93),ABS(K93))</f>
        <v>0.92256368423968282</v>
      </c>
      <c r="R93" s="35">
        <f t="shared" si="19"/>
        <v>-6.2979410996531646</v>
      </c>
      <c r="S93" s="35">
        <f t="shared" si="25"/>
        <v>4.7203850772168716E-2</v>
      </c>
      <c r="X93" s="12"/>
      <c r="AB93" s="17">
        <f>([1]WLTC_BFH!$I94/1000-H93)</f>
        <v>6.825547054516699</v>
      </c>
      <c r="AC93" s="17">
        <f t="shared" si="20"/>
        <v>6.825547054516699</v>
      </c>
      <c r="AG93" s="17">
        <f>([1]WLTC_BFH!$U97/1000-N93)</f>
        <v>-1.3560151522639297</v>
      </c>
      <c r="AH93" s="17">
        <f t="shared" si="21"/>
        <v>1.3560151522639297</v>
      </c>
      <c r="AK93">
        <v>-7.8428580410370499</v>
      </c>
    </row>
    <row r="94" spans="1:37" x14ac:dyDescent="0.3">
      <c r="A94" s="2" t="s">
        <v>3</v>
      </c>
      <c r="B94" s="2">
        <v>90</v>
      </c>
      <c r="C94" s="8">
        <v>27.3</v>
      </c>
      <c r="D94" s="8">
        <v>27.3</v>
      </c>
      <c r="E94" s="8">
        <v>34.562399999999997</v>
      </c>
      <c r="F94" s="13">
        <f t="shared" si="22"/>
        <v>-1.2777777777777772</v>
      </c>
      <c r="G94" s="13">
        <f t="shared" si="23"/>
        <v>0.59019444444444447</v>
      </c>
      <c r="H94" s="35" cm="1">
        <f t="array" ref="H94">(m*g*_xll.Interp1d(-1,Parameters!$H$48:$H$54,Parameters!$I$48:$I$54,C94)+c_w*A*rho_L*(C94/3.6)^2/2+F94*e_i*m)*C94/3.6/1000</f>
        <v>-12.498171825588399</v>
      </c>
      <c r="I94" s="35">
        <f t="shared" si="13"/>
        <v>58.551030922222928</v>
      </c>
      <c r="J94" s="35">
        <f t="shared" si="14"/>
        <v>2038.3714455479637</v>
      </c>
      <c r="K94" s="35">
        <f t="shared" si="15"/>
        <v>238.9760327090529</v>
      </c>
      <c r="L94" s="35">
        <f t="shared" si="16"/>
        <v>249.70861760969785</v>
      </c>
      <c r="M94" s="35" cm="1">
        <f t="array" ref="M94">_xll.Interp2dTab(-1,1,Parameters!$V$29:$AI$29,Parameters!$U$30:$U$37,Parameters!$V$30:$AI$37,ABS(J94),ABS(I94))*_xll.Interp2dTab(-1,1,Parameters!$V$18:$AI$18,Parameters!$U$19:$U$26,Parameters!$V$19:$AI$26,ABS(J94),ABS(I94))</f>
        <v>0.88001312514668184</v>
      </c>
      <c r="N94" s="35">
        <f t="shared" si="17"/>
        <v>-10.998555246856256</v>
      </c>
      <c r="O94" s="35">
        <f t="shared" si="18"/>
        <v>-10998.555246856256</v>
      </c>
      <c r="P94" s="35">
        <f t="shared" si="24"/>
        <v>6.4506826116883423E-2</v>
      </c>
      <c r="Q94" s="35" cm="1">
        <f t="array" ref="Q94">_xll.Interp2dTab(-1,1,Parameters!$AL$29:$AY$29,Parameters!$AK$30:$AK$37,Parameters!$AL$30:$AY$37,ABS(L94),ABS(K94))</f>
        <v>0.82859891668027541</v>
      </c>
      <c r="R94" s="35">
        <f t="shared" si="19"/>
        <v>-10.355971635166487</v>
      </c>
      <c r="S94" s="35">
        <f t="shared" si="25"/>
        <v>4.4327191984622469E-2</v>
      </c>
      <c r="X94" s="12"/>
      <c r="AB94" s="17">
        <f>([1]WLTC_BFH!$I95/1000-H94)</f>
        <v>12.495783725588399</v>
      </c>
      <c r="AC94" s="17">
        <f t="shared" si="20"/>
        <v>12.495783725588399</v>
      </c>
      <c r="AG94" s="17">
        <f>([1]WLTC_BFH!$U98/1000-N94)</f>
        <v>1.2891981039991229</v>
      </c>
      <c r="AH94" s="17">
        <f t="shared" si="21"/>
        <v>1.2891981039991229</v>
      </c>
      <c r="AK94">
        <v>-9.0597992456609191</v>
      </c>
    </row>
    <row r="95" spans="1:37" x14ac:dyDescent="0.3">
      <c r="A95" s="2" t="s">
        <v>3</v>
      </c>
      <c r="B95" s="2">
        <v>91</v>
      </c>
      <c r="C95" s="8">
        <v>22</v>
      </c>
      <c r="D95" s="8">
        <v>22</v>
      </c>
      <c r="E95" s="8">
        <v>33.484299999999998</v>
      </c>
      <c r="F95" s="13">
        <f t="shared" si="22"/>
        <v>-1.4722222222222223</v>
      </c>
      <c r="G95" s="13">
        <f t="shared" si="23"/>
        <v>0.59630555555555553</v>
      </c>
      <c r="H95" s="35" cm="1">
        <f t="array" ref="H95">(m*g*_xll.Interp1d(-1,Parameters!$H$48:$H$54,Parameters!$I$48:$I$54,C95)+c_w*A*rho_L*(C95/3.6)^2/2+F95*e_i*m)*C95/3.6/1000</f>
        <v>-11.737946575966117</v>
      </c>
      <c r="I95" s="35">
        <f t="shared" si="13"/>
        <v>68.237035321843706</v>
      </c>
      <c r="J95" s="35">
        <f t="shared" si="14"/>
        <v>1642.6436557529378</v>
      </c>
      <c r="K95" s="35">
        <f t="shared" si="15"/>
        <v>278.5094596661051</v>
      </c>
      <c r="L95" s="35">
        <f t="shared" si="16"/>
        <v>201.23038781733894</v>
      </c>
      <c r="M95" s="35" cm="1">
        <f t="array" ref="M95">_xll.Interp2dTab(-1,1,Parameters!$V$29:$AI$29,Parameters!$U$30:$U$37,Parameters!$V$30:$AI$37,ABS(J95),ABS(I95))*_xll.Interp2dTab(-1,1,Parameters!$V$18:$AI$18,Parameters!$U$19:$U$26,Parameters!$V$19:$AI$26,ABS(J95),ABS(I95))</f>
        <v>0.79668813781120107</v>
      </c>
      <c r="N95" s="35">
        <f t="shared" si="17"/>
        <v>-9.3514827993338088</v>
      </c>
      <c r="O95" s="35">
        <f t="shared" si="18"/>
        <v>-9351.4827993338095</v>
      </c>
      <c r="P95" s="35">
        <f t="shared" si="24"/>
        <v>6.1909192005957361E-2</v>
      </c>
      <c r="Q95" s="35" cm="1">
        <f t="array" ref="Q95">_xll.Interp2dTab(-1,1,Parameters!$AL$29:$AY$29,Parameters!$AK$30:$AK$37,Parameters!$AL$30:$AY$37,ABS(L95),ABS(K95))</f>
        <v>0.75261516135517437</v>
      </c>
      <c r="R95" s="35">
        <f t="shared" si="19"/>
        <v>-8.8341565562491553</v>
      </c>
      <c r="S95" s="35">
        <f t="shared" si="25"/>
        <v>4.1873259607886591E-2</v>
      </c>
      <c r="X95" s="12"/>
      <c r="AB95" s="17">
        <f>([1]WLTC_BFH!$I96/1000-H95)</f>
        <v>11.735149375966117</v>
      </c>
      <c r="AC95" s="17">
        <f t="shared" si="20"/>
        <v>11.735149375966117</v>
      </c>
      <c r="AG95" s="17">
        <f>([1]WLTC_BFH!$U99/1000-N95)</f>
        <v>-0.9005172006661919</v>
      </c>
      <c r="AH95" s="17">
        <f t="shared" si="21"/>
        <v>0.9005172006661919</v>
      </c>
      <c r="AK95">
        <v>-8.8139657145488126</v>
      </c>
    </row>
    <row r="96" spans="1:37" x14ac:dyDescent="0.3">
      <c r="A96" s="2" t="s">
        <v>3</v>
      </c>
      <c r="B96" s="2">
        <v>92</v>
      </c>
      <c r="C96" s="8">
        <v>17</v>
      </c>
      <c r="D96" s="8">
        <v>17</v>
      </c>
      <c r="E96" s="8">
        <v>31.238199999999999</v>
      </c>
      <c r="F96" s="13">
        <f t="shared" si="22"/>
        <v>-1.3888888888888888</v>
      </c>
      <c r="G96" s="13">
        <f t="shared" si="23"/>
        <v>0.60102777777777772</v>
      </c>
      <c r="H96" s="35" cm="1">
        <f t="array" ref="H96">(m*g*_xll.Interp1d(-1,Parameters!$H$48:$H$54,Parameters!$I$48:$I$54,C96)+c_w*A*rho_L*(C96/3.6)^2/2+F96*e_i*m)*C96/3.6/1000</f>
        <v>-8.5629320243509408</v>
      </c>
      <c r="I96" s="35">
        <f t="shared" si="13"/>
        <v>64.420527584454831</v>
      </c>
      <c r="J96" s="35">
        <f t="shared" si="14"/>
        <v>1269.3155521727247</v>
      </c>
      <c r="K96" s="35">
        <f t="shared" si="15"/>
        <v>262.93238333595241</v>
      </c>
      <c r="L96" s="35">
        <f t="shared" si="16"/>
        <v>155.49620876794373</v>
      </c>
      <c r="M96" s="35" cm="1">
        <f t="array" ref="M96">_xll.Interp2dTab(-1,1,Parameters!$V$29:$AI$29,Parameters!$U$30:$U$37,Parameters!$V$30:$AI$37,ABS(J96),ABS(I96))*_xll.Interp2dTab(-1,1,Parameters!$V$18:$AI$18,Parameters!$U$19:$U$26,Parameters!$V$19:$AI$26,ABS(J96),ABS(I96))</f>
        <v>0.72586142826757516</v>
      </c>
      <c r="N96" s="35">
        <f t="shared" si="17"/>
        <v>-6.2155020693535326</v>
      </c>
      <c r="O96" s="35">
        <f t="shared" si="18"/>
        <v>-6215.5020693535325</v>
      </c>
      <c r="P96" s="35">
        <f t="shared" si="24"/>
        <v>6.0182663653359156E-2</v>
      </c>
      <c r="Q96" s="35" cm="1">
        <f t="array" ref="Q96">_xll.Interp2dTab(-1,1,Parameters!$AL$29:$AY$29,Parameters!$AK$30:$AK$37,Parameters!$AL$30:$AY$37,ABS(L96),ABS(K96))</f>
        <v>0.7314645836784025</v>
      </c>
      <c r="R96" s="35">
        <f t="shared" si="19"/>
        <v>-6.2634815082583213</v>
      </c>
      <c r="S96" s="35">
        <f t="shared" si="25"/>
        <v>4.0133403633370389E-2</v>
      </c>
      <c r="X96" s="12"/>
      <c r="AB96" s="17">
        <f>([1]WLTC_BFH!$I97/1000-H96)</f>
        <v>8.5552560243509408</v>
      </c>
      <c r="AC96" s="17">
        <f t="shared" si="20"/>
        <v>8.5552560243509408</v>
      </c>
      <c r="AG96" s="17">
        <f>([1]WLTC_BFH!$U100/1000-N96)</f>
        <v>-1.5405726970016103</v>
      </c>
      <c r="AH96" s="17">
        <f t="shared" si="21"/>
        <v>1.5405726970016103</v>
      </c>
      <c r="AK96">
        <v>-3.5565891926952338</v>
      </c>
    </row>
    <row r="97" spans="1:37" x14ac:dyDescent="0.3">
      <c r="A97" s="2" t="s">
        <v>3</v>
      </c>
      <c r="B97" s="2">
        <v>93</v>
      </c>
      <c r="C97" s="8">
        <v>14.2</v>
      </c>
      <c r="D97" s="8">
        <v>14.2</v>
      </c>
      <c r="E97" s="8">
        <v>27.717199999999998</v>
      </c>
      <c r="F97" s="13">
        <f t="shared" si="22"/>
        <v>-0.7777777777777779</v>
      </c>
      <c r="G97" s="13">
        <f t="shared" si="23"/>
        <v>0.60497222222222213</v>
      </c>
      <c r="H97" s="35" cm="1">
        <f t="array" ref="H97">(m*g*_xll.Interp1d(-1,Parameters!$H$48:$H$54,Parameters!$I$48:$I$54,C97)+c_w*A*rho_L*(C97/3.6)^2/2+F97*e_i*m)*C97/3.6/1000</f>
        <v>-3.8847530888435422</v>
      </c>
      <c r="I97" s="35">
        <f t="shared" si="13"/>
        <v>34.988536601538186</v>
      </c>
      <c r="J97" s="35">
        <f t="shared" si="14"/>
        <v>1060.2518141678052</v>
      </c>
      <c r="K97" s="35">
        <f t="shared" si="15"/>
        <v>142.8057121391781</v>
      </c>
      <c r="L97" s="35">
        <f t="shared" si="16"/>
        <v>129.88506850028239</v>
      </c>
      <c r="M97" s="35" cm="1">
        <f t="array" ref="M97">_xll.Interp2dTab(-1,1,Parameters!$V$29:$AI$29,Parameters!$U$30:$U$37,Parameters!$V$30:$AI$37,ABS(J97),ABS(I97))*_xll.Interp2dTab(-1,1,Parameters!$V$18:$AI$18,Parameters!$U$19:$U$26,Parameters!$V$19:$AI$26,ABS(J97),ABS(I97))</f>
        <v>0.63729030561080935</v>
      </c>
      <c r="N97" s="35">
        <f t="shared" si="17"/>
        <v>-2.4757154832116366</v>
      </c>
      <c r="O97" s="35">
        <f t="shared" si="18"/>
        <v>-2475.7154832116366</v>
      </c>
      <c r="P97" s="35">
        <f t="shared" si="24"/>
        <v>5.9494964908022592E-2</v>
      </c>
      <c r="Q97" s="35" cm="1">
        <f t="array" ref="Q97">_xll.Interp2dTab(-1,1,Parameters!$AL$29:$AY$29,Parameters!$AK$30:$AK$37,Parameters!$AL$30:$AY$37,ABS(L97),ABS(K97))</f>
        <v>0.8339949241804846</v>
      </c>
      <c r="R97" s="35">
        <f t="shared" si="19"/>
        <v>-3.2398643577899735</v>
      </c>
      <c r="S97" s="35">
        <f t="shared" si="25"/>
        <v>3.9233441311762061E-2</v>
      </c>
      <c r="X97" s="12"/>
      <c r="AB97" s="17">
        <f>([1]WLTC_BFH!$I98/1000-H97)</f>
        <v>3.8750733888435422</v>
      </c>
      <c r="AC97" s="17">
        <f t="shared" si="20"/>
        <v>3.8750733888435422</v>
      </c>
      <c r="AG97" s="17">
        <f>([1]WLTC_BFH!$U101/1000-N97)</f>
        <v>-1.1204299713338268</v>
      </c>
      <c r="AH97" s="17">
        <f t="shared" si="21"/>
        <v>1.1204299713338268</v>
      </c>
      <c r="AK97">
        <v>3.7974009713301475</v>
      </c>
    </row>
    <row r="98" spans="1:37" x14ac:dyDescent="0.3">
      <c r="A98" s="2" t="s">
        <v>3</v>
      </c>
      <c r="B98" s="2">
        <v>94</v>
      </c>
      <c r="C98" s="8">
        <v>12</v>
      </c>
      <c r="D98" s="8">
        <v>12</v>
      </c>
      <c r="E98" s="8">
        <v>22.281700000000001</v>
      </c>
      <c r="F98" s="13">
        <f t="shared" si="22"/>
        <v>-0.61111111111111094</v>
      </c>
      <c r="G98" s="13">
        <f t="shared" si="23"/>
        <v>0.60830555555555543</v>
      </c>
      <c r="H98" s="35" cm="1">
        <f t="array" ref="H98">(m*g*_xll.Interp1d(-1,Parameters!$H$48:$H$54,Parameters!$I$48:$I$54,C98)+c_w*A*rho_L*(C98/3.6)^2/2+F98*e_i*m)*C98/3.6/1000</f>
        <v>-2.5331783874257923</v>
      </c>
      <c r="I98" s="35">
        <f t="shared" si="13"/>
        <v>26.998226106338837</v>
      </c>
      <c r="J98" s="35">
        <f t="shared" si="14"/>
        <v>895.98744859251144</v>
      </c>
      <c r="K98" s="35">
        <f t="shared" si="15"/>
        <v>110.19325985302197</v>
      </c>
      <c r="L98" s="35">
        <f t="shared" si="16"/>
        <v>109.7620297185485</v>
      </c>
      <c r="M98" s="35" cm="1">
        <f t="array" ref="M98">_xll.Interp2dTab(-1,1,Parameters!$V$29:$AI$29,Parameters!$U$30:$U$37,Parameters!$V$30:$AI$37,ABS(J98),ABS(I98))*_xll.Interp2dTab(-1,1,Parameters!$V$18:$AI$18,Parameters!$U$19:$U$26,Parameters!$V$19:$AI$26,ABS(J98),ABS(I98))</f>
        <v>0.54503766442410051</v>
      </c>
      <c r="N98" s="35">
        <f t="shared" si="17"/>
        <v>-1.380677631852163</v>
      </c>
      <c r="O98" s="35">
        <f t="shared" si="18"/>
        <v>-1380.6776318521629</v>
      </c>
      <c r="P98" s="35">
        <f t="shared" si="24"/>
        <v>5.9111443343619216E-2</v>
      </c>
      <c r="Q98" s="35" cm="1">
        <f t="array" ref="Q98">_xll.Interp2dTab(-1,1,Parameters!$AL$29:$AY$29,Parameters!$AK$30:$AK$37,Parameters!$AL$30:$AY$37,ABS(L98),ABS(K98))</f>
        <v>0.86119423162000852</v>
      </c>
      <c r="R98" s="35">
        <f t="shared" si="19"/>
        <v>-2.1815586149155672</v>
      </c>
      <c r="S98" s="35">
        <f t="shared" si="25"/>
        <v>3.8627452807618846E-2</v>
      </c>
      <c r="X98" s="12"/>
      <c r="AB98" s="17">
        <f>([1]WLTC_BFH!$I99/1000-H98)</f>
        <v>2.5204873874257925</v>
      </c>
      <c r="AC98" s="17">
        <f t="shared" si="20"/>
        <v>2.5204873874257925</v>
      </c>
      <c r="AG98" s="17">
        <f>([1]WLTC_BFH!$U102/1000-N98)</f>
        <v>0.33667763185216137</v>
      </c>
      <c r="AH98" s="17">
        <f t="shared" si="21"/>
        <v>0.33667763185216137</v>
      </c>
      <c r="AK98">
        <v>10.866821178774236</v>
      </c>
    </row>
    <row r="99" spans="1:37" x14ac:dyDescent="0.3">
      <c r="A99" s="2" t="s">
        <v>3</v>
      </c>
      <c r="B99" s="2">
        <v>95</v>
      </c>
      <c r="C99" s="8">
        <v>9.1</v>
      </c>
      <c r="D99" s="8">
        <v>9.1</v>
      </c>
      <c r="E99" s="8">
        <v>17.1813</v>
      </c>
      <c r="F99" s="13">
        <f t="shared" si="22"/>
        <v>-0.80555555555555558</v>
      </c>
      <c r="G99" s="13">
        <f t="shared" si="23"/>
        <v>0.61083333333333323</v>
      </c>
      <c r="H99" s="35" cm="1">
        <f t="array" ref="H99">(m*g*_xll.Interp1d(-1,Parameters!$H$48:$H$54,Parameters!$I$48:$I$54,C99)+c_w*A*rho_L*(C99/3.6)^2/2+F99*e_i*m)*C99/3.6/1000</f>
        <v>-2.5941707175051305</v>
      </c>
      <c r="I99" s="35">
        <f t="shared" si="13"/>
        <v>36.459261086615108</v>
      </c>
      <c r="J99" s="35">
        <f t="shared" si="14"/>
        <v>679.45714851598791</v>
      </c>
      <c r="K99" s="35">
        <f t="shared" si="15"/>
        <v>148.80847412501956</v>
      </c>
      <c r="L99" s="35">
        <f t="shared" si="16"/>
        <v>83.236205869899294</v>
      </c>
      <c r="M99" s="35" cm="1">
        <f t="array" ref="M99">_xll.Interp2dTab(-1,1,Parameters!$V$29:$AI$29,Parameters!$U$30:$U$37,Parameters!$V$30:$AI$37,ABS(J99),ABS(I99))*_xll.Interp2dTab(-1,1,Parameters!$V$18:$AI$18,Parameters!$U$19:$U$26,Parameters!$V$19:$AI$26,ABS(J99),ABS(I99))</f>
        <v>0.45717501664205357</v>
      </c>
      <c r="N99" s="35">
        <f t="shared" si="17"/>
        <v>-1.1859900409477362</v>
      </c>
      <c r="O99" s="35">
        <f t="shared" si="18"/>
        <v>-1185.9900409477361</v>
      </c>
      <c r="P99" s="35">
        <f t="shared" si="24"/>
        <v>5.8782001665578176E-2</v>
      </c>
      <c r="Q99" s="35" cm="1">
        <f t="array" ref="Q99">_xll.Interp2dTab(-1,1,Parameters!$AL$29:$AY$29,Parameters!$AK$30:$AK$37,Parameters!$AL$30:$AY$37,ABS(L99),ABS(K99))</f>
        <v>0.72069637644662221</v>
      </c>
      <c r="R99" s="35">
        <f t="shared" si="19"/>
        <v>-1.8696094359898816</v>
      </c>
      <c r="S99" s="35">
        <f t="shared" si="25"/>
        <v>3.8108116853177214E-2</v>
      </c>
      <c r="X99" s="12"/>
      <c r="AB99" s="17">
        <f>([1]WLTC_BFH!$I100/1000-H99)</f>
        <v>2.5857457175051306</v>
      </c>
      <c r="AC99" s="17">
        <f t="shared" si="20"/>
        <v>2.5857457175051306</v>
      </c>
      <c r="AG99" s="17">
        <f>([1]WLTC_BFH!$U103/1000-N99)</f>
        <v>0.39799004094773616</v>
      </c>
      <c r="AH99" s="17">
        <f t="shared" si="21"/>
        <v>0.39799004094773616</v>
      </c>
      <c r="AK99">
        <v>8.3788965780544551</v>
      </c>
    </row>
    <row r="100" spans="1:37" x14ac:dyDescent="0.3">
      <c r="A100" s="2" t="s">
        <v>3</v>
      </c>
      <c r="B100" s="2">
        <v>96</v>
      </c>
      <c r="C100" s="8">
        <v>5.8</v>
      </c>
      <c r="D100" s="8">
        <v>5.8</v>
      </c>
      <c r="E100" s="8">
        <v>12.646100000000001</v>
      </c>
      <c r="F100" s="13">
        <f t="shared" si="22"/>
        <v>-0.91666666666666663</v>
      </c>
      <c r="G100" s="13">
        <f t="shared" si="23"/>
        <v>0.61244444444444435</v>
      </c>
      <c r="H100" s="35" cm="1">
        <f t="array" ref="H100">(m*g*_xll.Interp1d(-1,Parameters!$H$48:$H$54,Parameters!$I$48:$I$54,C100)+c_w*A*rho_L*(C100/3.6)^2/2+F100*e_i*m)*C100/3.6/1000</f>
        <v>-1.8993185521181406</v>
      </c>
      <c r="I100" s="35">
        <f t="shared" si="13"/>
        <v>41.881335217599577</v>
      </c>
      <c r="J100" s="35">
        <f t="shared" si="14"/>
        <v>433.06060015304718</v>
      </c>
      <c r="K100" s="35">
        <f t="shared" si="15"/>
        <v>170.93866969063268</v>
      </c>
      <c r="L100" s="35">
        <f t="shared" si="16"/>
        <v>53.051647697298442</v>
      </c>
      <c r="M100" s="35" cm="1">
        <f t="array" ref="M100">_xll.Interp2dTab(-1,1,Parameters!$V$29:$AI$29,Parameters!$U$30:$U$37,Parameters!$V$30:$AI$37,ABS(J100),ABS(I100))*_xll.Interp2dTab(-1,1,Parameters!$V$18:$AI$18,Parameters!$U$19:$U$26,Parameters!$V$19:$AI$26,ABS(J100),ABS(I100))</f>
        <v>0.33421727518949318</v>
      </c>
      <c r="N100" s="35">
        <f t="shared" si="17"/>
        <v>-0.63478507120577832</v>
      </c>
      <c r="O100" s="35">
        <f t="shared" si="18"/>
        <v>-634.78507120577831</v>
      </c>
      <c r="P100" s="35">
        <f t="shared" si="24"/>
        <v>5.8605672479132127E-2</v>
      </c>
      <c r="Q100" s="35" cm="1">
        <f t="array" ref="Q100">_xll.Interp2dTab(-1,1,Parameters!$AL$29:$AY$29,Parameters!$AK$30:$AK$37,Parameters!$AL$30:$AY$37,ABS(L100),ABS(K100))</f>
        <v>0.53811356351290418</v>
      </c>
      <c r="R100" s="35">
        <f t="shared" si="19"/>
        <v>-1.0220490743264623</v>
      </c>
      <c r="S100" s="35">
        <f t="shared" si="25"/>
        <v>3.7824214332530977E-2</v>
      </c>
      <c r="X100" s="12"/>
      <c r="AB100" s="17">
        <f>([1]WLTC_BFH!$I101/1000-H100)</f>
        <v>1.8938614521181405</v>
      </c>
      <c r="AC100" s="17">
        <f t="shared" si="20"/>
        <v>1.8938614521181405</v>
      </c>
      <c r="AG100" s="17">
        <f>([1]WLTC_BFH!$U104/1000-N100)</f>
        <v>-9.0622336201631182E-2</v>
      </c>
      <c r="AH100" s="17">
        <f t="shared" si="21"/>
        <v>9.0622336201631182E-2</v>
      </c>
      <c r="AK100">
        <v>5.6827489230767352</v>
      </c>
    </row>
    <row r="101" spans="1:37" x14ac:dyDescent="0.3">
      <c r="A101" s="2" t="s">
        <v>3</v>
      </c>
      <c r="B101" s="2">
        <v>97</v>
      </c>
      <c r="C101" s="8">
        <v>3.6</v>
      </c>
      <c r="D101" s="8">
        <v>3.6</v>
      </c>
      <c r="E101" s="8">
        <v>9.9026999999999994</v>
      </c>
      <c r="F101" s="13">
        <f t="shared" si="22"/>
        <v>-0.61111111111111105</v>
      </c>
      <c r="G101" s="13">
        <f t="shared" si="23"/>
        <v>0.61344444444444435</v>
      </c>
      <c r="H101" s="35" cm="1">
        <f t="array" ref="H101">(m*g*_xll.Interp1d(-1,Parameters!$H$48:$H$54,Parameters!$I$48:$I$54,C101)+c_w*A*rho_L*(C101/3.6)^2/2+F101*e_i*m)*C101/3.6/1000</f>
        <v>-0.76397585042321026</v>
      </c>
      <c r="I101" s="35">
        <f t="shared" si="13"/>
        <v>27.141124172820156</v>
      </c>
      <c r="J101" s="35">
        <f t="shared" si="14"/>
        <v>268.79623457775352</v>
      </c>
      <c r="K101" s="35">
        <f t="shared" si="15"/>
        <v>110.77649831136547</v>
      </c>
      <c r="L101" s="35">
        <f t="shared" si="16"/>
        <v>32.92860891556456</v>
      </c>
      <c r="M101" s="35" cm="1">
        <f t="array" ref="M101">_xll.Interp2dTab(-1,1,Parameters!$V$29:$AI$29,Parameters!$U$30:$U$37,Parameters!$V$30:$AI$37,ABS(J101),ABS(I101))*_xll.Interp2dTab(-1,1,Parameters!$V$18:$AI$18,Parameters!$U$19:$U$26,Parameters!$V$19:$AI$26,ABS(J101),ABS(I101))</f>
        <v>0.24398605678227944</v>
      </c>
      <c r="N101" s="35">
        <f t="shared" si="17"/>
        <v>-0.18639945522164761</v>
      </c>
      <c r="O101" s="35">
        <f t="shared" si="18"/>
        <v>-186.3994552216476</v>
      </c>
      <c r="P101" s="35">
        <f t="shared" si="24"/>
        <v>5.855389485268167E-2</v>
      </c>
      <c r="Q101" s="35" cm="1">
        <f t="array" ref="Q101">_xll.Interp2dTab(-1,1,Parameters!$AL$29:$AY$29,Parameters!$AK$30:$AK$37,Parameters!$AL$30:$AY$37,ABS(L101),ABS(K101))</f>
        <v>0.47601025651934575</v>
      </c>
      <c r="R101" s="35">
        <f t="shared" si="19"/>
        <v>-0.36366034053453766</v>
      </c>
      <c r="S101" s="35">
        <f t="shared" si="25"/>
        <v>3.7723197571271384E-2</v>
      </c>
      <c r="X101" s="12"/>
      <c r="AB101" s="17">
        <f>([1]WLTC_BFH!$I102/1000-H101)</f>
        <v>0.76217745042321028</v>
      </c>
      <c r="AC101" s="17">
        <f t="shared" si="20"/>
        <v>0.76217745042321028</v>
      </c>
      <c r="AG101" s="17">
        <f>([1]WLTC_BFH!$U105/1000-N101)</f>
        <v>-0.28125768763549752</v>
      </c>
      <c r="AH101" s="17">
        <f t="shared" si="21"/>
        <v>0.28125768763549752</v>
      </c>
      <c r="AK101">
        <v>2.6056981013296419</v>
      </c>
    </row>
    <row r="102" spans="1:37" x14ac:dyDescent="0.3">
      <c r="A102" s="2" t="s">
        <v>3</v>
      </c>
      <c r="B102" s="2">
        <v>98</v>
      </c>
      <c r="C102" s="8">
        <v>2.2000000000000002</v>
      </c>
      <c r="D102" s="8">
        <v>2.2000000000000002</v>
      </c>
      <c r="E102" s="8">
        <v>8.3346999999999998</v>
      </c>
      <c r="F102" s="13">
        <f t="shared" si="22"/>
        <v>-0.38888888888888884</v>
      </c>
      <c r="G102" s="13">
        <f t="shared" si="23"/>
        <v>0.61405555555555547</v>
      </c>
      <c r="H102" s="35" cm="1">
        <f t="array" ref="H102">(m*g*_xll.Interp1d(-1,Parameters!$H$48:$H$54,Parameters!$I$48:$I$54,C102)+c_w*A*rho_L*(C102/3.6)^2/2+F102*e_i*m)*C102/3.6/1000</f>
        <v>-0.28234079512236493</v>
      </c>
      <c r="I102" s="35">
        <f t="shared" si="13"/>
        <v>16.413517206672509</v>
      </c>
      <c r="J102" s="35">
        <f t="shared" si="14"/>
        <v>164.26436557529379</v>
      </c>
      <c r="K102" s="35">
        <f t="shared" si="15"/>
        <v>66.991770479033846</v>
      </c>
      <c r="L102" s="35">
        <f t="shared" si="16"/>
        <v>20.123038781733896</v>
      </c>
      <c r="M102" s="35" cm="1">
        <f t="array" ref="M102">_xll.Interp2dTab(-1,1,Parameters!$V$29:$AI$29,Parameters!$U$30:$U$37,Parameters!$V$30:$AI$37,ABS(J102),ABS(I102))*_xll.Interp2dTab(-1,1,Parameters!$V$18:$AI$18,Parameters!$U$19:$U$26,Parameters!$V$19:$AI$26,ABS(J102),ABS(I102))</f>
        <v>0.19524055765129417</v>
      </c>
      <c r="N102" s="35">
        <f t="shared" si="17"/>
        <v>-5.5124374287400323E-2</v>
      </c>
      <c r="O102" s="35">
        <f t="shared" si="18"/>
        <v>-55.124374287400322</v>
      </c>
      <c r="P102" s="35">
        <f t="shared" si="24"/>
        <v>5.8538582526490725E-2</v>
      </c>
      <c r="Q102" s="35" cm="1">
        <f t="array" ref="Q102">_xll.Interp2dTab(-1,1,Parameters!$AL$29:$AY$29,Parameters!$AK$30:$AK$37,Parameters!$AL$30:$AY$37,ABS(L102),ABS(K102))</f>
        <v>0.44311057402185822</v>
      </c>
      <c r="R102" s="35">
        <f t="shared" si="19"/>
        <v>-0.12510819179645899</v>
      </c>
      <c r="S102" s="35">
        <f t="shared" si="25"/>
        <v>3.7688445295772366E-2</v>
      </c>
      <c r="X102" s="12"/>
      <c r="AB102" s="17">
        <f>([1]WLTC_BFH!$I103/1000-H102)</f>
        <v>0.28110949512236494</v>
      </c>
      <c r="AC102" s="17">
        <f t="shared" si="20"/>
        <v>0.28110949512236494</v>
      </c>
      <c r="AG102" s="17">
        <f>([1]WLTC_BFH!$U106/1000-N102)</f>
        <v>-0.1311819320189056</v>
      </c>
      <c r="AH102" s="17">
        <f t="shared" si="21"/>
        <v>0.1311819320189056</v>
      </c>
      <c r="AK102">
        <v>1.3114164284234568</v>
      </c>
    </row>
    <row r="103" spans="1:37" x14ac:dyDescent="0.3">
      <c r="A103" s="2" t="s">
        <v>3</v>
      </c>
      <c r="B103" s="2">
        <v>99</v>
      </c>
      <c r="C103" s="8">
        <v>0</v>
      </c>
      <c r="D103" s="8">
        <v>0</v>
      </c>
      <c r="E103" s="8">
        <v>5.8468</v>
      </c>
      <c r="F103" s="13">
        <f t="shared" si="22"/>
        <v>-0.61111111111111116</v>
      </c>
      <c r="G103" s="13">
        <f t="shared" si="23"/>
        <v>0.61405555555555547</v>
      </c>
      <c r="H103" s="35" cm="1">
        <f t="array" ref="H103">(m*g*_xll.Interp1d(-1,Parameters!$H$48:$H$54,Parameters!$I$48:$I$54,C103)+c_w*A*rho_L*(C103/3.6)^2/2+F103*e_i*m)*C103/3.6/1000</f>
        <v>0</v>
      </c>
      <c r="I103" s="35">
        <f t="shared" si="13"/>
        <v>0</v>
      </c>
      <c r="J103" s="35">
        <f t="shared" si="14"/>
        <v>0</v>
      </c>
      <c r="K103" s="35">
        <f t="shared" si="15"/>
        <v>0</v>
      </c>
      <c r="L103" s="35">
        <f t="shared" si="16"/>
        <v>0</v>
      </c>
      <c r="M103" s="35" cm="1">
        <f t="array" ref="M103">_xll.Interp2dTab(-1,1,Parameters!$V$29:$AI$29,Parameters!$U$30:$U$37,Parameters!$V$30:$AI$37,ABS(J103),ABS(I103))*_xll.Interp2dTab(-1,1,Parameters!$V$18:$AI$18,Parameters!$U$19:$U$26,Parameters!$V$19:$AI$26,ABS(J103),ABS(I103))</f>
        <v>4.0000000000000002E-4</v>
      </c>
      <c r="N103" s="35">
        <f t="shared" si="17"/>
        <v>0</v>
      </c>
      <c r="O103" s="35">
        <f t="shared" si="18"/>
        <v>0</v>
      </c>
      <c r="P103" s="35">
        <f t="shared" si="24"/>
        <v>5.8538582526490725E-2</v>
      </c>
      <c r="Q103" s="35" cm="1">
        <f t="array" ref="Q103">_xll.Interp2dTab(-1,1,Parameters!$AL$29:$AY$29,Parameters!$AK$30:$AK$37,Parameters!$AL$30:$AY$37,ABS(L103),ABS(K103))</f>
        <v>0.4</v>
      </c>
      <c r="R103" s="35">
        <f t="shared" si="19"/>
        <v>0</v>
      </c>
      <c r="S103" s="35">
        <f t="shared" si="25"/>
        <v>3.7688445295772366E-2</v>
      </c>
      <c r="X103" s="12"/>
      <c r="AB103" s="17">
        <f>([1]WLTC_BFH!$I104/1000-H103)</f>
        <v>-1.5818000000000002E-3</v>
      </c>
      <c r="AC103" s="17">
        <f t="shared" si="20"/>
        <v>1.5818000000000002E-3</v>
      </c>
      <c r="AG103" s="17">
        <f>([1]WLTC_BFH!$U107/1000-N103)</f>
        <v>-0.26241441441441477</v>
      </c>
      <c r="AH103" s="17">
        <f t="shared" si="21"/>
        <v>0.26241441441441477</v>
      </c>
      <c r="AK103">
        <v>2.2116800227977889</v>
      </c>
    </row>
    <row r="104" spans="1:37" x14ac:dyDescent="0.3">
      <c r="A104" s="2" t="s">
        <v>3</v>
      </c>
      <c r="B104" s="2">
        <v>100</v>
      </c>
      <c r="C104" s="8">
        <v>0</v>
      </c>
      <c r="D104" s="8">
        <v>0</v>
      </c>
      <c r="E104" s="8">
        <v>3.1999</v>
      </c>
      <c r="F104" s="13">
        <f t="shared" si="22"/>
        <v>0</v>
      </c>
      <c r="G104" s="13">
        <f t="shared" si="23"/>
        <v>0.61405555555555547</v>
      </c>
      <c r="H104" s="35" cm="1">
        <f t="array" ref="H104">(m*g*_xll.Interp1d(-1,Parameters!$H$48:$H$54,Parameters!$I$48:$I$54,C104)+c_w*A*rho_L*(C104/3.6)^2/2+F104*e_i*m)*C104/3.6/1000</f>
        <v>0</v>
      </c>
      <c r="I104" s="35">
        <f t="shared" si="13"/>
        <v>0</v>
      </c>
      <c r="J104" s="35">
        <f t="shared" si="14"/>
        <v>0</v>
      </c>
      <c r="K104" s="35">
        <f t="shared" si="15"/>
        <v>0</v>
      </c>
      <c r="L104" s="35">
        <f t="shared" si="16"/>
        <v>0</v>
      </c>
      <c r="M104" s="35" cm="1">
        <f t="array" ref="M104">_xll.Interp2dTab(-1,1,Parameters!$V$29:$AI$29,Parameters!$U$30:$U$37,Parameters!$V$30:$AI$37,ABS(J104),ABS(I104))*_xll.Interp2dTab(-1,1,Parameters!$V$18:$AI$18,Parameters!$U$19:$U$26,Parameters!$V$19:$AI$26,ABS(J104),ABS(I104))</f>
        <v>4.0000000000000002E-4</v>
      </c>
      <c r="N104" s="35">
        <f t="shared" si="17"/>
        <v>0</v>
      </c>
      <c r="O104" s="35">
        <f t="shared" si="18"/>
        <v>0</v>
      </c>
      <c r="P104" s="35">
        <f t="shared" si="24"/>
        <v>5.8538582526490725E-2</v>
      </c>
      <c r="Q104" s="35" cm="1">
        <f t="array" ref="Q104">_xll.Interp2dTab(-1,1,Parameters!$AL$29:$AY$29,Parameters!$AK$30:$AK$37,Parameters!$AL$30:$AY$37,ABS(L104),ABS(K104))</f>
        <v>0.4</v>
      </c>
      <c r="R104" s="35">
        <f t="shared" si="19"/>
        <v>0</v>
      </c>
      <c r="S104" s="35">
        <f t="shared" si="25"/>
        <v>3.7688445295772366E-2</v>
      </c>
      <c r="X104" s="12"/>
      <c r="AB104" s="17">
        <f>([1]WLTC_BFH!$I105/1000-H104)</f>
        <v>-8.0789999999999996E-4</v>
      </c>
      <c r="AC104" s="17">
        <f t="shared" si="20"/>
        <v>8.0789999999999996E-4</v>
      </c>
      <c r="AG104" s="17">
        <f>([1]WLTC_BFH!$U108/1000-N104)</f>
        <v>-0.18313513513513541</v>
      </c>
      <c r="AH104" s="17">
        <f t="shared" si="21"/>
        <v>0.18313513513513541</v>
      </c>
      <c r="AK104">
        <v>3.0655532029538439</v>
      </c>
    </row>
    <row r="105" spans="1:37" x14ac:dyDescent="0.3">
      <c r="A105" s="2" t="s">
        <v>3</v>
      </c>
      <c r="B105" s="2">
        <v>101</v>
      </c>
      <c r="C105" s="8">
        <v>0</v>
      </c>
      <c r="D105" s="8">
        <v>0</v>
      </c>
      <c r="E105" s="8">
        <v>0.9123</v>
      </c>
      <c r="F105" s="13">
        <f t="shared" si="22"/>
        <v>0</v>
      </c>
      <c r="G105" s="13">
        <f t="shared" si="23"/>
        <v>0.61405555555555547</v>
      </c>
      <c r="H105" s="35" cm="1">
        <f t="array" ref="H105">(m*g*_xll.Interp1d(-1,Parameters!$H$48:$H$54,Parameters!$I$48:$I$54,C105)+c_w*A*rho_L*(C105/3.6)^2/2+F105*e_i*m)*C105/3.6/1000</f>
        <v>0</v>
      </c>
      <c r="I105" s="35">
        <f t="shared" si="13"/>
        <v>0</v>
      </c>
      <c r="J105" s="35">
        <f t="shared" si="14"/>
        <v>0</v>
      </c>
      <c r="K105" s="35">
        <f t="shared" si="15"/>
        <v>0</v>
      </c>
      <c r="L105" s="35">
        <f t="shared" si="16"/>
        <v>0</v>
      </c>
      <c r="M105" s="35" cm="1">
        <f t="array" ref="M105">_xll.Interp2dTab(-1,1,Parameters!$V$29:$AI$29,Parameters!$U$30:$U$37,Parameters!$V$30:$AI$37,ABS(J105),ABS(I105))*_xll.Interp2dTab(-1,1,Parameters!$V$18:$AI$18,Parameters!$U$19:$U$26,Parameters!$V$19:$AI$26,ABS(J105),ABS(I105))</f>
        <v>4.0000000000000002E-4</v>
      </c>
      <c r="N105" s="35">
        <f t="shared" si="17"/>
        <v>0</v>
      </c>
      <c r="O105" s="35">
        <f t="shared" si="18"/>
        <v>0</v>
      </c>
      <c r="P105" s="35">
        <f t="shared" si="24"/>
        <v>5.8538582526490725E-2</v>
      </c>
      <c r="Q105" s="35" cm="1">
        <f t="array" ref="Q105">_xll.Interp2dTab(-1,1,Parameters!$AL$29:$AY$29,Parameters!$AK$30:$AK$37,Parameters!$AL$30:$AY$37,ABS(L105),ABS(K105))</f>
        <v>0.4</v>
      </c>
      <c r="R105" s="35">
        <f t="shared" si="19"/>
        <v>0</v>
      </c>
      <c r="S105" s="35">
        <f t="shared" si="25"/>
        <v>3.7688445295772366E-2</v>
      </c>
      <c r="X105" s="12"/>
      <c r="AB105" s="17">
        <f>([1]WLTC_BFH!$I106/1000-H105)</f>
        <v>-1.953E-4</v>
      </c>
      <c r="AC105" s="17">
        <f t="shared" si="20"/>
        <v>1.953E-4</v>
      </c>
      <c r="AG105" s="17">
        <f>([1]WLTC_BFH!$U109/1000-N105)</f>
        <v>-9.8252427184466404E-2</v>
      </c>
      <c r="AH105" s="17">
        <f t="shared" si="21"/>
        <v>9.8252427184466404E-2</v>
      </c>
      <c r="AK105">
        <v>2.955662950133946</v>
      </c>
    </row>
    <row r="106" spans="1:37" x14ac:dyDescent="0.3">
      <c r="A106" s="2" t="s">
        <v>3</v>
      </c>
      <c r="B106" s="2">
        <v>102</v>
      </c>
      <c r="C106" s="8">
        <v>0</v>
      </c>
      <c r="D106" s="8">
        <v>0</v>
      </c>
      <c r="E106" s="8">
        <v>5.1000000000000004E-3</v>
      </c>
      <c r="F106" s="13">
        <f t="shared" si="22"/>
        <v>0</v>
      </c>
      <c r="G106" s="13">
        <f t="shared" si="23"/>
        <v>0.61405555555555547</v>
      </c>
      <c r="H106" s="35" cm="1">
        <f t="array" ref="H106">(m*g*_xll.Interp1d(-1,Parameters!$H$48:$H$54,Parameters!$I$48:$I$54,C106)+c_w*A*rho_L*(C106/3.6)^2/2+F106*e_i*m)*C106/3.6/1000</f>
        <v>0</v>
      </c>
      <c r="I106" s="35">
        <f t="shared" si="13"/>
        <v>0</v>
      </c>
      <c r="J106" s="35">
        <f t="shared" si="14"/>
        <v>0</v>
      </c>
      <c r="K106" s="35">
        <f t="shared" si="15"/>
        <v>0</v>
      </c>
      <c r="L106" s="35">
        <f t="shared" si="16"/>
        <v>0</v>
      </c>
      <c r="M106" s="35" cm="1">
        <f t="array" ref="M106">_xll.Interp2dTab(-1,1,Parameters!$V$29:$AI$29,Parameters!$U$30:$U$37,Parameters!$V$30:$AI$37,ABS(J106),ABS(I106))*_xll.Interp2dTab(-1,1,Parameters!$V$18:$AI$18,Parameters!$U$19:$U$26,Parameters!$V$19:$AI$26,ABS(J106),ABS(I106))</f>
        <v>4.0000000000000002E-4</v>
      </c>
      <c r="N106" s="35">
        <f t="shared" si="17"/>
        <v>0</v>
      </c>
      <c r="O106" s="35">
        <f t="shared" si="18"/>
        <v>0</v>
      </c>
      <c r="P106" s="35">
        <f t="shared" si="24"/>
        <v>5.8538582526490725E-2</v>
      </c>
      <c r="Q106" s="35" cm="1">
        <f t="array" ref="Q106">_xll.Interp2dTab(-1,1,Parameters!$AL$29:$AY$29,Parameters!$AK$30:$AK$37,Parameters!$AL$30:$AY$37,ABS(L106),ABS(K106))</f>
        <v>0.4</v>
      </c>
      <c r="R106" s="35">
        <f t="shared" si="19"/>
        <v>0</v>
      </c>
      <c r="S106" s="35">
        <f t="shared" si="25"/>
        <v>3.7688445295772366E-2</v>
      </c>
      <c r="X106" s="12"/>
      <c r="AB106" s="17">
        <f>([1]WLTC_BFH!$I107/1000-H106)</f>
        <v>-8.9999999999999996E-7</v>
      </c>
      <c r="AC106" s="17">
        <f t="shared" si="20"/>
        <v>8.9999999999999996E-7</v>
      </c>
      <c r="AG106" s="17">
        <f>([1]WLTC_BFH!$U110/1000-N106)</f>
        <v>-0.16392156862745089</v>
      </c>
      <c r="AH106" s="17">
        <f t="shared" si="21"/>
        <v>0.16392156862745089</v>
      </c>
      <c r="AK106">
        <v>-0.13203416341379318</v>
      </c>
    </row>
    <row r="107" spans="1:37" x14ac:dyDescent="0.3">
      <c r="A107" s="2" t="s">
        <v>3</v>
      </c>
      <c r="B107" s="2">
        <v>103</v>
      </c>
      <c r="C107" s="8">
        <v>0</v>
      </c>
      <c r="D107" s="8">
        <v>0</v>
      </c>
      <c r="E107" s="8">
        <v>3.9899999999999998E-2</v>
      </c>
      <c r="F107" s="13">
        <f t="shared" si="22"/>
        <v>0</v>
      </c>
      <c r="G107" s="13">
        <f t="shared" si="23"/>
        <v>0.61405555555555547</v>
      </c>
      <c r="H107" s="35" cm="1">
        <f t="array" ref="H107">(m*g*_xll.Interp1d(-1,Parameters!$H$48:$H$54,Parameters!$I$48:$I$54,C107)+c_w*A*rho_L*(C107/3.6)^2/2+F107*e_i*m)*C107/3.6/1000</f>
        <v>0</v>
      </c>
      <c r="I107" s="35">
        <f t="shared" si="13"/>
        <v>0</v>
      </c>
      <c r="J107" s="35">
        <f t="shared" si="14"/>
        <v>0</v>
      </c>
      <c r="K107" s="35">
        <f t="shared" si="15"/>
        <v>0</v>
      </c>
      <c r="L107" s="35">
        <f t="shared" si="16"/>
        <v>0</v>
      </c>
      <c r="M107" s="35" cm="1">
        <f t="array" ref="M107">_xll.Interp2dTab(-1,1,Parameters!$V$29:$AI$29,Parameters!$U$30:$U$37,Parameters!$V$30:$AI$37,ABS(J107),ABS(I107))*_xll.Interp2dTab(-1,1,Parameters!$V$18:$AI$18,Parameters!$U$19:$U$26,Parameters!$V$19:$AI$26,ABS(J107),ABS(I107))</f>
        <v>4.0000000000000002E-4</v>
      </c>
      <c r="N107" s="35">
        <f t="shared" si="17"/>
        <v>0</v>
      </c>
      <c r="O107" s="35">
        <f t="shared" si="18"/>
        <v>0</v>
      </c>
      <c r="P107" s="35">
        <f t="shared" si="24"/>
        <v>5.8538582526490725E-2</v>
      </c>
      <c r="Q107" s="35" cm="1">
        <f t="array" ref="Q107">_xll.Interp2dTab(-1,1,Parameters!$AL$29:$AY$29,Parameters!$AK$30:$AK$37,Parameters!$AL$30:$AY$37,ABS(L107),ABS(K107))</f>
        <v>0.4</v>
      </c>
      <c r="R107" s="35">
        <f t="shared" si="19"/>
        <v>0</v>
      </c>
      <c r="S107" s="35">
        <f t="shared" si="25"/>
        <v>3.7688445295772366E-2</v>
      </c>
      <c r="X107" s="12"/>
      <c r="AB107" s="17">
        <f>([1]WLTC_BFH!$I108/1000-H107)</f>
        <v>-6.4999999999999996E-6</v>
      </c>
      <c r="AC107" s="17">
        <f t="shared" si="20"/>
        <v>6.4999999999999996E-6</v>
      </c>
      <c r="AG107" s="17">
        <f>([1]WLTC_BFH!$U111/1000-N107)</f>
        <v>-0.17599999999999999</v>
      </c>
      <c r="AH107" s="17">
        <f t="shared" si="21"/>
        <v>0.17599999999999999</v>
      </c>
      <c r="AK107">
        <v>-0.52582943520054792</v>
      </c>
    </row>
    <row r="108" spans="1:37" x14ac:dyDescent="0.3">
      <c r="A108" s="2" t="s">
        <v>3</v>
      </c>
      <c r="B108" s="2">
        <v>104</v>
      </c>
      <c r="C108" s="8">
        <v>0</v>
      </c>
      <c r="D108" s="8">
        <v>0</v>
      </c>
      <c r="E108" s="8">
        <v>-1.4800000000000001E-2</v>
      </c>
      <c r="F108" s="13">
        <f t="shared" si="22"/>
        <v>0</v>
      </c>
      <c r="G108" s="13">
        <f t="shared" si="23"/>
        <v>0.61405555555555547</v>
      </c>
      <c r="H108" s="35" cm="1">
        <f t="array" ref="H108">(m*g*_xll.Interp1d(-1,Parameters!$H$48:$H$54,Parameters!$I$48:$I$54,C108)+c_w*A*rho_L*(C108/3.6)^2/2+F108*e_i*m)*C108/3.6/1000</f>
        <v>0</v>
      </c>
      <c r="I108" s="35">
        <f t="shared" si="13"/>
        <v>0</v>
      </c>
      <c r="J108" s="35">
        <f t="shared" si="14"/>
        <v>0</v>
      </c>
      <c r="K108" s="35">
        <f t="shared" si="15"/>
        <v>0</v>
      </c>
      <c r="L108" s="35">
        <f t="shared" si="16"/>
        <v>0</v>
      </c>
      <c r="M108" s="35" cm="1">
        <f t="array" ref="M108">_xll.Interp2dTab(-1,1,Parameters!$V$29:$AI$29,Parameters!$U$30:$U$37,Parameters!$V$30:$AI$37,ABS(J108),ABS(I108))*_xll.Interp2dTab(-1,1,Parameters!$V$18:$AI$18,Parameters!$U$19:$U$26,Parameters!$V$19:$AI$26,ABS(J108),ABS(I108))</f>
        <v>4.0000000000000002E-4</v>
      </c>
      <c r="N108" s="35">
        <f t="shared" si="17"/>
        <v>0</v>
      </c>
      <c r="O108" s="35">
        <f t="shared" si="18"/>
        <v>0</v>
      </c>
      <c r="P108" s="35">
        <f t="shared" si="24"/>
        <v>5.8538582526490725E-2</v>
      </c>
      <c r="Q108" s="35" cm="1">
        <f t="array" ref="Q108">_xll.Interp2dTab(-1,1,Parameters!$AL$29:$AY$29,Parameters!$AK$30:$AK$37,Parameters!$AL$30:$AY$37,ABS(L108),ABS(K108))</f>
        <v>0.4</v>
      </c>
      <c r="R108" s="35">
        <f t="shared" si="19"/>
        <v>0</v>
      </c>
      <c r="S108" s="35">
        <f t="shared" si="25"/>
        <v>3.7688445295772366E-2</v>
      </c>
      <c r="X108" s="12"/>
      <c r="AB108" s="17">
        <f>([1]WLTC_BFH!$I109/1000-H108)</f>
        <v>2.3999999999999999E-6</v>
      </c>
      <c r="AC108" s="17">
        <f t="shared" si="20"/>
        <v>2.3999999999999999E-6</v>
      </c>
      <c r="AG108" s="17">
        <f>([1]WLTC_BFH!$U112/1000-N108)</f>
        <v>-0.10019801980198036</v>
      </c>
      <c r="AH108" s="17">
        <f t="shared" si="21"/>
        <v>0.10019801980198036</v>
      </c>
      <c r="AK108">
        <v>5.2153661033813678E-2</v>
      </c>
    </row>
    <row r="109" spans="1:37" x14ac:dyDescent="0.3">
      <c r="A109" s="2" t="s">
        <v>3</v>
      </c>
      <c r="B109" s="2">
        <v>105</v>
      </c>
      <c r="C109" s="8">
        <v>0</v>
      </c>
      <c r="D109" s="8">
        <v>0</v>
      </c>
      <c r="E109" s="8">
        <v>3.7699999999999997E-2</v>
      </c>
      <c r="F109" s="13">
        <f t="shared" si="22"/>
        <v>0</v>
      </c>
      <c r="G109" s="13">
        <f t="shared" si="23"/>
        <v>0.61405555555555547</v>
      </c>
      <c r="H109" s="35" cm="1">
        <f t="array" ref="H109">(m*g*_xll.Interp1d(-1,Parameters!$H$48:$H$54,Parameters!$I$48:$I$54,C109)+c_w*A*rho_L*(C109/3.6)^2/2+F109*e_i*m)*C109/3.6/1000</f>
        <v>0</v>
      </c>
      <c r="I109" s="35">
        <f t="shared" si="13"/>
        <v>0</v>
      </c>
      <c r="J109" s="35">
        <f t="shared" si="14"/>
        <v>0</v>
      </c>
      <c r="K109" s="35">
        <f t="shared" si="15"/>
        <v>0</v>
      </c>
      <c r="L109" s="35">
        <f t="shared" si="16"/>
        <v>0</v>
      </c>
      <c r="M109" s="35" cm="1">
        <f t="array" ref="M109">_xll.Interp2dTab(-1,1,Parameters!$V$29:$AI$29,Parameters!$U$30:$U$37,Parameters!$V$30:$AI$37,ABS(J109),ABS(I109))*_xll.Interp2dTab(-1,1,Parameters!$V$18:$AI$18,Parameters!$U$19:$U$26,Parameters!$V$19:$AI$26,ABS(J109),ABS(I109))</f>
        <v>4.0000000000000002E-4</v>
      </c>
      <c r="N109" s="35">
        <f t="shared" si="17"/>
        <v>0</v>
      </c>
      <c r="O109" s="35">
        <f t="shared" si="18"/>
        <v>0</v>
      </c>
      <c r="P109" s="35">
        <f t="shared" si="24"/>
        <v>5.8538582526490725E-2</v>
      </c>
      <c r="Q109" s="35" cm="1">
        <f t="array" ref="Q109">_xll.Interp2dTab(-1,1,Parameters!$AL$29:$AY$29,Parameters!$AK$30:$AK$37,Parameters!$AL$30:$AY$37,ABS(L109),ABS(K109))</f>
        <v>0.4</v>
      </c>
      <c r="R109" s="35">
        <f t="shared" si="19"/>
        <v>0</v>
      </c>
      <c r="S109" s="35">
        <f t="shared" si="25"/>
        <v>3.7688445295772366E-2</v>
      </c>
      <c r="X109" s="12"/>
      <c r="AB109" s="17">
        <f>([1]WLTC_BFH!$I110/1000-H109)</f>
        <v>-5.7999999999999995E-6</v>
      </c>
      <c r="AC109" s="17">
        <f t="shared" si="20"/>
        <v>5.7999999999999995E-6</v>
      </c>
      <c r="AG109" s="17">
        <f>([1]WLTC_BFH!$U113/1000-N109)</f>
        <v>-0.16367999999999994</v>
      </c>
      <c r="AH109" s="17">
        <f t="shared" si="21"/>
        <v>0.16367999999999994</v>
      </c>
      <c r="AK109">
        <v>-0.50803891310861138</v>
      </c>
    </row>
    <row r="110" spans="1:37" x14ac:dyDescent="0.3">
      <c r="A110" s="2" t="s">
        <v>3</v>
      </c>
      <c r="B110" s="2">
        <v>106</v>
      </c>
      <c r="C110" s="8">
        <v>0</v>
      </c>
      <c r="D110" s="8">
        <v>0</v>
      </c>
      <c r="E110" s="8">
        <v>5.8099999999999999E-2</v>
      </c>
      <c r="F110" s="13">
        <f t="shared" si="22"/>
        <v>0</v>
      </c>
      <c r="G110" s="13">
        <f t="shared" si="23"/>
        <v>0.61405555555555547</v>
      </c>
      <c r="H110" s="35" cm="1">
        <f t="array" ref="H110">(m*g*_xll.Interp1d(-1,Parameters!$H$48:$H$54,Parameters!$I$48:$I$54,C110)+c_w*A*rho_L*(C110/3.6)^2/2+F110*e_i*m)*C110/3.6/1000</f>
        <v>0</v>
      </c>
      <c r="I110" s="35">
        <f t="shared" si="13"/>
        <v>0</v>
      </c>
      <c r="J110" s="35">
        <f t="shared" si="14"/>
        <v>0</v>
      </c>
      <c r="K110" s="35">
        <f t="shared" si="15"/>
        <v>0</v>
      </c>
      <c r="L110" s="35">
        <f t="shared" si="16"/>
        <v>0</v>
      </c>
      <c r="M110" s="35" cm="1">
        <f t="array" ref="M110">_xll.Interp2dTab(-1,1,Parameters!$V$29:$AI$29,Parameters!$U$30:$U$37,Parameters!$V$30:$AI$37,ABS(J110),ABS(I110))*_xll.Interp2dTab(-1,1,Parameters!$V$18:$AI$18,Parameters!$U$19:$U$26,Parameters!$V$19:$AI$26,ABS(J110),ABS(I110))</f>
        <v>4.0000000000000002E-4</v>
      </c>
      <c r="N110" s="35">
        <f t="shared" si="17"/>
        <v>0</v>
      </c>
      <c r="O110" s="35">
        <f t="shared" si="18"/>
        <v>0</v>
      </c>
      <c r="P110" s="35">
        <f t="shared" si="24"/>
        <v>5.8538582526490725E-2</v>
      </c>
      <c r="Q110" s="35" cm="1">
        <f t="array" ref="Q110">_xll.Interp2dTab(-1,1,Parameters!$AL$29:$AY$29,Parameters!$AK$30:$AK$37,Parameters!$AL$30:$AY$37,ABS(L110),ABS(K110))</f>
        <v>0.4</v>
      </c>
      <c r="R110" s="35">
        <f t="shared" si="19"/>
        <v>0</v>
      </c>
      <c r="S110" s="35">
        <f t="shared" si="25"/>
        <v>3.7688445295772366E-2</v>
      </c>
      <c r="X110" s="12"/>
      <c r="AB110" s="17">
        <f>([1]WLTC_BFH!$I111/1000-H110)</f>
        <v>-9.299999999999999E-6</v>
      </c>
      <c r="AC110" s="17">
        <f t="shared" si="20"/>
        <v>9.299999999999999E-6</v>
      </c>
      <c r="AG110" s="17">
        <f>([1]WLTC_BFH!$U114/1000-N110)</f>
        <v>-0.17599999999999999</v>
      </c>
      <c r="AH110" s="17">
        <f t="shared" si="21"/>
        <v>0.17599999999999999</v>
      </c>
      <c r="AK110">
        <v>-0.62958469753872948</v>
      </c>
    </row>
    <row r="111" spans="1:37" x14ac:dyDescent="0.3">
      <c r="A111" s="2" t="s">
        <v>3</v>
      </c>
      <c r="B111" s="2">
        <v>107</v>
      </c>
      <c r="C111" s="8">
        <v>0</v>
      </c>
      <c r="D111" s="8">
        <v>0</v>
      </c>
      <c r="E111" s="8">
        <v>6.4000000000000001E-2</v>
      </c>
      <c r="F111" s="13">
        <f t="shared" si="22"/>
        <v>0</v>
      </c>
      <c r="G111" s="13">
        <f t="shared" si="23"/>
        <v>0.61405555555555547</v>
      </c>
      <c r="H111" s="35" cm="1">
        <f t="array" ref="H111">(m*g*_xll.Interp1d(-1,Parameters!$H$48:$H$54,Parameters!$I$48:$I$54,C111)+c_w*A*rho_L*(C111/3.6)^2/2+F111*e_i*m)*C111/3.6/1000</f>
        <v>0</v>
      </c>
      <c r="I111" s="35">
        <f t="shared" si="13"/>
        <v>0</v>
      </c>
      <c r="J111" s="35">
        <f t="shared" si="14"/>
        <v>0</v>
      </c>
      <c r="K111" s="35">
        <f t="shared" si="15"/>
        <v>0</v>
      </c>
      <c r="L111" s="35">
        <f t="shared" si="16"/>
        <v>0</v>
      </c>
      <c r="M111" s="35" cm="1">
        <f t="array" ref="M111">_xll.Interp2dTab(-1,1,Parameters!$V$29:$AI$29,Parameters!$U$30:$U$37,Parameters!$V$30:$AI$37,ABS(J111),ABS(I111))*_xll.Interp2dTab(-1,1,Parameters!$V$18:$AI$18,Parameters!$U$19:$U$26,Parameters!$V$19:$AI$26,ABS(J111),ABS(I111))</f>
        <v>4.0000000000000002E-4</v>
      </c>
      <c r="N111" s="35">
        <f t="shared" si="17"/>
        <v>0</v>
      </c>
      <c r="O111" s="35">
        <f t="shared" si="18"/>
        <v>0</v>
      </c>
      <c r="P111" s="35">
        <f t="shared" si="24"/>
        <v>5.8538582526490725E-2</v>
      </c>
      <c r="Q111" s="35" cm="1">
        <f t="array" ref="Q111">_xll.Interp2dTab(-1,1,Parameters!$AL$29:$AY$29,Parameters!$AK$30:$AK$37,Parameters!$AL$30:$AY$37,ABS(L111),ABS(K111))</f>
        <v>0.4</v>
      </c>
      <c r="R111" s="35">
        <f t="shared" si="19"/>
        <v>0</v>
      </c>
      <c r="S111" s="35">
        <f t="shared" si="25"/>
        <v>3.7688445295772366E-2</v>
      </c>
      <c r="X111" s="12"/>
      <c r="AB111" s="17">
        <f>([1]WLTC_BFH!$I112/1000-H111)</f>
        <v>-1.0000000000000001E-5</v>
      </c>
      <c r="AC111" s="17">
        <f t="shared" si="20"/>
        <v>1.0000000000000001E-5</v>
      </c>
      <c r="AG111" s="17">
        <f>([1]WLTC_BFH!$U115/1000-N111)</f>
        <v>-0.10377358490566037</v>
      </c>
      <c r="AH111" s="17">
        <f t="shared" si="21"/>
        <v>0.10377358490566037</v>
      </c>
      <c r="AK111">
        <v>-0.57795316618826065</v>
      </c>
    </row>
    <row r="112" spans="1:37" x14ac:dyDescent="0.3">
      <c r="A112" s="2" t="s">
        <v>3</v>
      </c>
      <c r="B112" s="2">
        <v>108</v>
      </c>
      <c r="C112" s="8">
        <v>0</v>
      </c>
      <c r="D112" s="8">
        <v>0</v>
      </c>
      <c r="E112" s="8">
        <v>-2.3300000000000001E-2</v>
      </c>
      <c r="F112" s="13">
        <f t="shared" si="22"/>
        <v>0</v>
      </c>
      <c r="G112" s="13">
        <f t="shared" si="23"/>
        <v>0.61405555555555547</v>
      </c>
      <c r="H112" s="35" cm="1">
        <f t="array" ref="H112">(m*g*_xll.Interp1d(-1,Parameters!$H$48:$H$54,Parameters!$I$48:$I$54,C112)+c_w*A*rho_L*(C112/3.6)^2/2+F112*e_i*m)*C112/3.6/1000</f>
        <v>0</v>
      </c>
      <c r="I112" s="35">
        <f t="shared" si="13"/>
        <v>0</v>
      </c>
      <c r="J112" s="35">
        <f t="shared" si="14"/>
        <v>0</v>
      </c>
      <c r="K112" s="35">
        <f t="shared" si="15"/>
        <v>0</v>
      </c>
      <c r="L112" s="35">
        <f t="shared" si="16"/>
        <v>0</v>
      </c>
      <c r="M112" s="35" cm="1">
        <f t="array" ref="M112">_xll.Interp2dTab(-1,1,Parameters!$V$29:$AI$29,Parameters!$U$30:$U$37,Parameters!$V$30:$AI$37,ABS(J112),ABS(I112))*_xll.Interp2dTab(-1,1,Parameters!$V$18:$AI$18,Parameters!$U$19:$U$26,Parameters!$V$19:$AI$26,ABS(J112),ABS(I112))</f>
        <v>4.0000000000000002E-4</v>
      </c>
      <c r="N112" s="35">
        <f t="shared" si="17"/>
        <v>0</v>
      </c>
      <c r="O112" s="35">
        <f t="shared" si="18"/>
        <v>0</v>
      </c>
      <c r="P112" s="35">
        <f t="shared" si="24"/>
        <v>5.8538582526490725E-2</v>
      </c>
      <c r="Q112" s="35" cm="1">
        <f t="array" ref="Q112">_xll.Interp2dTab(-1,1,Parameters!$AL$29:$AY$29,Parameters!$AK$30:$AK$37,Parameters!$AL$30:$AY$37,ABS(L112),ABS(K112))</f>
        <v>0.4</v>
      </c>
      <c r="R112" s="35">
        <f t="shared" si="19"/>
        <v>0</v>
      </c>
      <c r="S112" s="35">
        <f t="shared" si="25"/>
        <v>3.7688445295772366E-2</v>
      </c>
      <c r="X112" s="12"/>
      <c r="AB112" s="17">
        <f>([1]WLTC_BFH!$I113/1000-H112)</f>
        <v>3.9999999999999998E-6</v>
      </c>
      <c r="AC112" s="17">
        <f t="shared" si="20"/>
        <v>3.9999999999999998E-6</v>
      </c>
      <c r="AG112" s="17">
        <f>([1]WLTC_BFH!$U116/1000-N112)</f>
        <v>-0.15279999999999966</v>
      </c>
      <c r="AH112" s="17">
        <f t="shared" si="21"/>
        <v>0.15279999999999966</v>
      </c>
      <c r="AK112">
        <v>8.3666410799876023E-2</v>
      </c>
    </row>
    <row r="113" spans="1:37" x14ac:dyDescent="0.3">
      <c r="A113" s="2" t="s">
        <v>3</v>
      </c>
      <c r="B113" s="2">
        <v>109</v>
      </c>
      <c r="C113" s="8">
        <v>0</v>
      </c>
      <c r="D113" s="8">
        <v>0</v>
      </c>
      <c r="E113" s="8">
        <v>-6.4000000000000003E-3</v>
      </c>
      <c r="F113" s="13">
        <f t="shared" si="22"/>
        <v>0</v>
      </c>
      <c r="G113" s="13">
        <f t="shared" si="23"/>
        <v>0.61405555555555547</v>
      </c>
      <c r="H113" s="35" cm="1">
        <f t="array" ref="H113">(m*g*_xll.Interp1d(-1,Parameters!$H$48:$H$54,Parameters!$I$48:$I$54,C113)+c_w*A*rho_L*(C113/3.6)^2/2+F113*e_i*m)*C113/3.6/1000</f>
        <v>0</v>
      </c>
      <c r="I113" s="35">
        <f t="shared" si="13"/>
        <v>0</v>
      </c>
      <c r="J113" s="35">
        <f t="shared" si="14"/>
        <v>0</v>
      </c>
      <c r="K113" s="35">
        <f t="shared" si="15"/>
        <v>0</v>
      </c>
      <c r="L113" s="35">
        <f t="shared" si="16"/>
        <v>0</v>
      </c>
      <c r="M113" s="35" cm="1">
        <f t="array" ref="M113">_xll.Interp2dTab(-1,1,Parameters!$V$29:$AI$29,Parameters!$U$30:$U$37,Parameters!$V$30:$AI$37,ABS(J113),ABS(I113))*_xll.Interp2dTab(-1,1,Parameters!$V$18:$AI$18,Parameters!$U$19:$U$26,Parameters!$V$19:$AI$26,ABS(J113),ABS(I113))</f>
        <v>4.0000000000000002E-4</v>
      </c>
      <c r="N113" s="35">
        <f t="shared" si="17"/>
        <v>0</v>
      </c>
      <c r="O113" s="35">
        <f t="shared" si="18"/>
        <v>0</v>
      </c>
      <c r="P113" s="35">
        <f t="shared" si="24"/>
        <v>5.8538582526490725E-2</v>
      </c>
      <c r="Q113" s="35" cm="1">
        <f t="array" ref="Q113">_xll.Interp2dTab(-1,1,Parameters!$AL$29:$AY$29,Parameters!$AK$30:$AK$37,Parameters!$AL$30:$AY$37,ABS(L113),ABS(K113))</f>
        <v>0.4</v>
      </c>
      <c r="R113" s="35">
        <f t="shared" si="19"/>
        <v>0</v>
      </c>
      <c r="S113" s="35">
        <f t="shared" si="25"/>
        <v>3.7688445295772366E-2</v>
      </c>
      <c r="X113" s="12"/>
      <c r="AB113" s="17">
        <f>([1]WLTC_BFH!$I114/1000-H113)</f>
        <v>9.9999999999999995E-7</v>
      </c>
      <c r="AC113" s="17">
        <f t="shared" si="20"/>
        <v>9.9999999999999995E-7</v>
      </c>
      <c r="AG113" s="17">
        <f>([1]WLTC_BFH!$U117/1000-N113)</f>
        <v>-0.17599999999999999</v>
      </c>
      <c r="AH113" s="17">
        <f t="shared" si="21"/>
        <v>0.17599999999999999</v>
      </c>
      <c r="AK113">
        <v>-0.10410815164434653</v>
      </c>
    </row>
    <row r="114" spans="1:37" x14ac:dyDescent="0.3">
      <c r="A114" s="2" t="s">
        <v>3</v>
      </c>
      <c r="B114" s="2">
        <v>110</v>
      </c>
      <c r="C114" s="8">
        <v>0</v>
      </c>
      <c r="D114" s="8">
        <v>0</v>
      </c>
      <c r="E114" s="8">
        <v>4.7500000000000001E-2</v>
      </c>
      <c r="F114" s="13">
        <f t="shared" si="22"/>
        <v>0</v>
      </c>
      <c r="G114" s="13">
        <f t="shared" si="23"/>
        <v>0.61405555555555547</v>
      </c>
      <c r="H114" s="35" cm="1">
        <f t="array" ref="H114">(m*g*_xll.Interp1d(-1,Parameters!$H$48:$H$54,Parameters!$I$48:$I$54,C114)+c_w*A*rho_L*(C114/3.6)^2/2+F114*e_i*m)*C114/3.6/1000</f>
        <v>0</v>
      </c>
      <c r="I114" s="35">
        <f t="shared" si="13"/>
        <v>0</v>
      </c>
      <c r="J114" s="35">
        <f t="shared" si="14"/>
        <v>0</v>
      </c>
      <c r="K114" s="35">
        <f t="shared" si="15"/>
        <v>0</v>
      </c>
      <c r="L114" s="35">
        <f t="shared" si="16"/>
        <v>0</v>
      </c>
      <c r="M114" s="35" cm="1">
        <f t="array" ref="M114">_xll.Interp2dTab(-1,1,Parameters!$V$29:$AI$29,Parameters!$U$30:$U$37,Parameters!$V$30:$AI$37,ABS(J114),ABS(I114))*_xll.Interp2dTab(-1,1,Parameters!$V$18:$AI$18,Parameters!$U$19:$U$26,Parameters!$V$19:$AI$26,ABS(J114),ABS(I114))</f>
        <v>4.0000000000000002E-4</v>
      </c>
      <c r="N114" s="35">
        <f t="shared" si="17"/>
        <v>0</v>
      </c>
      <c r="O114" s="35">
        <f t="shared" si="18"/>
        <v>0</v>
      </c>
      <c r="P114" s="35">
        <f t="shared" si="24"/>
        <v>5.8538582526490725E-2</v>
      </c>
      <c r="Q114" s="35" cm="1">
        <f t="array" ref="Q114">_xll.Interp2dTab(-1,1,Parameters!$AL$29:$AY$29,Parameters!$AK$30:$AK$37,Parameters!$AL$30:$AY$37,ABS(L114),ABS(K114))</f>
        <v>0.4</v>
      </c>
      <c r="R114" s="35">
        <f t="shared" si="19"/>
        <v>0</v>
      </c>
      <c r="S114" s="35">
        <f t="shared" si="25"/>
        <v>3.7688445295772366E-2</v>
      </c>
      <c r="X114" s="12"/>
      <c r="AB114" s="17">
        <f>([1]WLTC_BFH!$I115/1000-H114)</f>
        <v>-7.7000000000000008E-6</v>
      </c>
      <c r="AC114" s="17">
        <f t="shared" si="20"/>
        <v>7.7000000000000008E-6</v>
      </c>
      <c r="AG114" s="17">
        <f>([1]WLTC_BFH!$U118/1000-N114)</f>
        <v>-0.11817142857142861</v>
      </c>
      <c r="AH114" s="17">
        <f t="shared" si="21"/>
        <v>0.11817142857142861</v>
      </c>
      <c r="AK114">
        <v>-0.53105580018699772</v>
      </c>
    </row>
    <row r="115" spans="1:37" x14ac:dyDescent="0.3">
      <c r="A115" s="2" t="s">
        <v>3</v>
      </c>
      <c r="B115" s="2">
        <v>111</v>
      </c>
      <c r="C115" s="8">
        <v>0</v>
      </c>
      <c r="D115" s="8">
        <v>0</v>
      </c>
      <c r="E115" s="8">
        <v>-3.9899999999999998E-2</v>
      </c>
      <c r="F115" s="13">
        <f t="shared" si="22"/>
        <v>0</v>
      </c>
      <c r="G115" s="13">
        <f t="shared" si="23"/>
        <v>0.61405555555555547</v>
      </c>
      <c r="H115" s="35" cm="1">
        <f t="array" ref="H115">(m*g*_xll.Interp1d(-1,Parameters!$H$48:$H$54,Parameters!$I$48:$I$54,C115)+c_w*A*rho_L*(C115/3.6)^2/2+F115*e_i*m)*C115/3.6/1000</f>
        <v>0</v>
      </c>
      <c r="I115" s="35">
        <f t="shared" si="13"/>
        <v>0</v>
      </c>
      <c r="J115" s="35">
        <f t="shared" si="14"/>
        <v>0</v>
      </c>
      <c r="K115" s="35">
        <f t="shared" si="15"/>
        <v>0</v>
      </c>
      <c r="L115" s="35">
        <f t="shared" si="16"/>
        <v>0</v>
      </c>
      <c r="M115" s="35" cm="1">
        <f t="array" ref="M115">_xll.Interp2dTab(-1,1,Parameters!$V$29:$AI$29,Parameters!$U$30:$U$37,Parameters!$V$30:$AI$37,ABS(J115),ABS(I115))*_xll.Interp2dTab(-1,1,Parameters!$V$18:$AI$18,Parameters!$U$19:$U$26,Parameters!$V$19:$AI$26,ABS(J115),ABS(I115))</f>
        <v>4.0000000000000002E-4</v>
      </c>
      <c r="N115" s="35">
        <f t="shared" si="17"/>
        <v>0</v>
      </c>
      <c r="O115" s="35">
        <f t="shared" si="18"/>
        <v>0</v>
      </c>
      <c r="P115" s="35">
        <f t="shared" si="24"/>
        <v>5.8538582526490725E-2</v>
      </c>
      <c r="Q115" s="35" cm="1">
        <f t="array" ref="Q115">_xll.Interp2dTab(-1,1,Parameters!$AL$29:$AY$29,Parameters!$AK$30:$AK$37,Parameters!$AL$30:$AY$37,ABS(L115),ABS(K115))</f>
        <v>0.4</v>
      </c>
      <c r="R115" s="35">
        <f t="shared" si="19"/>
        <v>0</v>
      </c>
      <c r="S115" s="35">
        <f t="shared" si="25"/>
        <v>3.7688445295772366E-2</v>
      </c>
      <c r="X115" s="12"/>
      <c r="AB115" s="17">
        <f>([1]WLTC_BFH!$I116/1000-H115)</f>
        <v>6.6000000000000003E-6</v>
      </c>
      <c r="AC115" s="17">
        <f t="shared" si="20"/>
        <v>6.6000000000000003E-6</v>
      </c>
      <c r="AG115" s="17">
        <f>([1]WLTC_BFH!$U119/1000-N115)</f>
        <v>-8.7999999999999995E-2</v>
      </c>
      <c r="AH115" s="17">
        <f t="shared" si="21"/>
        <v>8.7999999999999995E-2</v>
      </c>
      <c r="AK115">
        <v>0.3714038224354772</v>
      </c>
    </row>
    <row r="116" spans="1:37" x14ac:dyDescent="0.3">
      <c r="A116" s="2" t="s">
        <v>3</v>
      </c>
      <c r="B116" s="2">
        <v>112</v>
      </c>
      <c r="C116" s="8">
        <v>0</v>
      </c>
      <c r="D116" s="8">
        <v>0</v>
      </c>
      <c r="E116" s="8">
        <v>9.2999999999999992E-3</v>
      </c>
      <c r="F116" s="13">
        <f t="shared" si="22"/>
        <v>0</v>
      </c>
      <c r="G116" s="13">
        <f t="shared" si="23"/>
        <v>0.61405555555555547</v>
      </c>
      <c r="H116" s="35" cm="1">
        <f t="array" ref="H116">(m*g*_xll.Interp1d(-1,Parameters!$H$48:$H$54,Parameters!$I$48:$I$54,C116)+c_w*A*rho_L*(C116/3.6)^2/2+F116*e_i*m)*C116/3.6/1000</f>
        <v>0</v>
      </c>
      <c r="I116" s="35">
        <f t="shared" si="13"/>
        <v>0</v>
      </c>
      <c r="J116" s="35">
        <f t="shared" si="14"/>
        <v>0</v>
      </c>
      <c r="K116" s="35">
        <f t="shared" si="15"/>
        <v>0</v>
      </c>
      <c r="L116" s="35">
        <f t="shared" si="16"/>
        <v>0</v>
      </c>
      <c r="M116" s="35" cm="1">
        <f t="array" ref="M116">_xll.Interp2dTab(-1,1,Parameters!$V$29:$AI$29,Parameters!$U$30:$U$37,Parameters!$V$30:$AI$37,ABS(J116),ABS(I116))*_xll.Interp2dTab(-1,1,Parameters!$V$18:$AI$18,Parameters!$U$19:$U$26,Parameters!$V$19:$AI$26,ABS(J116),ABS(I116))</f>
        <v>4.0000000000000002E-4</v>
      </c>
      <c r="N116" s="35">
        <f t="shared" si="17"/>
        <v>0</v>
      </c>
      <c r="O116" s="35">
        <f t="shared" si="18"/>
        <v>0</v>
      </c>
      <c r="P116" s="35">
        <f t="shared" si="24"/>
        <v>5.8538582526490725E-2</v>
      </c>
      <c r="Q116" s="35" cm="1">
        <f t="array" ref="Q116">_xll.Interp2dTab(-1,1,Parameters!$AL$29:$AY$29,Parameters!$AK$30:$AK$37,Parameters!$AL$30:$AY$37,ABS(L116),ABS(K116))</f>
        <v>0.4</v>
      </c>
      <c r="R116" s="35">
        <f t="shared" si="19"/>
        <v>0</v>
      </c>
      <c r="S116" s="35">
        <f t="shared" si="25"/>
        <v>3.7688445295772366E-2</v>
      </c>
      <c r="X116" s="12"/>
      <c r="AB116" s="17">
        <f>([1]WLTC_BFH!$I117/1000-H116)</f>
        <v>-1.3999999999999999E-6</v>
      </c>
      <c r="AC116" s="17">
        <f t="shared" si="20"/>
        <v>1.3999999999999999E-6</v>
      </c>
      <c r="AG116" s="17">
        <f>([1]WLTC_BFH!$U120/1000-N116)</f>
        <v>-0.13577142857142815</v>
      </c>
      <c r="AH116" s="17">
        <f t="shared" si="21"/>
        <v>0.13577142857142815</v>
      </c>
      <c r="AK116">
        <v>-0.23557769885009658</v>
      </c>
    </row>
    <row r="117" spans="1:37" x14ac:dyDescent="0.3">
      <c r="A117" s="2" t="s">
        <v>3</v>
      </c>
      <c r="B117" s="2">
        <v>113</v>
      </c>
      <c r="C117" s="8">
        <v>0</v>
      </c>
      <c r="D117" s="8">
        <v>0</v>
      </c>
      <c r="E117" s="8">
        <v>-3.44E-2</v>
      </c>
      <c r="F117" s="13">
        <f t="shared" si="22"/>
        <v>0</v>
      </c>
      <c r="G117" s="13">
        <f t="shared" si="23"/>
        <v>0.61405555555555547</v>
      </c>
      <c r="H117" s="35" cm="1">
        <f t="array" ref="H117">(m*g*_xll.Interp1d(-1,Parameters!$H$48:$H$54,Parameters!$I$48:$I$54,C117)+c_w*A*rho_L*(C117/3.6)^2/2+F117*e_i*m)*C117/3.6/1000</f>
        <v>0</v>
      </c>
      <c r="I117" s="35">
        <f t="shared" si="13"/>
        <v>0</v>
      </c>
      <c r="J117" s="35">
        <f t="shared" si="14"/>
        <v>0</v>
      </c>
      <c r="K117" s="35">
        <f t="shared" si="15"/>
        <v>0</v>
      </c>
      <c r="L117" s="35">
        <f t="shared" si="16"/>
        <v>0</v>
      </c>
      <c r="M117" s="35" cm="1">
        <f t="array" ref="M117">_xll.Interp2dTab(-1,1,Parameters!$V$29:$AI$29,Parameters!$U$30:$U$37,Parameters!$V$30:$AI$37,ABS(J117),ABS(I117))*_xll.Interp2dTab(-1,1,Parameters!$V$18:$AI$18,Parameters!$U$19:$U$26,Parameters!$V$19:$AI$26,ABS(J117),ABS(I117))</f>
        <v>4.0000000000000002E-4</v>
      </c>
      <c r="N117" s="35">
        <f t="shared" si="17"/>
        <v>0</v>
      </c>
      <c r="O117" s="35">
        <f t="shared" si="18"/>
        <v>0</v>
      </c>
      <c r="P117" s="35">
        <f t="shared" si="24"/>
        <v>5.8538582526490725E-2</v>
      </c>
      <c r="Q117" s="35" cm="1">
        <f t="array" ref="Q117">_xll.Interp2dTab(-1,1,Parameters!$AL$29:$AY$29,Parameters!$AK$30:$AK$37,Parameters!$AL$30:$AY$37,ABS(L117),ABS(K117))</f>
        <v>0.4</v>
      </c>
      <c r="R117" s="35">
        <f t="shared" si="19"/>
        <v>0</v>
      </c>
      <c r="S117" s="35">
        <f t="shared" si="25"/>
        <v>3.7688445295772366E-2</v>
      </c>
      <c r="X117" s="12"/>
      <c r="AB117" s="17">
        <f>([1]WLTC_BFH!$I118/1000-H117)</f>
        <v>5.5999999999999997E-6</v>
      </c>
      <c r="AC117" s="17">
        <f t="shared" si="20"/>
        <v>5.5999999999999997E-6</v>
      </c>
      <c r="AG117" s="17">
        <f>([1]WLTC_BFH!$U121/1000-N117)</f>
        <v>-0.17599999999999999</v>
      </c>
      <c r="AH117" s="17">
        <f t="shared" si="21"/>
        <v>0.17599999999999999</v>
      </c>
      <c r="AK117">
        <v>0.24412757362290161</v>
      </c>
    </row>
    <row r="118" spans="1:37" x14ac:dyDescent="0.3">
      <c r="A118" s="2" t="s">
        <v>3</v>
      </c>
      <c r="B118" s="2">
        <v>114</v>
      </c>
      <c r="C118" s="8">
        <v>0</v>
      </c>
      <c r="D118" s="8">
        <v>0</v>
      </c>
      <c r="E118" s="8">
        <v>9.1600000000000001E-2</v>
      </c>
      <c r="F118" s="13">
        <f t="shared" si="22"/>
        <v>0</v>
      </c>
      <c r="G118" s="13">
        <f t="shared" si="23"/>
        <v>0.61405555555555547</v>
      </c>
      <c r="H118" s="35" cm="1">
        <f t="array" ref="H118">(m*g*_xll.Interp1d(-1,Parameters!$H$48:$H$54,Parameters!$I$48:$I$54,C118)+c_w*A*rho_L*(C118/3.6)^2/2+F118*e_i*m)*C118/3.6/1000</f>
        <v>0</v>
      </c>
      <c r="I118" s="35">
        <f t="shared" si="13"/>
        <v>0</v>
      </c>
      <c r="J118" s="35">
        <f t="shared" si="14"/>
        <v>0</v>
      </c>
      <c r="K118" s="35">
        <f t="shared" si="15"/>
        <v>0</v>
      </c>
      <c r="L118" s="35">
        <f t="shared" si="16"/>
        <v>0</v>
      </c>
      <c r="M118" s="35" cm="1">
        <f t="array" ref="M118">_xll.Interp2dTab(-1,1,Parameters!$V$29:$AI$29,Parameters!$U$30:$U$37,Parameters!$V$30:$AI$37,ABS(J118),ABS(I118))*_xll.Interp2dTab(-1,1,Parameters!$V$18:$AI$18,Parameters!$U$19:$U$26,Parameters!$V$19:$AI$26,ABS(J118),ABS(I118))</f>
        <v>4.0000000000000002E-4</v>
      </c>
      <c r="N118" s="35">
        <f t="shared" si="17"/>
        <v>0</v>
      </c>
      <c r="O118" s="35">
        <f t="shared" si="18"/>
        <v>0</v>
      </c>
      <c r="P118" s="35">
        <f t="shared" si="24"/>
        <v>5.8538582526490725E-2</v>
      </c>
      <c r="Q118" s="35" cm="1">
        <f t="array" ref="Q118">_xll.Interp2dTab(-1,1,Parameters!$AL$29:$AY$29,Parameters!$AK$30:$AK$37,Parameters!$AL$30:$AY$37,ABS(L118),ABS(K118))</f>
        <v>0.4</v>
      </c>
      <c r="R118" s="35">
        <f t="shared" si="19"/>
        <v>0</v>
      </c>
      <c r="S118" s="35">
        <f t="shared" si="25"/>
        <v>3.7688445295772366E-2</v>
      </c>
      <c r="X118" s="12"/>
      <c r="AB118" s="17">
        <f>([1]WLTC_BFH!$I119/1000-H118)</f>
        <v>-1.3499999999999999E-5</v>
      </c>
      <c r="AC118" s="17">
        <f t="shared" si="20"/>
        <v>1.3499999999999999E-5</v>
      </c>
      <c r="AG118" s="17">
        <f>([1]WLTC_BFH!$U122/1000-N118)</f>
        <v>-0.17599999999999999</v>
      </c>
      <c r="AH118" s="17">
        <f t="shared" si="21"/>
        <v>0.17599999999999999</v>
      </c>
      <c r="AK118">
        <v>-0.89374347123053899</v>
      </c>
    </row>
    <row r="119" spans="1:37" x14ac:dyDescent="0.3">
      <c r="A119" s="2" t="s">
        <v>3</v>
      </c>
      <c r="B119" s="2">
        <v>115</v>
      </c>
      <c r="C119" s="8">
        <v>0</v>
      </c>
      <c r="D119" s="8">
        <v>0</v>
      </c>
      <c r="E119" s="8">
        <v>-5.1299999999999998E-2</v>
      </c>
      <c r="F119" s="13">
        <f t="shared" si="22"/>
        <v>0</v>
      </c>
      <c r="G119" s="13">
        <f t="shared" si="23"/>
        <v>0.61405555555555547</v>
      </c>
      <c r="H119" s="35" cm="1">
        <f t="array" ref="H119">(m*g*_xll.Interp1d(-1,Parameters!$H$48:$H$54,Parameters!$I$48:$I$54,C119)+c_w*A*rho_L*(C119/3.6)^2/2+F119*e_i*m)*C119/3.6/1000</f>
        <v>0</v>
      </c>
      <c r="I119" s="35">
        <f t="shared" si="13"/>
        <v>0</v>
      </c>
      <c r="J119" s="35">
        <f t="shared" si="14"/>
        <v>0</v>
      </c>
      <c r="K119" s="35">
        <f t="shared" si="15"/>
        <v>0</v>
      </c>
      <c r="L119" s="35">
        <f t="shared" si="16"/>
        <v>0</v>
      </c>
      <c r="M119" s="35" cm="1">
        <f t="array" ref="M119">_xll.Interp2dTab(-1,1,Parameters!$V$29:$AI$29,Parameters!$U$30:$U$37,Parameters!$V$30:$AI$37,ABS(J119),ABS(I119))*_xll.Interp2dTab(-1,1,Parameters!$V$18:$AI$18,Parameters!$U$19:$U$26,Parameters!$V$19:$AI$26,ABS(J119),ABS(I119))</f>
        <v>4.0000000000000002E-4</v>
      </c>
      <c r="N119" s="35">
        <f t="shared" si="17"/>
        <v>0</v>
      </c>
      <c r="O119" s="35">
        <f t="shared" si="18"/>
        <v>0</v>
      </c>
      <c r="P119" s="35">
        <f t="shared" si="24"/>
        <v>5.8538582526490725E-2</v>
      </c>
      <c r="Q119" s="35" cm="1">
        <f t="array" ref="Q119">_xll.Interp2dTab(-1,1,Parameters!$AL$29:$AY$29,Parameters!$AK$30:$AK$37,Parameters!$AL$30:$AY$37,ABS(L119),ABS(K119))</f>
        <v>0.4</v>
      </c>
      <c r="R119" s="35">
        <f t="shared" si="19"/>
        <v>0</v>
      </c>
      <c r="S119" s="35">
        <f t="shared" si="25"/>
        <v>3.7688445295772366E-2</v>
      </c>
      <c r="X119" s="12"/>
      <c r="AB119" s="17">
        <f>([1]WLTC_BFH!$I120/1000-H119)</f>
        <v>8.3000000000000002E-6</v>
      </c>
      <c r="AC119" s="17">
        <f t="shared" si="20"/>
        <v>8.3000000000000002E-6</v>
      </c>
      <c r="AG119" s="17">
        <f>([1]WLTC_BFH!$U123/1000-N119)</f>
        <v>-0.17599999999999999</v>
      </c>
      <c r="AH119" s="17">
        <f t="shared" si="21"/>
        <v>0.17599999999999999</v>
      </c>
      <c r="AK119">
        <v>0.38392814180826867</v>
      </c>
    </row>
    <row r="120" spans="1:37" x14ac:dyDescent="0.3">
      <c r="A120" s="2" t="s">
        <v>3</v>
      </c>
      <c r="B120" s="2">
        <v>116</v>
      </c>
      <c r="C120" s="8">
        <v>0</v>
      </c>
      <c r="D120" s="8">
        <v>0</v>
      </c>
      <c r="E120" s="8">
        <v>2.76E-2</v>
      </c>
      <c r="F120" s="13">
        <f t="shared" si="22"/>
        <v>0</v>
      </c>
      <c r="G120" s="13">
        <f t="shared" si="23"/>
        <v>0.61405555555555547</v>
      </c>
      <c r="H120" s="35" cm="1">
        <f t="array" ref="H120">(m*g*_xll.Interp1d(-1,Parameters!$H$48:$H$54,Parameters!$I$48:$I$54,C120)+c_w*A*rho_L*(C120/3.6)^2/2+F120*e_i*m)*C120/3.6/1000</f>
        <v>0</v>
      </c>
      <c r="I120" s="35">
        <f t="shared" si="13"/>
        <v>0</v>
      </c>
      <c r="J120" s="35">
        <f t="shared" si="14"/>
        <v>0</v>
      </c>
      <c r="K120" s="35">
        <f t="shared" si="15"/>
        <v>0</v>
      </c>
      <c r="L120" s="35">
        <f t="shared" si="16"/>
        <v>0</v>
      </c>
      <c r="M120" s="35" cm="1">
        <f t="array" ref="M120">_xll.Interp2dTab(-1,1,Parameters!$V$29:$AI$29,Parameters!$U$30:$U$37,Parameters!$V$30:$AI$37,ABS(J120),ABS(I120))*_xll.Interp2dTab(-1,1,Parameters!$V$18:$AI$18,Parameters!$U$19:$U$26,Parameters!$V$19:$AI$26,ABS(J120),ABS(I120))</f>
        <v>4.0000000000000002E-4</v>
      </c>
      <c r="N120" s="35">
        <f t="shared" si="17"/>
        <v>0</v>
      </c>
      <c r="O120" s="35">
        <f t="shared" si="18"/>
        <v>0</v>
      </c>
      <c r="P120" s="35">
        <f t="shared" si="24"/>
        <v>5.8538582526490725E-2</v>
      </c>
      <c r="Q120" s="35" cm="1">
        <f t="array" ref="Q120">_xll.Interp2dTab(-1,1,Parameters!$AL$29:$AY$29,Parameters!$AK$30:$AK$37,Parameters!$AL$30:$AY$37,ABS(L120),ABS(K120))</f>
        <v>0.4</v>
      </c>
      <c r="R120" s="35">
        <f t="shared" si="19"/>
        <v>0</v>
      </c>
      <c r="S120" s="35">
        <f t="shared" si="25"/>
        <v>3.7688445295772366E-2</v>
      </c>
      <c r="X120" s="12"/>
      <c r="AB120" s="17">
        <f>([1]WLTC_BFH!$I121/1000-H120)</f>
        <v>-4.3000000000000003E-6</v>
      </c>
      <c r="AC120" s="17">
        <f t="shared" si="20"/>
        <v>4.3000000000000003E-6</v>
      </c>
      <c r="AG120" s="17">
        <f>([1]WLTC_BFH!$U124/1000-N120)</f>
        <v>-0.15871428571428586</v>
      </c>
      <c r="AH120" s="17">
        <f t="shared" si="21"/>
        <v>0.15871428571428586</v>
      </c>
      <c r="AK120">
        <v>-0.43708039054466896</v>
      </c>
    </row>
    <row r="121" spans="1:37" x14ac:dyDescent="0.3">
      <c r="A121" s="2" t="s">
        <v>3</v>
      </c>
      <c r="B121" s="2">
        <v>117</v>
      </c>
      <c r="C121" s="8">
        <v>0</v>
      </c>
      <c r="D121" s="8">
        <v>0</v>
      </c>
      <c r="E121" s="8">
        <v>5.1299999999999998E-2</v>
      </c>
      <c r="F121" s="13">
        <f t="shared" si="22"/>
        <v>0</v>
      </c>
      <c r="G121" s="13">
        <f t="shared" si="23"/>
        <v>0.61405555555555547</v>
      </c>
      <c r="H121" s="35" cm="1">
        <f t="array" ref="H121">(m*g*_xll.Interp1d(-1,Parameters!$H$48:$H$54,Parameters!$I$48:$I$54,C121)+c_w*A*rho_L*(C121/3.6)^2/2+F121*e_i*m)*C121/3.6/1000</f>
        <v>0</v>
      </c>
      <c r="I121" s="35">
        <f t="shared" si="13"/>
        <v>0</v>
      </c>
      <c r="J121" s="35">
        <f t="shared" si="14"/>
        <v>0</v>
      </c>
      <c r="K121" s="35">
        <f t="shared" si="15"/>
        <v>0</v>
      </c>
      <c r="L121" s="35">
        <f t="shared" si="16"/>
        <v>0</v>
      </c>
      <c r="M121" s="35" cm="1">
        <f t="array" ref="M121">_xll.Interp2dTab(-1,1,Parameters!$V$29:$AI$29,Parameters!$U$30:$U$37,Parameters!$V$30:$AI$37,ABS(J121),ABS(I121))*_xll.Interp2dTab(-1,1,Parameters!$V$18:$AI$18,Parameters!$U$19:$U$26,Parameters!$V$19:$AI$26,ABS(J121),ABS(I121))</f>
        <v>4.0000000000000002E-4</v>
      </c>
      <c r="N121" s="35">
        <f t="shared" si="17"/>
        <v>0</v>
      </c>
      <c r="O121" s="35">
        <f t="shared" si="18"/>
        <v>0</v>
      </c>
      <c r="P121" s="35">
        <f t="shared" si="24"/>
        <v>5.8538582526490725E-2</v>
      </c>
      <c r="Q121" s="35" cm="1">
        <f t="array" ref="Q121">_xll.Interp2dTab(-1,1,Parameters!$AL$29:$AY$29,Parameters!$AK$30:$AK$37,Parameters!$AL$30:$AY$37,ABS(L121),ABS(K121))</f>
        <v>0.4</v>
      </c>
      <c r="R121" s="35">
        <f t="shared" si="19"/>
        <v>0</v>
      </c>
      <c r="S121" s="35">
        <f t="shared" si="25"/>
        <v>3.7688445295772366E-2</v>
      </c>
      <c r="X121" s="12"/>
      <c r="AB121" s="17">
        <f>([1]WLTC_BFH!$I122/1000-H121)</f>
        <v>-7.7000000000000008E-6</v>
      </c>
      <c r="AC121" s="17">
        <f t="shared" si="20"/>
        <v>7.7000000000000008E-6</v>
      </c>
      <c r="AG121" s="17">
        <f>([1]WLTC_BFH!$U125/1000-N121)</f>
        <v>-9.6301886792452343E-2</v>
      </c>
      <c r="AH121" s="17">
        <f t="shared" si="21"/>
        <v>9.6301886792452343E-2</v>
      </c>
      <c r="AK121">
        <v>-0.51266540778103598</v>
      </c>
    </row>
    <row r="122" spans="1:37" x14ac:dyDescent="0.3">
      <c r="A122" s="2" t="s">
        <v>3</v>
      </c>
      <c r="B122" s="2">
        <v>118</v>
      </c>
      <c r="C122" s="8">
        <v>0</v>
      </c>
      <c r="D122" s="8">
        <v>0</v>
      </c>
      <c r="E122" s="8">
        <v>-1.9099999999999999E-2</v>
      </c>
      <c r="F122" s="13">
        <f t="shared" si="22"/>
        <v>0</v>
      </c>
      <c r="G122" s="13">
        <f t="shared" si="23"/>
        <v>0.61405555555555547</v>
      </c>
      <c r="H122" s="35" cm="1">
        <f t="array" ref="H122">(m*g*_xll.Interp1d(-1,Parameters!$H$48:$H$54,Parameters!$I$48:$I$54,C122)+c_w*A*rho_L*(C122/3.6)^2/2+F122*e_i*m)*C122/3.6/1000</f>
        <v>0</v>
      </c>
      <c r="I122" s="35">
        <f t="shared" si="13"/>
        <v>0</v>
      </c>
      <c r="J122" s="35">
        <f t="shared" si="14"/>
        <v>0</v>
      </c>
      <c r="K122" s="35">
        <f t="shared" si="15"/>
        <v>0</v>
      </c>
      <c r="L122" s="35">
        <f t="shared" si="16"/>
        <v>0</v>
      </c>
      <c r="M122" s="35" cm="1">
        <f t="array" ref="M122">_xll.Interp2dTab(-1,1,Parameters!$V$29:$AI$29,Parameters!$U$30:$U$37,Parameters!$V$30:$AI$37,ABS(J122),ABS(I122))*_xll.Interp2dTab(-1,1,Parameters!$V$18:$AI$18,Parameters!$U$19:$U$26,Parameters!$V$19:$AI$26,ABS(J122),ABS(I122))</f>
        <v>4.0000000000000002E-4</v>
      </c>
      <c r="N122" s="35">
        <f t="shared" si="17"/>
        <v>0</v>
      </c>
      <c r="O122" s="35">
        <f t="shared" si="18"/>
        <v>0</v>
      </c>
      <c r="P122" s="35">
        <f t="shared" si="24"/>
        <v>5.8538582526490725E-2</v>
      </c>
      <c r="Q122" s="35" cm="1">
        <f t="array" ref="Q122">_xll.Interp2dTab(-1,1,Parameters!$AL$29:$AY$29,Parameters!$AK$30:$AK$37,Parameters!$AL$30:$AY$37,ABS(L122),ABS(K122))</f>
        <v>0.4</v>
      </c>
      <c r="R122" s="35">
        <f t="shared" si="19"/>
        <v>0</v>
      </c>
      <c r="S122" s="35">
        <f t="shared" si="25"/>
        <v>3.7688445295772366E-2</v>
      </c>
      <c r="X122" s="12"/>
      <c r="AB122" s="17">
        <f>([1]WLTC_BFH!$I123/1000-H122)</f>
        <v>2.8999999999999998E-6</v>
      </c>
      <c r="AC122" s="17">
        <f t="shared" si="20"/>
        <v>2.8999999999999998E-6</v>
      </c>
      <c r="AG122" s="17">
        <f>([1]WLTC_BFH!$U126/1000-N122)</f>
        <v>-0.17599999999999999</v>
      </c>
      <c r="AH122" s="17">
        <f t="shared" si="21"/>
        <v>0.17599999999999999</v>
      </c>
      <c r="AK122">
        <v>1.9659160480249627E-2</v>
      </c>
    </row>
    <row r="123" spans="1:37" x14ac:dyDescent="0.3">
      <c r="A123" s="2" t="s">
        <v>3</v>
      </c>
      <c r="B123" s="2">
        <v>119</v>
      </c>
      <c r="C123" s="8">
        <v>0</v>
      </c>
      <c r="D123" s="8">
        <v>0</v>
      </c>
      <c r="E123" s="8">
        <v>1.1900000000000001E-2</v>
      </c>
      <c r="F123" s="13">
        <f t="shared" si="22"/>
        <v>0</v>
      </c>
      <c r="G123" s="13">
        <f t="shared" si="23"/>
        <v>0.61405555555555547</v>
      </c>
      <c r="H123" s="35" cm="1">
        <f t="array" ref="H123">(m*g*_xll.Interp1d(-1,Parameters!$H$48:$H$54,Parameters!$I$48:$I$54,C123)+c_w*A*rho_L*(C123/3.6)^2/2+F123*e_i*m)*C123/3.6/1000</f>
        <v>0</v>
      </c>
      <c r="I123" s="35">
        <f t="shared" si="13"/>
        <v>0</v>
      </c>
      <c r="J123" s="35">
        <f t="shared" si="14"/>
        <v>0</v>
      </c>
      <c r="K123" s="35">
        <f t="shared" si="15"/>
        <v>0</v>
      </c>
      <c r="L123" s="35">
        <f t="shared" si="16"/>
        <v>0</v>
      </c>
      <c r="M123" s="35" cm="1">
        <f t="array" ref="M123">_xll.Interp2dTab(-1,1,Parameters!$V$29:$AI$29,Parameters!$U$30:$U$37,Parameters!$V$30:$AI$37,ABS(J123),ABS(I123))*_xll.Interp2dTab(-1,1,Parameters!$V$18:$AI$18,Parameters!$U$19:$U$26,Parameters!$V$19:$AI$26,ABS(J123),ABS(I123))</f>
        <v>4.0000000000000002E-4</v>
      </c>
      <c r="N123" s="35">
        <f t="shared" si="17"/>
        <v>0</v>
      </c>
      <c r="O123" s="35">
        <f t="shared" si="18"/>
        <v>0</v>
      </c>
      <c r="P123" s="35">
        <f t="shared" si="24"/>
        <v>5.8538582526490725E-2</v>
      </c>
      <c r="Q123" s="35" cm="1">
        <f t="array" ref="Q123">_xll.Interp2dTab(-1,1,Parameters!$AL$29:$AY$29,Parameters!$AK$30:$AK$37,Parameters!$AL$30:$AY$37,ABS(L123),ABS(K123))</f>
        <v>0.4</v>
      </c>
      <c r="R123" s="35">
        <f t="shared" si="19"/>
        <v>0</v>
      </c>
      <c r="S123" s="35">
        <f t="shared" si="25"/>
        <v>3.7688445295772366E-2</v>
      </c>
      <c r="X123" s="12"/>
      <c r="AB123" s="17">
        <f>([1]WLTC_BFH!$I124/1000-H123)</f>
        <v>-1.6999999999999998E-6</v>
      </c>
      <c r="AC123" s="17">
        <f t="shared" si="20"/>
        <v>1.6999999999999998E-6</v>
      </c>
      <c r="AG123" s="17">
        <f>([1]WLTC_BFH!$U127/1000-N123)</f>
        <v>-0.17599999999999999</v>
      </c>
      <c r="AH123" s="17">
        <f t="shared" si="21"/>
        <v>0.17599999999999999</v>
      </c>
      <c r="AK123">
        <v>-0.29770109927093885</v>
      </c>
    </row>
    <row r="124" spans="1:37" x14ac:dyDescent="0.3">
      <c r="A124" s="2" t="s">
        <v>3</v>
      </c>
      <c r="B124" s="2">
        <v>120</v>
      </c>
      <c r="C124" s="8">
        <v>0</v>
      </c>
      <c r="D124" s="8">
        <v>0</v>
      </c>
      <c r="E124" s="8">
        <v>5.0900000000000001E-2</v>
      </c>
      <c r="F124" s="13">
        <f t="shared" si="22"/>
        <v>0</v>
      </c>
      <c r="G124" s="13">
        <f t="shared" si="23"/>
        <v>0.61405555555555547</v>
      </c>
      <c r="H124" s="35" cm="1">
        <f t="array" ref="H124">(m*g*_xll.Interp1d(-1,Parameters!$H$48:$H$54,Parameters!$I$48:$I$54,C124)+c_w*A*rho_L*(C124/3.6)^2/2+F124*e_i*m)*C124/3.6/1000</f>
        <v>0</v>
      </c>
      <c r="I124" s="35">
        <f t="shared" si="13"/>
        <v>0</v>
      </c>
      <c r="J124" s="35">
        <f t="shared" si="14"/>
        <v>0</v>
      </c>
      <c r="K124" s="35">
        <f t="shared" si="15"/>
        <v>0</v>
      </c>
      <c r="L124" s="35">
        <f t="shared" si="16"/>
        <v>0</v>
      </c>
      <c r="M124" s="35" cm="1">
        <f t="array" ref="M124">_xll.Interp2dTab(-1,1,Parameters!$V$29:$AI$29,Parameters!$U$30:$U$37,Parameters!$V$30:$AI$37,ABS(J124),ABS(I124))*_xll.Interp2dTab(-1,1,Parameters!$V$18:$AI$18,Parameters!$U$19:$U$26,Parameters!$V$19:$AI$26,ABS(J124),ABS(I124))</f>
        <v>4.0000000000000002E-4</v>
      </c>
      <c r="N124" s="35">
        <f t="shared" si="17"/>
        <v>0</v>
      </c>
      <c r="O124" s="35">
        <f t="shared" si="18"/>
        <v>0</v>
      </c>
      <c r="P124" s="35">
        <f t="shared" si="24"/>
        <v>5.8538582526490725E-2</v>
      </c>
      <c r="Q124" s="35" cm="1">
        <f t="array" ref="Q124">_xll.Interp2dTab(-1,1,Parameters!$AL$29:$AY$29,Parameters!$AK$30:$AK$37,Parameters!$AL$30:$AY$37,ABS(L124),ABS(K124))</f>
        <v>0.4</v>
      </c>
      <c r="R124" s="35">
        <f t="shared" si="19"/>
        <v>0</v>
      </c>
      <c r="S124" s="35">
        <f t="shared" si="25"/>
        <v>3.7688445295772366E-2</v>
      </c>
      <c r="X124" s="12"/>
      <c r="AB124" s="17">
        <f>([1]WLTC_BFH!$I125/1000-H124)</f>
        <v>-7.9999999999999996E-6</v>
      </c>
      <c r="AC124" s="17">
        <f t="shared" si="20"/>
        <v>7.9999999999999996E-6</v>
      </c>
      <c r="AG124" s="17">
        <f>([1]WLTC_BFH!$U128/1000-N124)</f>
        <v>-9.0640000000000095E-2</v>
      </c>
      <c r="AH124" s="17">
        <f t="shared" si="21"/>
        <v>9.0640000000000095E-2</v>
      </c>
      <c r="AK124">
        <v>-0.51516102418641174</v>
      </c>
    </row>
    <row r="125" spans="1:37" x14ac:dyDescent="0.3">
      <c r="A125" s="2" t="s">
        <v>3</v>
      </c>
      <c r="B125" s="2">
        <v>121</v>
      </c>
      <c r="C125" s="8">
        <v>0</v>
      </c>
      <c r="D125" s="8">
        <v>0</v>
      </c>
      <c r="E125" s="8">
        <v>5.1000000000000004E-3</v>
      </c>
      <c r="F125" s="13">
        <f t="shared" si="22"/>
        <v>0</v>
      </c>
      <c r="G125" s="13">
        <f t="shared" si="23"/>
        <v>0.61405555555555547</v>
      </c>
      <c r="H125" s="35" cm="1">
        <f t="array" ref="H125">(m*g*_xll.Interp1d(-1,Parameters!$H$48:$H$54,Parameters!$I$48:$I$54,C125)+c_w*A*rho_L*(C125/3.6)^2/2+F125*e_i*m)*C125/3.6/1000</f>
        <v>0</v>
      </c>
      <c r="I125" s="35">
        <f t="shared" si="13"/>
        <v>0</v>
      </c>
      <c r="J125" s="35">
        <f t="shared" si="14"/>
        <v>0</v>
      </c>
      <c r="K125" s="35">
        <f t="shared" si="15"/>
        <v>0</v>
      </c>
      <c r="L125" s="35">
        <f t="shared" si="16"/>
        <v>0</v>
      </c>
      <c r="M125" s="35" cm="1">
        <f t="array" ref="M125">_xll.Interp2dTab(-1,1,Parameters!$V$29:$AI$29,Parameters!$U$30:$U$37,Parameters!$V$30:$AI$37,ABS(J125),ABS(I125))*_xll.Interp2dTab(-1,1,Parameters!$V$18:$AI$18,Parameters!$U$19:$U$26,Parameters!$V$19:$AI$26,ABS(J125),ABS(I125))</f>
        <v>4.0000000000000002E-4</v>
      </c>
      <c r="N125" s="35">
        <f t="shared" si="17"/>
        <v>0</v>
      </c>
      <c r="O125" s="35">
        <f t="shared" si="18"/>
        <v>0</v>
      </c>
      <c r="P125" s="35">
        <f t="shared" si="24"/>
        <v>5.8538582526490725E-2</v>
      </c>
      <c r="Q125" s="35" cm="1">
        <f t="array" ref="Q125">_xll.Interp2dTab(-1,1,Parameters!$AL$29:$AY$29,Parameters!$AK$30:$AK$37,Parameters!$AL$30:$AY$37,ABS(L125),ABS(K125))</f>
        <v>0.4</v>
      </c>
      <c r="R125" s="35">
        <f t="shared" si="19"/>
        <v>0</v>
      </c>
      <c r="S125" s="35">
        <f t="shared" si="25"/>
        <v>3.7688445295772366E-2</v>
      </c>
      <c r="X125" s="12"/>
      <c r="AB125" s="17">
        <f>([1]WLTC_BFH!$I126/1000-H125)</f>
        <v>-8.0000000000000007E-7</v>
      </c>
      <c r="AC125" s="17">
        <f t="shared" si="20"/>
        <v>8.0000000000000007E-7</v>
      </c>
      <c r="AG125" s="17">
        <f>([1]WLTC_BFH!$U129/1000-N125)</f>
        <v>-8.7999999999999995E-2</v>
      </c>
      <c r="AH125" s="17">
        <f t="shared" si="21"/>
        <v>8.7999999999999995E-2</v>
      </c>
      <c r="AK125">
        <v>-0.1349852618562502</v>
      </c>
    </row>
    <row r="126" spans="1:37" x14ac:dyDescent="0.3">
      <c r="A126" s="2" t="s">
        <v>3</v>
      </c>
      <c r="B126" s="2">
        <v>122</v>
      </c>
      <c r="C126" s="8">
        <v>0</v>
      </c>
      <c r="D126" s="8">
        <v>0</v>
      </c>
      <c r="E126" s="8">
        <v>5.4699999999999999E-2</v>
      </c>
      <c r="F126" s="13">
        <f t="shared" si="22"/>
        <v>0</v>
      </c>
      <c r="G126" s="13">
        <f t="shared" si="23"/>
        <v>0.61405555555555547</v>
      </c>
      <c r="H126" s="35" cm="1">
        <f t="array" ref="H126">(m*g*_xll.Interp1d(-1,Parameters!$H$48:$H$54,Parameters!$I$48:$I$54,C126)+c_w*A*rho_L*(C126/3.6)^2/2+F126*e_i*m)*C126/3.6/1000</f>
        <v>0</v>
      </c>
      <c r="I126" s="35">
        <f t="shared" si="13"/>
        <v>0</v>
      </c>
      <c r="J126" s="35">
        <f t="shared" si="14"/>
        <v>0</v>
      </c>
      <c r="K126" s="35">
        <f t="shared" si="15"/>
        <v>0</v>
      </c>
      <c r="L126" s="35">
        <f t="shared" si="16"/>
        <v>0</v>
      </c>
      <c r="M126" s="35" cm="1">
        <f t="array" ref="M126">_xll.Interp2dTab(-1,1,Parameters!$V$29:$AI$29,Parameters!$U$30:$U$37,Parameters!$V$30:$AI$37,ABS(J126),ABS(I126))*_xll.Interp2dTab(-1,1,Parameters!$V$18:$AI$18,Parameters!$U$19:$U$26,Parameters!$V$19:$AI$26,ABS(J126),ABS(I126))</f>
        <v>4.0000000000000002E-4</v>
      </c>
      <c r="N126" s="35">
        <f t="shared" si="17"/>
        <v>0</v>
      </c>
      <c r="O126" s="35">
        <f t="shared" si="18"/>
        <v>0</v>
      </c>
      <c r="P126" s="35">
        <f t="shared" si="24"/>
        <v>5.8538582526490725E-2</v>
      </c>
      <c r="Q126" s="35" cm="1">
        <f t="array" ref="Q126">_xll.Interp2dTab(-1,1,Parameters!$AL$29:$AY$29,Parameters!$AK$30:$AK$37,Parameters!$AL$30:$AY$37,ABS(L126),ABS(K126))</f>
        <v>0.4</v>
      </c>
      <c r="R126" s="35">
        <f t="shared" si="19"/>
        <v>0</v>
      </c>
      <c r="S126" s="35">
        <f t="shared" si="25"/>
        <v>3.7688445295772366E-2</v>
      </c>
      <c r="X126" s="12"/>
      <c r="AB126" s="17">
        <f>([1]WLTC_BFH!$I127/1000-H126)</f>
        <v>-8.6999999999999997E-6</v>
      </c>
      <c r="AC126" s="17">
        <f t="shared" si="20"/>
        <v>8.6999999999999997E-6</v>
      </c>
      <c r="AG126" s="17">
        <f>([1]WLTC_BFH!$U130/1000-N126)</f>
        <v>-0.16146788990825639</v>
      </c>
      <c r="AH126" s="17">
        <f t="shared" si="21"/>
        <v>0.16146788990825639</v>
      </c>
      <c r="AK126">
        <v>-0.61678435800263021</v>
      </c>
    </row>
    <row r="127" spans="1:37" x14ac:dyDescent="0.3">
      <c r="A127" s="2" t="s">
        <v>3</v>
      </c>
      <c r="B127" s="2">
        <v>123</v>
      </c>
      <c r="C127" s="8">
        <v>0</v>
      </c>
      <c r="D127" s="8">
        <v>0</v>
      </c>
      <c r="E127" s="8">
        <v>-1.0999999999999999E-2</v>
      </c>
      <c r="F127" s="13">
        <f t="shared" si="22"/>
        <v>0</v>
      </c>
      <c r="G127" s="13">
        <f t="shared" si="23"/>
        <v>0.61405555555555547</v>
      </c>
      <c r="H127" s="35" cm="1">
        <f t="array" ref="H127">(m*g*_xll.Interp1d(-1,Parameters!$H$48:$H$54,Parameters!$I$48:$I$54,C127)+c_w*A*rho_L*(C127/3.6)^2/2+F127*e_i*m)*C127/3.6/1000</f>
        <v>0</v>
      </c>
      <c r="I127" s="35">
        <f t="shared" si="13"/>
        <v>0</v>
      </c>
      <c r="J127" s="35">
        <f t="shared" si="14"/>
        <v>0</v>
      </c>
      <c r="K127" s="35">
        <f t="shared" si="15"/>
        <v>0</v>
      </c>
      <c r="L127" s="35">
        <f t="shared" si="16"/>
        <v>0</v>
      </c>
      <c r="M127" s="35" cm="1">
        <f t="array" ref="M127">_xll.Interp2dTab(-1,1,Parameters!$V$29:$AI$29,Parameters!$U$30:$U$37,Parameters!$V$30:$AI$37,ABS(J127),ABS(I127))*_xll.Interp2dTab(-1,1,Parameters!$V$18:$AI$18,Parameters!$U$19:$U$26,Parameters!$V$19:$AI$26,ABS(J127),ABS(I127))</f>
        <v>4.0000000000000002E-4</v>
      </c>
      <c r="N127" s="35">
        <f t="shared" si="17"/>
        <v>0</v>
      </c>
      <c r="O127" s="35">
        <f t="shared" si="18"/>
        <v>0</v>
      </c>
      <c r="P127" s="35">
        <f t="shared" si="24"/>
        <v>5.8538582526490725E-2</v>
      </c>
      <c r="Q127" s="35" cm="1">
        <f t="array" ref="Q127">_xll.Interp2dTab(-1,1,Parameters!$AL$29:$AY$29,Parameters!$AK$30:$AK$37,Parameters!$AL$30:$AY$37,ABS(L127),ABS(K127))</f>
        <v>0.4</v>
      </c>
      <c r="R127" s="35">
        <f t="shared" si="19"/>
        <v>0</v>
      </c>
      <c r="S127" s="35">
        <f t="shared" si="25"/>
        <v>3.7688445295772366E-2</v>
      </c>
      <c r="X127" s="12"/>
      <c r="AB127" s="17">
        <f>([1]WLTC_BFH!$I128/1000-H127)</f>
        <v>1.7999999999999999E-6</v>
      </c>
      <c r="AC127" s="17">
        <f t="shared" si="20"/>
        <v>1.7999999999999999E-6</v>
      </c>
      <c r="AG127" s="17">
        <f>([1]WLTC_BFH!$U131/1000-N127)</f>
        <v>-0.11040000000000021</v>
      </c>
      <c r="AH127" s="17">
        <f t="shared" si="21"/>
        <v>0.11040000000000021</v>
      </c>
      <c r="AK127">
        <v>-2.6929795015989549E-3</v>
      </c>
    </row>
    <row r="128" spans="1:37" x14ac:dyDescent="0.3">
      <c r="A128" s="2" t="s">
        <v>3</v>
      </c>
      <c r="B128" s="2">
        <v>124</v>
      </c>
      <c r="C128" s="8">
        <v>0</v>
      </c>
      <c r="D128" s="8">
        <v>0</v>
      </c>
      <c r="E128" s="8">
        <v>-3.2199999999999999E-2</v>
      </c>
      <c r="F128" s="13">
        <f t="shared" si="22"/>
        <v>0</v>
      </c>
      <c r="G128" s="13">
        <f t="shared" si="23"/>
        <v>0.61405555555555547</v>
      </c>
      <c r="H128" s="35" cm="1">
        <f t="array" ref="H128">(m*g*_xll.Interp1d(-1,Parameters!$H$48:$H$54,Parameters!$I$48:$I$54,C128)+c_w*A*rho_L*(C128/3.6)^2/2+F128*e_i*m)*C128/3.6/1000</f>
        <v>0</v>
      </c>
      <c r="I128" s="35">
        <f t="shared" si="13"/>
        <v>0</v>
      </c>
      <c r="J128" s="35">
        <f t="shared" si="14"/>
        <v>0</v>
      </c>
      <c r="K128" s="35">
        <f t="shared" si="15"/>
        <v>0</v>
      </c>
      <c r="L128" s="35">
        <f t="shared" si="16"/>
        <v>0</v>
      </c>
      <c r="M128" s="35" cm="1">
        <f t="array" ref="M128">_xll.Interp2dTab(-1,1,Parameters!$V$29:$AI$29,Parameters!$U$30:$U$37,Parameters!$V$30:$AI$37,ABS(J128),ABS(I128))*_xll.Interp2dTab(-1,1,Parameters!$V$18:$AI$18,Parameters!$U$19:$U$26,Parameters!$V$19:$AI$26,ABS(J128),ABS(I128))</f>
        <v>4.0000000000000002E-4</v>
      </c>
      <c r="N128" s="35">
        <f t="shared" si="17"/>
        <v>0</v>
      </c>
      <c r="O128" s="35">
        <f t="shared" si="18"/>
        <v>0</v>
      </c>
      <c r="P128" s="35">
        <f t="shared" si="24"/>
        <v>5.8538582526490725E-2</v>
      </c>
      <c r="Q128" s="35" cm="1">
        <f t="array" ref="Q128">_xll.Interp2dTab(-1,1,Parameters!$AL$29:$AY$29,Parameters!$AK$30:$AK$37,Parameters!$AL$30:$AY$37,ABS(L128),ABS(K128))</f>
        <v>0.4</v>
      </c>
      <c r="R128" s="35">
        <f t="shared" si="19"/>
        <v>0</v>
      </c>
      <c r="S128" s="35">
        <f t="shared" si="25"/>
        <v>3.7688445295772366E-2</v>
      </c>
      <c r="X128" s="12"/>
      <c r="AB128" s="17">
        <f>([1]WLTC_BFH!$I129/1000-H128)</f>
        <v>5.3000000000000001E-6</v>
      </c>
      <c r="AC128" s="17">
        <f t="shared" si="20"/>
        <v>5.3000000000000001E-6</v>
      </c>
      <c r="AG128" s="17">
        <f>([1]WLTC_BFH!$U132/1000-N128)</f>
        <v>-8.7999999999999995E-2</v>
      </c>
      <c r="AH128" s="17">
        <f t="shared" si="21"/>
        <v>8.7999999999999995E-2</v>
      </c>
      <c r="AK128">
        <v>0.31803958421490852</v>
      </c>
    </row>
    <row r="129" spans="1:37" x14ac:dyDescent="0.3">
      <c r="A129" s="2" t="s">
        <v>3</v>
      </c>
      <c r="B129" s="2">
        <v>125</v>
      </c>
      <c r="C129" s="8">
        <v>0</v>
      </c>
      <c r="D129" s="8">
        <v>0</v>
      </c>
      <c r="E129" s="8">
        <v>-7.5899999999999995E-2</v>
      </c>
      <c r="F129" s="13">
        <f t="shared" si="22"/>
        <v>0</v>
      </c>
      <c r="G129" s="13">
        <f t="shared" si="23"/>
        <v>0.61405555555555547</v>
      </c>
      <c r="H129" s="35" cm="1">
        <f t="array" ref="H129">(m*g*_xll.Interp1d(-1,Parameters!$H$48:$H$54,Parameters!$I$48:$I$54,C129)+c_w*A*rho_L*(C129/3.6)^2/2+F129*e_i*m)*C129/3.6/1000</f>
        <v>0</v>
      </c>
      <c r="I129" s="35">
        <f t="shared" si="13"/>
        <v>0</v>
      </c>
      <c r="J129" s="35">
        <f t="shared" si="14"/>
        <v>0</v>
      </c>
      <c r="K129" s="35">
        <f t="shared" si="15"/>
        <v>0</v>
      </c>
      <c r="L129" s="35">
        <f t="shared" si="16"/>
        <v>0</v>
      </c>
      <c r="M129" s="35" cm="1">
        <f t="array" ref="M129">_xll.Interp2dTab(-1,1,Parameters!$V$29:$AI$29,Parameters!$U$30:$U$37,Parameters!$V$30:$AI$37,ABS(J129),ABS(I129))*_xll.Interp2dTab(-1,1,Parameters!$V$18:$AI$18,Parameters!$U$19:$U$26,Parameters!$V$19:$AI$26,ABS(J129),ABS(I129))</f>
        <v>4.0000000000000002E-4</v>
      </c>
      <c r="N129" s="35">
        <f t="shared" si="17"/>
        <v>0</v>
      </c>
      <c r="O129" s="35">
        <f t="shared" si="18"/>
        <v>0</v>
      </c>
      <c r="P129" s="35">
        <f t="shared" si="24"/>
        <v>5.8538582526490725E-2</v>
      </c>
      <c r="Q129" s="35" cm="1">
        <f t="array" ref="Q129">_xll.Interp2dTab(-1,1,Parameters!$AL$29:$AY$29,Parameters!$AK$30:$AK$37,Parameters!$AL$30:$AY$37,ABS(L129),ABS(K129))</f>
        <v>0.4</v>
      </c>
      <c r="R129" s="35">
        <f t="shared" si="19"/>
        <v>0</v>
      </c>
      <c r="S129" s="35">
        <f t="shared" si="25"/>
        <v>3.7688445295772366E-2</v>
      </c>
      <c r="X129" s="12"/>
      <c r="AB129" s="17">
        <f>([1]WLTC_BFH!$I130/1000-H129)</f>
        <v>1.22E-5</v>
      </c>
      <c r="AC129" s="17">
        <f t="shared" si="20"/>
        <v>1.22E-5</v>
      </c>
      <c r="AG129" s="17">
        <f>([1]WLTC_BFH!$U133/1000-N129)</f>
        <v>-0.13550442477876179</v>
      </c>
      <c r="AH129" s="17">
        <f t="shared" si="21"/>
        <v>0.13550442477876179</v>
      </c>
      <c r="AK129">
        <v>1.2569010884570178</v>
      </c>
    </row>
    <row r="130" spans="1:37" x14ac:dyDescent="0.3">
      <c r="A130" s="2" t="s">
        <v>3</v>
      </c>
      <c r="B130" s="2">
        <v>126</v>
      </c>
      <c r="C130" s="8">
        <v>0</v>
      </c>
      <c r="D130" s="8">
        <v>0</v>
      </c>
      <c r="E130" s="8">
        <v>-1.9099999999999999E-2</v>
      </c>
      <c r="F130" s="13">
        <f t="shared" si="22"/>
        <v>0</v>
      </c>
      <c r="G130" s="13">
        <f t="shared" si="23"/>
        <v>0.61405555555555547</v>
      </c>
      <c r="H130" s="35" cm="1">
        <f t="array" ref="H130">(m*g*_xll.Interp1d(-1,Parameters!$H$48:$H$54,Parameters!$I$48:$I$54,C130)+c_w*A*rho_L*(C130/3.6)^2/2+F130*e_i*m)*C130/3.6/1000</f>
        <v>0</v>
      </c>
      <c r="I130" s="35">
        <f t="shared" si="13"/>
        <v>0</v>
      </c>
      <c r="J130" s="35">
        <f t="shared" si="14"/>
        <v>0</v>
      </c>
      <c r="K130" s="35">
        <f t="shared" si="15"/>
        <v>0</v>
      </c>
      <c r="L130" s="35">
        <f t="shared" si="16"/>
        <v>0</v>
      </c>
      <c r="M130" s="35" cm="1">
        <f t="array" ref="M130">_xll.Interp2dTab(-1,1,Parameters!$V$29:$AI$29,Parameters!$U$30:$U$37,Parameters!$V$30:$AI$37,ABS(J130),ABS(I130))*_xll.Interp2dTab(-1,1,Parameters!$V$18:$AI$18,Parameters!$U$19:$U$26,Parameters!$V$19:$AI$26,ABS(J130),ABS(I130))</f>
        <v>4.0000000000000002E-4</v>
      </c>
      <c r="N130" s="35">
        <f t="shared" si="17"/>
        <v>0</v>
      </c>
      <c r="O130" s="35">
        <f t="shared" si="18"/>
        <v>0</v>
      </c>
      <c r="P130" s="35">
        <f t="shared" si="24"/>
        <v>5.8538582526490725E-2</v>
      </c>
      <c r="Q130" s="35" cm="1">
        <f t="array" ref="Q130">_xll.Interp2dTab(-1,1,Parameters!$AL$29:$AY$29,Parameters!$AK$30:$AK$37,Parameters!$AL$30:$AY$37,ABS(L130),ABS(K130))</f>
        <v>0.4</v>
      </c>
      <c r="R130" s="35">
        <f t="shared" si="19"/>
        <v>0</v>
      </c>
      <c r="S130" s="35">
        <f t="shared" si="25"/>
        <v>3.7688445295772366E-2</v>
      </c>
      <c r="X130" s="12"/>
      <c r="AB130" s="17">
        <f>([1]WLTC_BFH!$I131/1000-H130)</f>
        <v>3.1E-6</v>
      </c>
      <c r="AC130" s="17">
        <f t="shared" si="20"/>
        <v>3.1E-6</v>
      </c>
      <c r="AG130" s="17">
        <f>([1]WLTC_BFH!$U134/1000-N130)</f>
        <v>-0.17599999999999999</v>
      </c>
      <c r="AH130" s="17">
        <f t="shared" si="21"/>
        <v>0.17599999999999999</v>
      </c>
      <c r="AK130">
        <v>7.7675644704393088E-2</v>
      </c>
    </row>
    <row r="131" spans="1:37" x14ac:dyDescent="0.3">
      <c r="A131" s="2" t="s">
        <v>3</v>
      </c>
      <c r="B131" s="2">
        <v>127</v>
      </c>
      <c r="C131" s="8">
        <v>0</v>
      </c>
      <c r="D131" s="8">
        <v>0</v>
      </c>
      <c r="E131" s="8">
        <v>-5.4999999999999997E-3</v>
      </c>
      <c r="F131" s="13">
        <f t="shared" si="22"/>
        <v>0</v>
      </c>
      <c r="G131" s="13">
        <f t="shared" si="23"/>
        <v>0.61405555555555547</v>
      </c>
      <c r="H131" s="35" cm="1">
        <f t="array" ref="H131">(m*g*_xll.Interp1d(-1,Parameters!$H$48:$H$54,Parameters!$I$48:$I$54,C131)+c_w*A*rho_L*(C131/3.6)^2/2+F131*e_i*m)*C131/3.6/1000</f>
        <v>0</v>
      </c>
      <c r="I131" s="35">
        <f t="shared" si="13"/>
        <v>0</v>
      </c>
      <c r="J131" s="35">
        <f t="shared" si="14"/>
        <v>0</v>
      </c>
      <c r="K131" s="35">
        <f t="shared" si="15"/>
        <v>0</v>
      </c>
      <c r="L131" s="35">
        <f t="shared" si="16"/>
        <v>0</v>
      </c>
      <c r="M131" s="35" cm="1">
        <f t="array" ref="M131">_xll.Interp2dTab(-1,1,Parameters!$V$29:$AI$29,Parameters!$U$30:$U$37,Parameters!$V$30:$AI$37,ABS(J131),ABS(I131))*_xll.Interp2dTab(-1,1,Parameters!$V$18:$AI$18,Parameters!$U$19:$U$26,Parameters!$V$19:$AI$26,ABS(J131),ABS(I131))</f>
        <v>4.0000000000000002E-4</v>
      </c>
      <c r="N131" s="35">
        <f t="shared" si="17"/>
        <v>0</v>
      </c>
      <c r="O131" s="35">
        <f t="shared" si="18"/>
        <v>0</v>
      </c>
      <c r="P131" s="35">
        <f t="shared" si="24"/>
        <v>5.8538582526490725E-2</v>
      </c>
      <c r="Q131" s="35" cm="1">
        <f t="array" ref="Q131">_xll.Interp2dTab(-1,1,Parameters!$AL$29:$AY$29,Parameters!$AK$30:$AK$37,Parameters!$AL$30:$AY$37,ABS(L131),ABS(K131))</f>
        <v>0.4</v>
      </c>
      <c r="R131" s="35">
        <f t="shared" si="19"/>
        <v>0</v>
      </c>
      <c r="S131" s="35">
        <f t="shared" si="25"/>
        <v>3.7688445295772366E-2</v>
      </c>
      <c r="X131" s="12"/>
      <c r="AB131" s="17">
        <f>([1]WLTC_BFH!$I132/1000-H131)</f>
        <v>8.9999999999999996E-7</v>
      </c>
      <c r="AC131" s="17">
        <f t="shared" si="20"/>
        <v>8.9999999999999996E-7</v>
      </c>
      <c r="AG131" s="17">
        <f>([1]WLTC_BFH!$U135/1000-N131)</f>
        <v>-0.17599999999999999</v>
      </c>
      <c r="AH131" s="17">
        <f t="shared" si="21"/>
        <v>0.17599999999999999</v>
      </c>
      <c r="AK131">
        <v>-0.11498160694341242</v>
      </c>
    </row>
    <row r="132" spans="1:37" x14ac:dyDescent="0.3">
      <c r="A132" s="2" t="s">
        <v>3</v>
      </c>
      <c r="B132" s="2">
        <v>128</v>
      </c>
      <c r="C132" s="8">
        <v>0</v>
      </c>
      <c r="D132" s="8">
        <v>0</v>
      </c>
      <c r="E132" s="8">
        <v>3.56E-2</v>
      </c>
      <c r="F132" s="13">
        <f t="shared" si="22"/>
        <v>0</v>
      </c>
      <c r="G132" s="13">
        <f t="shared" si="23"/>
        <v>0.61405555555555547</v>
      </c>
      <c r="H132" s="35" cm="1">
        <f t="array" ref="H132">(m*g*_xll.Interp1d(-1,Parameters!$H$48:$H$54,Parameters!$I$48:$I$54,C132)+c_w*A*rho_L*(C132/3.6)^2/2+F132*e_i*m)*C132/3.6/1000</f>
        <v>0</v>
      </c>
      <c r="I132" s="35">
        <f t="shared" ref="I132:I195" si="26">ABS(IFERROR(H132*1000/(C132/3.6)*r_dyn/i_g,0))</f>
        <v>0</v>
      </c>
      <c r="J132" s="35">
        <f t="shared" ref="J132:J195" si="27">C132/3.6*60/2/PI()/r_dyn*i_g</f>
        <v>0</v>
      </c>
      <c r="K132" s="35">
        <f t="shared" ref="K132:K195" si="28">I132*i_g/2</f>
        <v>0</v>
      </c>
      <c r="L132" s="35">
        <f t="shared" ref="L132:L195" si="29">J132/i_g</f>
        <v>0</v>
      </c>
      <c r="M132" s="35" cm="1">
        <f t="array" ref="M132">_xll.Interp2dTab(-1,1,Parameters!$V$29:$AI$29,Parameters!$U$30:$U$37,Parameters!$V$30:$AI$37,ABS(J132),ABS(I132))*_xll.Interp2dTab(-1,1,Parameters!$V$18:$AI$18,Parameters!$U$19:$U$26,Parameters!$V$19:$AI$26,ABS(J132),ABS(I132))</f>
        <v>4.0000000000000002E-4</v>
      </c>
      <c r="N132" s="35">
        <f t="shared" si="17"/>
        <v>0</v>
      </c>
      <c r="O132" s="35">
        <f t="shared" si="18"/>
        <v>0</v>
      </c>
      <c r="P132" s="35">
        <f t="shared" si="24"/>
        <v>5.8538582526490725E-2</v>
      </c>
      <c r="Q132" s="35" cm="1">
        <f t="array" ref="Q132">_xll.Interp2dTab(-1,1,Parameters!$AL$29:$AY$29,Parameters!$AK$30:$AK$37,Parameters!$AL$30:$AY$37,ABS(L132),ABS(K132))</f>
        <v>0.4</v>
      </c>
      <c r="R132" s="35">
        <f t="shared" si="19"/>
        <v>0</v>
      </c>
      <c r="S132" s="35">
        <f t="shared" si="25"/>
        <v>3.7688445295772366E-2</v>
      </c>
      <c r="X132" s="12"/>
      <c r="AB132" s="17">
        <f>([1]WLTC_BFH!$I133/1000-H132)</f>
        <v>-5.4E-6</v>
      </c>
      <c r="AC132" s="17">
        <f t="shared" si="20"/>
        <v>5.4E-6</v>
      </c>
      <c r="AG132" s="17">
        <f>([1]WLTC_BFH!$U136/1000-N132)</f>
        <v>-0.15279999999999885</v>
      </c>
      <c r="AH132" s="17">
        <f t="shared" si="21"/>
        <v>0.15279999999999885</v>
      </c>
      <c r="AK132">
        <v>-0.47560401630438409</v>
      </c>
    </row>
    <row r="133" spans="1:37" x14ac:dyDescent="0.3">
      <c r="A133" s="2" t="s">
        <v>3</v>
      </c>
      <c r="B133" s="2">
        <v>129</v>
      </c>
      <c r="C133" s="8">
        <v>0</v>
      </c>
      <c r="D133" s="8">
        <v>0</v>
      </c>
      <c r="E133" s="8">
        <v>5.3400000000000003E-2</v>
      </c>
      <c r="F133" s="13">
        <f t="shared" si="22"/>
        <v>0</v>
      </c>
      <c r="G133" s="13">
        <f t="shared" si="23"/>
        <v>0.61405555555555547</v>
      </c>
      <c r="H133" s="35" cm="1">
        <f t="array" ref="H133">(m*g*_xll.Interp1d(-1,Parameters!$H$48:$H$54,Parameters!$I$48:$I$54,C133)+c_w*A*rho_L*(C133/3.6)^2/2+F133*e_i*m)*C133/3.6/1000</f>
        <v>0</v>
      </c>
      <c r="I133" s="35">
        <f t="shared" si="26"/>
        <v>0</v>
      </c>
      <c r="J133" s="35">
        <f t="shared" si="27"/>
        <v>0</v>
      </c>
      <c r="K133" s="35">
        <f t="shared" si="28"/>
        <v>0</v>
      </c>
      <c r="L133" s="35">
        <f t="shared" si="29"/>
        <v>0</v>
      </c>
      <c r="M133" s="35" cm="1">
        <f t="array" ref="M133">_xll.Interp2dTab(-1,1,Parameters!$V$29:$AI$29,Parameters!$U$30:$U$37,Parameters!$V$30:$AI$37,ABS(J133),ABS(I133))*_xll.Interp2dTab(-1,1,Parameters!$V$18:$AI$18,Parameters!$U$19:$U$26,Parameters!$V$19:$AI$26,ABS(J133),ABS(I133))</f>
        <v>4.0000000000000002E-4</v>
      </c>
      <c r="N133" s="35">
        <f t="shared" ref="N133:N196" si="30">IF(H133&lt;0,H133*M133,H133/M133)</f>
        <v>0</v>
      </c>
      <c r="O133" s="35">
        <f t="shared" ref="O133:O196" si="31">N133*1000</f>
        <v>0</v>
      </c>
      <c r="P133" s="35">
        <f t="shared" si="24"/>
        <v>5.8538582526490725E-2</v>
      </c>
      <c r="Q133" s="35" cm="1">
        <f t="array" ref="Q133">_xll.Interp2dTab(-1,1,Parameters!$AL$29:$AY$29,Parameters!$AK$30:$AK$37,Parameters!$AL$30:$AY$37,ABS(L133),ABS(K133))</f>
        <v>0.4</v>
      </c>
      <c r="R133" s="35">
        <f t="shared" ref="R133:R196" si="32">IF(H133&lt;0,H133*Q133,H133/Q133)</f>
        <v>0</v>
      </c>
      <c r="S133" s="35">
        <f t="shared" si="25"/>
        <v>3.7688445295772366E-2</v>
      </c>
      <c r="X133" s="12"/>
      <c r="AB133" s="17">
        <f>([1]WLTC_BFH!$I134/1000-H133)</f>
        <v>-8.1000000000000004E-6</v>
      </c>
      <c r="AC133" s="17">
        <f t="shared" ref="AC133:AC196" si="33">ABS(AB133)</f>
        <v>8.1000000000000004E-6</v>
      </c>
      <c r="AG133" s="17">
        <f>([1]WLTC_BFH!$U137/1000-N133)</f>
        <v>-0.10292857142857158</v>
      </c>
      <c r="AH133" s="17">
        <f t="shared" ref="AH133:AH196" si="34">ABS(AG133)</f>
        <v>0.10292857142857158</v>
      </c>
      <c r="AK133">
        <v>-0.52762650756684615</v>
      </c>
    </row>
    <row r="134" spans="1:37" x14ac:dyDescent="0.3">
      <c r="A134" s="2" t="s">
        <v>3</v>
      </c>
      <c r="B134" s="2">
        <v>130</v>
      </c>
      <c r="C134" s="8">
        <v>0</v>
      </c>
      <c r="D134" s="8">
        <v>0</v>
      </c>
      <c r="E134" s="8">
        <v>-0.1154</v>
      </c>
      <c r="F134" s="13">
        <f t="shared" ref="F134:F197" si="35">(($C134-$C133)/3.6)</f>
        <v>0</v>
      </c>
      <c r="G134" s="13">
        <f t="shared" ref="G134:G197" si="36">(C134/3.6)/1000+G133</f>
        <v>0.61405555555555547</v>
      </c>
      <c r="H134" s="35" cm="1">
        <f t="array" ref="H134">(m*g*_xll.Interp1d(-1,Parameters!$H$48:$H$54,Parameters!$I$48:$I$54,C134)+c_w*A*rho_L*(C134/3.6)^2/2+F134*e_i*m)*C134/3.6/1000</f>
        <v>0</v>
      </c>
      <c r="I134" s="35">
        <f t="shared" si="26"/>
        <v>0</v>
      </c>
      <c r="J134" s="35">
        <f t="shared" si="27"/>
        <v>0</v>
      </c>
      <c r="K134" s="35">
        <f t="shared" si="28"/>
        <v>0</v>
      </c>
      <c r="L134" s="35">
        <f t="shared" si="29"/>
        <v>0</v>
      </c>
      <c r="M134" s="35" cm="1">
        <f t="array" ref="M134">_xll.Interp2dTab(-1,1,Parameters!$V$29:$AI$29,Parameters!$U$30:$U$37,Parameters!$V$30:$AI$37,ABS(J134),ABS(I134))*_xll.Interp2dTab(-1,1,Parameters!$V$18:$AI$18,Parameters!$U$19:$U$26,Parameters!$V$19:$AI$26,ABS(J134),ABS(I134))</f>
        <v>4.0000000000000002E-4</v>
      </c>
      <c r="N134" s="35">
        <f t="shared" si="30"/>
        <v>0</v>
      </c>
      <c r="O134" s="35">
        <f t="shared" si="31"/>
        <v>0</v>
      </c>
      <c r="P134" s="35">
        <f t="shared" ref="P134:P197" si="37">N134*(B134-B133)/60/60+P133</f>
        <v>5.8538582526490725E-2</v>
      </c>
      <c r="Q134" s="35" cm="1">
        <f t="array" ref="Q134">_xll.Interp2dTab(-1,1,Parameters!$AL$29:$AY$29,Parameters!$AK$30:$AK$37,Parameters!$AL$30:$AY$37,ABS(L134),ABS(K134))</f>
        <v>0.4</v>
      </c>
      <c r="R134" s="35">
        <f t="shared" si="32"/>
        <v>0</v>
      </c>
      <c r="S134" s="35">
        <f t="shared" ref="S134:S197" si="38">R134*(B134-B133)/60/60+S133</f>
        <v>3.7688445295772366E-2</v>
      </c>
      <c r="X134" s="12"/>
      <c r="AB134" s="17">
        <f>([1]WLTC_BFH!$I135/1000-H134)</f>
        <v>1.88E-5</v>
      </c>
      <c r="AC134" s="17">
        <f t="shared" si="33"/>
        <v>1.88E-5</v>
      </c>
      <c r="AG134" s="17">
        <f>([1]WLTC_BFH!$U138/1000-N134)</f>
        <v>-0.17599999999999999</v>
      </c>
      <c r="AH134" s="17">
        <f t="shared" si="34"/>
        <v>0.17599999999999999</v>
      </c>
      <c r="AK134">
        <v>2.271839040464394</v>
      </c>
    </row>
    <row r="135" spans="1:37" x14ac:dyDescent="0.3">
      <c r="A135" s="2" t="s">
        <v>3</v>
      </c>
      <c r="B135" s="2">
        <v>131</v>
      </c>
      <c r="C135" s="8">
        <v>0</v>
      </c>
      <c r="D135" s="8">
        <v>0</v>
      </c>
      <c r="E135" s="8">
        <v>5.4300000000000001E-2</v>
      </c>
      <c r="F135" s="13">
        <f t="shared" si="35"/>
        <v>0</v>
      </c>
      <c r="G135" s="13">
        <f t="shared" si="36"/>
        <v>0.61405555555555547</v>
      </c>
      <c r="H135" s="35" cm="1">
        <f t="array" ref="H135">(m*g*_xll.Interp1d(-1,Parameters!$H$48:$H$54,Parameters!$I$48:$I$54,C135)+c_w*A*rho_L*(C135/3.6)^2/2+F135*e_i*m)*C135/3.6/1000</f>
        <v>0</v>
      </c>
      <c r="I135" s="35">
        <f t="shared" si="26"/>
        <v>0</v>
      </c>
      <c r="J135" s="35">
        <f t="shared" si="27"/>
        <v>0</v>
      </c>
      <c r="K135" s="35">
        <f t="shared" si="28"/>
        <v>0</v>
      </c>
      <c r="L135" s="35">
        <f t="shared" si="29"/>
        <v>0</v>
      </c>
      <c r="M135" s="35" cm="1">
        <f t="array" ref="M135">_xll.Interp2dTab(-1,1,Parameters!$V$29:$AI$29,Parameters!$U$30:$U$37,Parameters!$V$30:$AI$37,ABS(J135),ABS(I135))*_xll.Interp2dTab(-1,1,Parameters!$V$18:$AI$18,Parameters!$U$19:$U$26,Parameters!$V$19:$AI$26,ABS(J135),ABS(I135))</f>
        <v>4.0000000000000002E-4</v>
      </c>
      <c r="N135" s="35">
        <f t="shared" si="30"/>
        <v>0</v>
      </c>
      <c r="O135" s="35">
        <f t="shared" si="31"/>
        <v>0</v>
      </c>
      <c r="P135" s="35">
        <f t="shared" si="37"/>
        <v>5.8538582526490725E-2</v>
      </c>
      <c r="Q135" s="35" cm="1">
        <f t="array" ref="Q135">_xll.Interp2dTab(-1,1,Parameters!$AL$29:$AY$29,Parameters!$AK$30:$AK$37,Parameters!$AL$30:$AY$37,ABS(L135),ABS(K135))</f>
        <v>0.4</v>
      </c>
      <c r="R135" s="35">
        <f t="shared" si="32"/>
        <v>0</v>
      </c>
      <c r="S135" s="35">
        <f t="shared" si="38"/>
        <v>3.7688445295772366E-2</v>
      </c>
      <c r="X135" s="12"/>
      <c r="AB135" s="17">
        <f>([1]WLTC_BFH!$I136/1000-H135)</f>
        <v>-8.4999999999999999E-6</v>
      </c>
      <c r="AC135" s="17">
        <f t="shared" si="33"/>
        <v>8.4999999999999999E-6</v>
      </c>
      <c r="AG135" s="17">
        <f>([1]WLTC_BFH!$U139/1000-N135)</f>
        <v>-0.17599999999999999</v>
      </c>
      <c r="AH135" s="17">
        <f t="shared" si="34"/>
        <v>0.17599999999999999</v>
      </c>
      <c r="AK135">
        <v>-0.71477342551893108</v>
      </c>
    </row>
    <row r="136" spans="1:37" x14ac:dyDescent="0.3">
      <c r="A136" s="2" t="s">
        <v>3</v>
      </c>
      <c r="B136" s="2">
        <v>132</v>
      </c>
      <c r="C136" s="8">
        <v>0</v>
      </c>
      <c r="D136" s="8">
        <v>0</v>
      </c>
      <c r="E136" s="8">
        <v>-6.5299999999999997E-2</v>
      </c>
      <c r="F136" s="13">
        <f t="shared" si="35"/>
        <v>0</v>
      </c>
      <c r="G136" s="13">
        <f t="shared" si="36"/>
        <v>0.61405555555555547</v>
      </c>
      <c r="H136" s="35" cm="1">
        <f t="array" ref="H136">(m*g*_xll.Interp1d(-1,Parameters!$H$48:$H$54,Parameters!$I$48:$I$54,C136)+c_w*A*rho_L*(C136/3.6)^2/2+F136*e_i*m)*C136/3.6/1000</f>
        <v>0</v>
      </c>
      <c r="I136" s="35">
        <f t="shared" si="26"/>
        <v>0</v>
      </c>
      <c r="J136" s="35">
        <f t="shared" si="27"/>
        <v>0</v>
      </c>
      <c r="K136" s="35">
        <f t="shared" si="28"/>
        <v>0</v>
      </c>
      <c r="L136" s="35">
        <f t="shared" si="29"/>
        <v>0</v>
      </c>
      <c r="M136" s="35" cm="1">
        <f t="array" ref="M136">_xll.Interp2dTab(-1,1,Parameters!$V$29:$AI$29,Parameters!$U$30:$U$37,Parameters!$V$30:$AI$37,ABS(J136),ABS(I136))*_xll.Interp2dTab(-1,1,Parameters!$V$18:$AI$18,Parameters!$U$19:$U$26,Parameters!$V$19:$AI$26,ABS(J136),ABS(I136))</f>
        <v>4.0000000000000002E-4</v>
      </c>
      <c r="N136" s="35">
        <f t="shared" si="30"/>
        <v>0</v>
      </c>
      <c r="O136" s="35">
        <f t="shared" si="31"/>
        <v>0</v>
      </c>
      <c r="P136" s="35">
        <f t="shared" si="37"/>
        <v>5.8538582526490725E-2</v>
      </c>
      <c r="Q136" s="35" cm="1">
        <f t="array" ref="Q136">_xll.Interp2dTab(-1,1,Parameters!$AL$29:$AY$29,Parameters!$AK$30:$AK$37,Parameters!$AL$30:$AY$37,ABS(L136),ABS(K136))</f>
        <v>0.4</v>
      </c>
      <c r="R136" s="35">
        <f t="shared" si="32"/>
        <v>0</v>
      </c>
      <c r="S136" s="35">
        <f t="shared" si="38"/>
        <v>3.7688445295772366E-2</v>
      </c>
      <c r="X136" s="12"/>
      <c r="AB136" s="17">
        <f>([1]WLTC_BFH!$I137/1000-H136)</f>
        <v>1.0500000000000001E-5</v>
      </c>
      <c r="AC136" s="17">
        <f t="shared" si="33"/>
        <v>1.0500000000000001E-5</v>
      </c>
      <c r="AG136" s="17">
        <f>([1]WLTC_BFH!$U140/1000-N136)</f>
        <v>-0.17599999999999999</v>
      </c>
      <c r="AH136" s="17">
        <f t="shared" si="34"/>
        <v>0.17599999999999999</v>
      </c>
      <c r="AK136">
        <v>0.68901514241855244</v>
      </c>
    </row>
    <row r="137" spans="1:37" x14ac:dyDescent="0.3">
      <c r="A137" s="2" t="s">
        <v>3</v>
      </c>
      <c r="B137" s="2">
        <v>133</v>
      </c>
      <c r="C137" s="8">
        <v>0</v>
      </c>
      <c r="D137" s="8">
        <v>0</v>
      </c>
      <c r="E137" s="8">
        <v>-6.0199999999999997E-2</v>
      </c>
      <c r="F137" s="13">
        <f t="shared" si="35"/>
        <v>0</v>
      </c>
      <c r="G137" s="13">
        <f t="shared" si="36"/>
        <v>0.61405555555555547</v>
      </c>
      <c r="H137" s="35" cm="1">
        <f t="array" ref="H137">(m*g*_xll.Interp1d(-1,Parameters!$H$48:$H$54,Parameters!$I$48:$I$54,C137)+c_w*A*rho_L*(C137/3.6)^2/2+F137*e_i*m)*C137/3.6/1000</f>
        <v>0</v>
      </c>
      <c r="I137" s="35">
        <f t="shared" si="26"/>
        <v>0</v>
      </c>
      <c r="J137" s="35">
        <f t="shared" si="27"/>
        <v>0</v>
      </c>
      <c r="K137" s="35">
        <f t="shared" si="28"/>
        <v>0</v>
      </c>
      <c r="L137" s="35">
        <f t="shared" si="29"/>
        <v>0</v>
      </c>
      <c r="M137" s="35" cm="1">
        <f t="array" ref="M137">_xll.Interp2dTab(-1,1,Parameters!$V$29:$AI$29,Parameters!$U$30:$U$37,Parameters!$V$30:$AI$37,ABS(J137),ABS(I137))*_xll.Interp2dTab(-1,1,Parameters!$V$18:$AI$18,Parameters!$U$19:$U$26,Parameters!$V$19:$AI$26,ABS(J137),ABS(I137))</f>
        <v>4.0000000000000002E-4</v>
      </c>
      <c r="N137" s="35">
        <f t="shared" si="30"/>
        <v>0</v>
      </c>
      <c r="O137" s="35">
        <f t="shared" si="31"/>
        <v>0</v>
      </c>
      <c r="P137" s="35">
        <f t="shared" si="37"/>
        <v>5.8538582526490725E-2</v>
      </c>
      <c r="Q137" s="35" cm="1">
        <f t="array" ref="Q137">_xll.Interp2dTab(-1,1,Parameters!$AL$29:$AY$29,Parameters!$AK$30:$AK$37,Parameters!$AL$30:$AY$37,ABS(L137),ABS(K137))</f>
        <v>0.4</v>
      </c>
      <c r="R137" s="35">
        <f t="shared" si="32"/>
        <v>0</v>
      </c>
      <c r="S137" s="35">
        <f t="shared" si="38"/>
        <v>3.7688445295772366E-2</v>
      </c>
      <c r="X137" s="12"/>
      <c r="AB137" s="17">
        <f>([1]WLTC_BFH!$I138/1000-H137)</f>
        <v>9.5000000000000005E-6</v>
      </c>
      <c r="AC137" s="17">
        <f t="shared" si="33"/>
        <v>9.5000000000000005E-6</v>
      </c>
      <c r="AG137" s="17">
        <f>([1]WLTC_BFH!$U141/1000-N137)</f>
        <v>-0.17599999999999999</v>
      </c>
      <c r="AH137" s="17">
        <f t="shared" si="34"/>
        <v>0.17599999999999999</v>
      </c>
      <c r="AK137">
        <v>0.86826556642057695</v>
      </c>
    </row>
    <row r="138" spans="1:37" x14ac:dyDescent="0.3">
      <c r="A138" s="2" t="s">
        <v>3</v>
      </c>
      <c r="B138" s="2">
        <v>134</v>
      </c>
      <c r="C138" s="8">
        <v>0</v>
      </c>
      <c r="D138" s="8">
        <v>0</v>
      </c>
      <c r="E138" s="8">
        <v>3.0000000000000001E-3</v>
      </c>
      <c r="F138" s="13">
        <f t="shared" si="35"/>
        <v>0</v>
      </c>
      <c r="G138" s="13">
        <f t="shared" si="36"/>
        <v>0.61405555555555547</v>
      </c>
      <c r="H138" s="35" cm="1">
        <f t="array" ref="H138">(m*g*_xll.Interp1d(-1,Parameters!$H$48:$H$54,Parameters!$I$48:$I$54,C138)+c_w*A*rho_L*(C138/3.6)^2/2+F138*e_i*m)*C138/3.6/1000</f>
        <v>0</v>
      </c>
      <c r="I138" s="35">
        <f t="shared" si="26"/>
        <v>0</v>
      </c>
      <c r="J138" s="35">
        <f t="shared" si="27"/>
        <v>0</v>
      </c>
      <c r="K138" s="35">
        <f t="shared" si="28"/>
        <v>0</v>
      </c>
      <c r="L138" s="35">
        <f t="shared" si="29"/>
        <v>0</v>
      </c>
      <c r="M138" s="35" cm="1">
        <f t="array" ref="M138">_xll.Interp2dTab(-1,1,Parameters!$V$29:$AI$29,Parameters!$U$30:$U$37,Parameters!$V$30:$AI$37,ABS(J138),ABS(I138))*_xll.Interp2dTab(-1,1,Parameters!$V$18:$AI$18,Parameters!$U$19:$U$26,Parameters!$V$19:$AI$26,ABS(J138),ABS(I138))</f>
        <v>4.0000000000000002E-4</v>
      </c>
      <c r="N138" s="35">
        <f t="shared" si="30"/>
        <v>0</v>
      </c>
      <c r="O138" s="35">
        <f t="shared" si="31"/>
        <v>0</v>
      </c>
      <c r="P138" s="35">
        <f t="shared" si="37"/>
        <v>5.8538582526490725E-2</v>
      </c>
      <c r="Q138" s="35" cm="1">
        <f t="array" ref="Q138">_xll.Interp2dTab(-1,1,Parameters!$AL$29:$AY$29,Parameters!$AK$30:$AK$37,Parameters!$AL$30:$AY$37,ABS(L138),ABS(K138))</f>
        <v>0.4</v>
      </c>
      <c r="R138" s="35">
        <f t="shared" si="32"/>
        <v>0</v>
      </c>
      <c r="S138" s="35">
        <f t="shared" si="38"/>
        <v>3.7688445295772366E-2</v>
      </c>
      <c r="X138" s="12"/>
      <c r="AB138" s="17">
        <f>([1]WLTC_BFH!$I139/1000-H138)</f>
        <v>-4.9999999999999998E-7</v>
      </c>
      <c r="AC138" s="17">
        <f t="shared" si="33"/>
        <v>4.9999999999999998E-7</v>
      </c>
      <c r="AG138" s="17">
        <f>([1]WLTC_BFH!$U142/1000-N138)</f>
        <v>-0.17599999999999999</v>
      </c>
      <c r="AH138" s="17">
        <f t="shared" si="34"/>
        <v>0.17599999999999999</v>
      </c>
      <c r="AK138">
        <v>-0.21036631028664027</v>
      </c>
    </row>
    <row r="139" spans="1:37" x14ac:dyDescent="0.3">
      <c r="A139" s="2" t="s">
        <v>3</v>
      </c>
      <c r="B139" s="2">
        <v>135</v>
      </c>
      <c r="C139" s="8">
        <v>0</v>
      </c>
      <c r="D139" s="8">
        <v>0</v>
      </c>
      <c r="E139" s="8">
        <v>6.5299999999999997E-2</v>
      </c>
      <c r="F139" s="13">
        <f t="shared" si="35"/>
        <v>0</v>
      </c>
      <c r="G139" s="13">
        <f t="shared" si="36"/>
        <v>0.61405555555555547</v>
      </c>
      <c r="H139" s="35" cm="1">
        <f t="array" ref="H139">(m*g*_xll.Interp1d(-1,Parameters!$H$48:$H$54,Parameters!$I$48:$I$54,C139)+c_w*A*rho_L*(C139/3.6)^2/2+F139*e_i*m)*C139/3.6/1000</f>
        <v>0</v>
      </c>
      <c r="I139" s="35">
        <f t="shared" si="26"/>
        <v>0</v>
      </c>
      <c r="J139" s="35">
        <f t="shared" si="27"/>
        <v>0</v>
      </c>
      <c r="K139" s="35">
        <f t="shared" si="28"/>
        <v>0</v>
      </c>
      <c r="L139" s="35">
        <f t="shared" si="29"/>
        <v>0</v>
      </c>
      <c r="M139" s="35" cm="1">
        <f t="array" ref="M139">_xll.Interp2dTab(-1,1,Parameters!$V$29:$AI$29,Parameters!$U$30:$U$37,Parameters!$V$30:$AI$37,ABS(J139),ABS(I139))*_xll.Interp2dTab(-1,1,Parameters!$V$18:$AI$18,Parameters!$U$19:$U$26,Parameters!$V$19:$AI$26,ABS(J139),ABS(I139))</f>
        <v>4.0000000000000002E-4</v>
      </c>
      <c r="N139" s="35">
        <f t="shared" si="30"/>
        <v>0</v>
      </c>
      <c r="O139" s="35">
        <f t="shared" si="31"/>
        <v>0</v>
      </c>
      <c r="P139" s="35">
        <f t="shared" si="37"/>
        <v>5.8538582526490725E-2</v>
      </c>
      <c r="Q139" s="35" cm="1">
        <f t="array" ref="Q139">_xll.Interp2dTab(-1,1,Parameters!$AL$29:$AY$29,Parameters!$AK$30:$AK$37,Parameters!$AL$30:$AY$37,ABS(L139),ABS(K139))</f>
        <v>0.4</v>
      </c>
      <c r="R139" s="35">
        <f t="shared" si="32"/>
        <v>0</v>
      </c>
      <c r="S139" s="35">
        <f t="shared" si="38"/>
        <v>3.7688445295772366E-2</v>
      </c>
      <c r="X139" s="12"/>
      <c r="AB139" s="17">
        <f>([1]WLTC_BFH!$I140/1000-H139)</f>
        <v>-9.9000000000000001E-6</v>
      </c>
      <c r="AC139" s="17">
        <f t="shared" si="33"/>
        <v>9.9000000000000001E-6</v>
      </c>
      <c r="AG139" s="17">
        <f>([1]WLTC_BFH!$U143/1000-N139)</f>
        <v>-0.17599999999999999</v>
      </c>
      <c r="AH139" s="17">
        <f t="shared" si="34"/>
        <v>0.17599999999999999</v>
      </c>
      <c r="AK139">
        <v>-0.70257215222600333</v>
      </c>
    </row>
    <row r="140" spans="1:37" x14ac:dyDescent="0.3">
      <c r="A140" s="2" t="s">
        <v>3</v>
      </c>
      <c r="B140" s="2">
        <v>136</v>
      </c>
      <c r="C140" s="8">
        <v>0</v>
      </c>
      <c r="D140" s="8">
        <v>0</v>
      </c>
      <c r="E140" s="8">
        <v>3.5200000000000002E-2</v>
      </c>
      <c r="F140" s="13">
        <f t="shared" si="35"/>
        <v>0</v>
      </c>
      <c r="G140" s="13">
        <f t="shared" si="36"/>
        <v>0.61405555555555547</v>
      </c>
      <c r="H140" s="35" cm="1">
        <f t="array" ref="H140">(m*g*_xll.Interp1d(-1,Parameters!$H$48:$H$54,Parameters!$I$48:$I$54,C140)+c_w*A*rho_L*(C140/3.6)^2/2+F140*e_i*m)*C140/3.6/1000</f>
        <v>0</v>
      </c>
      <c r="I140" s="35">
        <f t="shared" si="26"/>
        <v>0</v>
      </c>
      <c r="J140" s="35">
        <f t="shared" si="27"/>
        <v>0</v>
      </c>
      <c r="K140" s="35">
        <f t="shared" si="28"/>
        <v>0</v>
      </c>
      <c r="L140" s="35">
        <f t="shared" si="29"/>
        <v>0</v>
      </c>
      <c r="M140" s="35" cm="1">
        <f t="array" ref="M140">_xll.Interp2dTab(-1,1,Parameters!$V$29:$AI$29,Parameters!$U$30:$U$37,Parameters!$V$30:$AI$37,ABS(J140),ABS(I140))*_xll.Interp2dTab(-1,1,Parameters!$V$18:$AI$18,Parameters!$U$19:$U$26,Parameters!$V$19:$AI$26,ABS(J140),ABS(I140))</f>
        <v>4.0000000000000002E-4</v>
      </c>
      <c r="N140" s="35">
        <f t="shared" si="30"/>
        <v>0</v>
      </c>
      <c r="O140" s="35">
        <f t="shared" si="31"/>
        <v>0</v>
      </c>
      <c r="P140" s="35">
        <f t="shared" si="37"/>
        <v>5.8538582526490725E-2</v>
      </c>
      <c r="Q140" s="35" cm="1">
        <f t="array" ref="Q140">_xll.Interp2dTab(-1,1,Parameters!$AL$29:$AY$29,Parameters!$AK$30:$AK$37,Parameters!$AL$30:$AY$37,ABS(L140),ABS(K140))</f>
        <v>0.4</v>
      </c>
      <c r="R140" s="35">
        <f t="shared" si="32"/>
        <v>0</v>
      </c>
      <c r="S140" s="35">
        <f t="shared" si="38"/>
        <v>3.7688445295772366E-2</v>
      </c>
      <c r="X140" s="12"/>
      <c r="AB140" s="17">
        <f>([1]WLTC_BFH!$I141/1000-H140)</f>
        <v>-5.4999999999999999E-6</v>
      </c>
      <c r="AC140" s="17">
        <f t="shared" si="33"/>
        <v>5.4999999999999999E-6</v>
      </c>
      <c r="AG140" s="17">
        <f>([1]WLTC_BFH!$U144/1000-N140)</f>
        <v>-0.17599999999999999</v>
      </c>
      <c r="AH140" s="17">
        <f t="shared" si="34"/>
        <v>0.17599999999999999</v>
      </c>
      <c r="AK140">
        <v>-0.45795146142673138</v>
      </c>
    </row>
    <row r="141" spans="1:37" x14ac:dyDescent="0.3">
      <c r="A141" s="2" t="s">
        <v>3</v>
      </c>
      <c r="B141" s="2">
        <v>137</v>
      </c>
      <c r="C141" s="8">
        <v>0</v>
      </c>
      <c r="D141" s="8">
        <v>0</v>
      </c>
      <c r="E141" s="8">
        <v>-9.7100000000000006E-2</v>
      </c>
      <c r="F141" s="13">
        <f t="shared" si="35"/>
        <v>0</v>
      </c>
      <c r="G141" s="13">
        <f t="shared" si="36"/>
        <v>0.61405555555555547</v>
      </c>
      <c r="H141" s="35" cm="1">
        <f t="array" ref="H141">(m*g*_xll.Interp1d(-1,Parameters!$H$48:$H$54,Parameters!$I$48:$I$54,C141)+c_w*A*rho_L*(C141/3.6)^2/2+F141*e_i*m)*C141/3.6/1000</f>
        <v>0</v>
      </c>
      <c r="I141" s="35">
        <f t="shared" si="26"/>
        <v>0</v>
      </c>
      <c r="J141" s="35">
        <f t="shared" si="27"/>
        <v>0</v>
      </c>
      <c r="K141" s="35">
        <f t="shared" si="28"/>
        <v>0</v>
      </c>
      <c r="L141" s="35">
        <f t="shared" si="29"/>
        <v>0</v>
      </c>
      <c r="M141" s="35" cm="1">
        <f t="array" ref="M141">_xll.Interp2dTab(-1,1,Parameters!$V$29:$AI$29,Parameters!$U$30:$U$37,Parameters!$V$30:$AI$37,ABS(J141),ABS(I141))*_xll.Interp2dTab(-1,1,Parameters!$V$18:$AI$18,Parameters!$U$19:$U$26,Parameters!$V$19:$AI$26,ABS(J141),ABS(I141))</f>
        <v>4.0000000000000002E-4</v>
      </c>
      <c r="N141" s="35">
        <f t="shared" si="30"/>
        <v>0</v>
      </c>
      <c r="O141" s="35">
        <f t="shared" si="31"/>
        <v>0</v>
      </c>
      <c r="P141" s="35">
        <f t="shared" si="37"/>
        <v>5.8538582526490725E-2</v>
      </c>
      <c r="Q141" s="35" cm="1">
        <f t="array" ref="Q141">_xll.Interp2dTab(-1,1,Parameters!$AL$29:$AY$29,Parameters!$AK$30:$AK$37,Parameters!$AL$30:$AY$37,ABS(L141),ABS(K141))</f>
        <v>0.4</v>
      </c>
      <c r="R141" s="35">
        <f t="shared" si="32"/>
        <v>0</v>
      </c>
      <c r="S141" s="35">
        <f t="shared" si="38"/>
        <v>3.7688445295772366E-2</v>
      </c>
      <c r="X141" s="12"/>
      <c r="AB141" s="17">
        <f>([1]WLTC_BFH!$I142/1000-H141)</f>
        <v>1.5500000000000001E-5</v>
      </c>
      <c r="AC141" s="17">
        <f t="shared" si="33"/>
        <v>1.5500000000000001E-5</v>
      </c>
      <c r="AG141" s="17">
        <f>([1]WLTC_BFH!$U145/1000-N141)</f>
        <v>-0.17599999999999999</v>
      </c>
      <c r="AH141" s="17">
        <f t="shared" si="34"/>
        <v>0.17599999999999999</v>
      </c>
      <c r="AK141">
        <v>1.6107368528643971</v>
      </c>
    </row>
    <row r="142" spans="1:37" x14ac:dyDescent="0.3">
      <c r="A142" s="2" t="s">
        <v>3</v>
      </c>
      <c r="B142" s="2">
        <v>138</v>
      </c>
      <c r="C142" s="8">
        <v>0.2</v>
      </c>
      <c r="D142" s="8">
        <v>0.2</v>
      </c>
      <c r="E142" s="8">
        <v>-2.5000000000000001E-3</v>
      </c>
      <c r="F142" s="13">
        <f t="shared" si="35"/>
        <v>5.5555555555555559E-2</v>
      </c>
      <c r="G142" s="13">
        <f t="shared" si="36"/>
        <v>0.61411111111111105</v>
      </c>
      <c r="H142" s="35" cm="1">
        <f t="array" ref="H142">(m*g*_xll.Interp1d(-1,Parameters!$H$48:$H$54,Parameters!$I$48:$I$54,C142)+c_w*A*rho_L*(C142/3.6)^2/2+F142*e_i*m)*C142/3.6/1000</f>
        <v>7.9037189298529174E-3</v>
      </c>
      <c r="I142" s="35">
        <f t="shared" si="26"/>
        <v>5.0541973311077086</v>
      </c>
      <c r="J142" s="35">
        <f t="shared" si="27"/>
        <v>14.933124143208529</v>
      </c>
      <c r="K142" s="35">
        <f t="shared" si="28"/>
        <v>20.628706406916113</v>
      </c>
      <c r="L142" s="35">
        <f t="shared" si="29"/>
        <v>1.829367161975809</v>
      </c>
      <c r="M142" s="35" cm="1">
        <f t="array" ref="M142">_xll.Interp2dTab(-1,1,Parameters!$V$29:$AI$29,Parameters!$U$30:$U$37,Parameters!$V$30:$AI$37,ABS(J142),ABS(I142))*_xll.Interp2dTab(-1,1,Parameters!$V$18:$AI$18,Parameters!$U$19:$U$26,Parameters!$V$19:$AI$26,ABS(J142),ABS(I142))</f>
        <v>0.13546882167033752</v>
      </c>
      <c r="N142" s="35">
        <f t="shared" si="30"/>
        <v>5.8343453736436603E-2</v>
      </c>
      <c r="O142" s="35">
        <f t="shared" si="31"/>
        <v>58.343453736436601</v>
      </c>
      <c r="P142" s="35">
        <f t="shared" si="37"/>
        <v>5.8554789041417511E-2</v>
      </c>
      <c r="Q142" s="35" cm="1">
        <f t="array" ref="Q142">_xll.Interp2dTab(-1,1,Parameters!$AL$29:$AY$29,Parameters!$AK$30:$AK$37,Parameters!$AL$30:$AY$37,ABS(L142),ABS(K142))</f>
        <v>0.3831386796819426</v>
      </c>
      <c r="R142" s="35">
        <f t="shared" si="32"/>
        <v>2.0628872387444888E-2</v>
      </c>
      <c r="S142" s="35">
        <f t="shared" si="38"/>
        <v>3.7694175538102212E-2</v>
      </c>
      <c r="X142" s="12"/>
      <c r="AB142" s="17">
        <f>([1]WLTC_BFH!$I143/1000-H142)</f>
        <v>-7.9033189298529181E-3</v>
      </c>
      <c r="AC142" s="17">
        <f t="shared" si="33"/>
        <v>7.9033189298529181E-3</v>
      </c>
      <c r="AG142" s="17">
        <f>([1]WLTC_BFH!$U146/1000-N142)</f>
        <v>-0.16543779335907721</v>
      </c>
      <c r="AH142" s="17">
        <f t="shared" si="34"/>
        <v>0.16543779335907721</v>
      </c>
      <c r="AK142">
        <v>-7.5728862981492978E-2</v>
      </c>
    </row>
    <row r="143" spans="1:37" x14ac:dyDescent="0.3">
      <c r="A143" s="2" t="s">
        <v>3</v>
      </c>
      <c r="B143" s="2">
        <v>139</v>
      </c>
      <c r="C143" s="8">
        <v>1.9</v>
      </c>
      <c r="D143" s="8">
        <v>1.9</v>
      </c>
      <c r="E143" s="8">
        <v>4.3700000000000003E-2</v>
      </c>
      <c r="F143" s="13">
        <f t="shared" si="35"/>
        <v>0.47222222222222221</v>
      </c>
      <c r="G143" s="13">
        <f t="shared" si="36"/>
        <v>0.61463888888888885</v>
      </c>
      <c r="H143" s="35" cm="1">
        <f t="array" ref="H143">(m*g*_xll.Interp1d(-1,Parameters!$H$48:$H$54,Parameters!$I$48:$I$54,C143)+c_w*A*rho_L*(C143/3.6)^2/2+F143*e_i*m)*C143/3.6/1000</f>
        <v>0.37422564680967318</v>
      </c>
      <c r="I143" s="35">
        <f t="shared" si="26"/>
        <v>25.190143927303481</v>
      </c>
      <c r="J143" s="35">
        <f t="shared" si="27"/>
        <v>141.86467936048101</v>
      </c>
      <c r="K143" s="35">
        <f t="shared" si="28"/>
        <v>102.81357243928916</v>
      </c>
      <c r="L143" s="35">
        <f t="shared" si="29"/>
        <v>17.378988038770181</v>
      </c>
      <c r="M143" s="35" cm="1">
        <f t="array" ref="M143">_xll.Interp2dTab(-1,1,Parameters!$V$29:$AI$29,Parameters!$U$30:$U$37,Parameters!$V$30:$AI$37,ABS(J143),ABS(I143))*_xll.Interp2dTab(-1,1,Parameters!$V$18:$AI$18,Parameters!$U$19:$U$26,Parameters!$V$19:$AI$26,ABS(J143),ABS(I143))</f>
        <v>0.18655499934025527</v>
      </c>
      <c r="N143" s="35">
        <f t="shared" si="30"/>
        <v>2.005980263906666</v>
      </c>
      <c r="O143" s="35">
        <f t="shared" si="31"/>
        <v>2005.9802639066659</v>
      </c>
      <c r="P143" s="35">
        <f t="shared" si="37"/>
        <v>5.9112005781391586E-2</v>
      </c>
      <c r="Q143" s="35" cm="1">
        <f t="array" ref="Q143">_xll.Interp2dTab(-1,1,Parameters!$AL$29:$AY$29,Parameters!$AK$30:$AK$37,Parameters!$AL$30:$AY$37,ABS(L143),ABS(K143))</f>
        <v>0.3925706355335723</v>
      </c>
      <c r="R143" s="35">
        <f t="shared" si="32"/>
        <v>0.95326958497808922</v>
      </c>
      <c r="S143" s="35">
        <f t="shared" si="38"/>
        <v>3.795897264504057E-2</v>
      </c>
      <c r="X143" s="12"/>
      <c r="AB143" s="17">
        <f>([1]WLTC_BFH!$I144/1000-H143)</f>
        <v>-0.37423274680967317</v>
      </c>
      <c r="AC143" s="17">
        <f t="shared" si="33"/>
        <v>0.37423274680967317</v>
      </c>
      <c r="AG143" s="17">
        <f>([1]WLTC_BFH!$U147/1000-N143)</f>
        <v>0.18851973609335548</v>
      </c>
      <c r="AH143" s="17">
        <f t="shared" si="34"/>
        <v>0.18851973609335548</v>
      </c>
      <c r="AK143">
        <v>1.8118403762853132</v>
      </c>
    </row>
    <row r="144" spans="1:37" x14ac:dyDescent="0.3">
      <c r="A144" s="2" t="s">
        <v>3</v>
      </c>
      <c r="B144" s="2">
        <v>140</v>
      </c>
      <c r="C144" s="8">
        <v>6.1</v>
      </c>
      <c r="D144" s="8">
        <v>6.1</v>
      </c>
      <c r="E144" s="8">
        <v>-5.4699999999999999E-2</v>
      </c>
      <c r="F144" s="13">
        <f t="shared" si="35"/>
        <v>1.1666666666666665</v>
      </c>
      <c r="G144" s="13">
        <f t="shared" si="36"/>
        <v>0.61633333333333329</v>
      </c>
      <c r="H144" s="35" cm="1">
        <f t="array" ref="H144">(m*g*_xll.Interp1d(-1,Parameters!$H$48:$H$54,Parameters!$I$48:$I$54,C144)+c_w*A*rho_L*(C144/3.6)^2/2+F144*e_i*m)*C144/3.6/1000</f>
        <v>2.8035551449494251</v>
      </c>
      <c r="I144" s="35">
        <f t="shared" si="26"/>
        <v>58.780052562787304</v>
      </c>
      <c r="J144" s="35">
        <f t="shared" si="27"/>
        <v>455.46028636786002</v>
      </c>
      <c r="K144" s="35">
        <f t="shared" si="28"/>
        <v>239.9107845350164</v>
      </c>
      <c r="L144" s="35">
        <f t="shared" si="29"/>
        <v>55.795698440262157</v>
      </c>
      <c r="M144" s="35" cm="1">
        <f t="array" ref="M144">_xll.Interp2dTab(-1,1,Parameters!$V$29:$AI$29,Parameters!$U$30:$U$37,Parameters!$V$30:$AI$37,ABS(J144),ABS(I144))*_xll.Interp2dTab(-1,1,Parameters!$V$18:$AI$18,Parameters!$U$19:$U$26,Parameters!$V$19:$AI$26,ABS(J144),ABS(I144))</f>
        <v>0.35245846010217735</v>
      </c>
      <c r="N144" s="35">
        <f t="shared" si="30"/>
        <v>7.9542852911990742</v>
      </c>
      <c r="O144" s="35">
        <f t="shared" si="31"/>
        <v>7954.285291199074</v>
      </c>
      <c r="P144" s="35">
        <f t="shared" si="37"/>
        <v>6.1321529473391326E-2</v>
      </c>
      <c r="Q144" s="35" cm="1">
        <f t="array" ref="Q144">_xll.Interp2dTab(-1,1,Parameters!$AL$29:$AY$29,Parameters!$AK$30:$AK$37,Parameters!$AL$30:$AY$37,ABS(L144),ABS(K144))</f>
        <v>0.49574541140101264</v>
      </c>
      <c r="R144" s="35">
        <f t="shared" si="32"/>
        <v>5.6552316581738484</v>
      </c>
      <c r="S144" s="35">
        <f t="shared" si="38"/>
        <v>3.9529870327866638E-2</v>
      </c>
      <c r="X144" s="12"/>
      <c r="AB144" s="17">
        <f>([1]WLTC_BFH!$I145/1000-H144)</f>
        <v>-2.8035467449494251</v>
      </c>
      <c r="AC144" s="17">
        <f t="shared" si="33"/>
        <v>2.8035467449494251</v>
      </c>
      <c r="AG144" s="17">
        <f>([1]WLTC_BFH!$U148/1000-N144)</f>
        <v>-3.9947623554192537</v>
      </c>
      <c r="AH144" s="17">
        <f t="shared" si="34"/>
        <v>3.9947623554192537</v>
      </c>
      <c r="AK144">
        <v>4.6547139229383845</v>
      </c>
    </row>
    <row r="145" spans="1:37" x14ac:dyDescent="0.3">
      <c r="A145" s="2" t="s">
        <v>3</v>
      </c>
      <c r="B145" s="2">
        <v>141</v>
      </c>
      <c r="C145" s="8">
        <v>11.7</v>
      </c>
      <c r="D145" s="8">
        <v>11.7</v>
      </c>
      <c r="E145" s="8">
        <v>0.4279</v>
      </c>
      <c r="F145" s="13">
        <f t="shared" si="35"/>
        <v>1.5555555555555554</v>
      </c>
      <c r="G145" s="13">
        <f t="shared" si="36"/>
        <v>0.61958333333333326</v>
      </c>
      <c r="H145" s="35" cm="1">
        <f t="array" ref="H145">(m*g*_xll.Interp1d(-1,Parameters!$H$48:$H$54,Parameters!$I$48:$I$54,C145)+c_w*A*rho_L*(C145/3.6)^2/2+F145*e_i*m)*C145/3.6/1000</f>
        <v>7.1061166845106731</v>
      </c>
      <c r="I145" s="35">
        <f t="shared" si="26"/>
        <v>77.67784613530452</v>
      </c>
      <c r="J145" s="35">
        <f t="shared" si="27"/>
        <v>873.58776237769871</v>
      </c>
      <c r="K145" s="35">
        <f t="shared" si="28"/>
        <v>317.04212900124543</v>
      </c>
      <c r="L145" s="35">
        <f t="shared" si="29"/>
        <v>107.0179789755848</v>
      </c>
      <c r="M145" s="35" cm="1">
        <f t="array" ref="M145">_xll.Interp2dTab(-1,1,Parameters!$V$29:$AI$29,Parameters!$U$30:$U$37,Parameters!$V$30:$AI$37,ABS(J145),ABS(I145))*_xll.Interp2dTab(-1,1,Parameters!$V$18:$AI$18,Parameters!$U$19:$U$26,Parameters!$V$19:$AI$26,ABS(J145),ABS(I145))</f>
        <v>0.58740688012552933</v>
      </c>
      <c r="N145" s="35">
        <f t="shared" si="30"/>
        <v>12.097435227507193</v>
      </c>
      <c r="O145" s="35">
        <f t="shared" si="31"/>
        <v>12097.435227507192</v>
      </c>
      <c r="P145" s="35">
        <f t="shared" si="37"/>
        <v>6.4681928147698881E-2</v>
      </c>
      <c r="Q145" s="35" cm="1">
        <f t="array" ref="Q145">_xll.Interp2dTab(-1,1,Parameters!$AL$29:$AY$29,Parameters!$AK$30:$AK$37,Parameters!$AL$30:$AY$37,ABS(L145),ABS(K145))</f>
        <v>0.63758564909727766</v>
      </c>
      <c r="R145" s="35">
        <f t="shared" si="32"/>
        <v>11.145352306112647</v>
      </c>
      <c r="S145" s="35">
        <f t="shared" si="38"/>
        <v>4.2625801524009042E-2</v>
      </c>
      <c r="X145" s="12"/>
      <c r="AB145" s="17">
        <f>([1]WLTC_BFH!$I146/1000-H145)</f>
        <v>-7.1061288845106727</v>
      </c>
      <c r="AC145" s="17">
        <f t="shared" si="33"/>
        <v>7.1061288845106727</v>
      </c>
      <c r="AG145" s="17">
        <f>([1]WLTC_BFH!$U149/1000-N145)</f>
        <v>-6.4032534093253624</v>
      </c>
      <c r="AH145" s="17">
        <f t="shared" si="34"/>
        <v>6.4032534093253624</v>
      </c>
      <c r="AK145">
        <v>3.8924179795317198</v>
      </c>
    </row>
    <row r="146" spans="1:37" x14ac:dyDescent="0.3">
      <c r="A146" s="2" t="s">
        <v>3</v>
      </c>
      <c r="B146" s="2">
        <v>142</v>
      </c>
      <c r="C146" s="8">
        <v>16.399999999999999</v>
      </c>
      <c r="D146" s="8">
        <v>16.399999999999999</v>
      </c>
      <c r="E146" s="8">
        <v>3.2393999999999998</v>
      </c>
      <c r="F146" s="13">
        <f t="shared" si="35"/>
        <v>1.3055555555555554</v>
      </c>
      <c r="G146" s="13">
        <f t="shared" si="36"/>
        <v>0.6241388888888888</v>
      </c>
      <c r="H146" s="35" cm="1">
        <f t="array" ref="H146">(m*g*_xll.Interp1d(-1,Parameters!$H$48:$H$54,Parameters!$I$48:$I$54,C146)+c_w*A*rho_L*(C146/3.6)^2/2+F146*e_i*m)*C146/3.6/1000</f>
        <v>8.4301053889732351</v>
      </c>
      <c r="I146" s="35">
        <f t="shared" si="26"/>
        <v>65.74153770947477</v>
      </c>
      <c r="J146" s="35">
        <f t="shared" si="27"/>
        <v>1224.5161797430992</v>
      </c>
      <c r="K146" s="35">
        <f t="shared" si="28"/>
        <v>268.32408616122126</v>
      </c>
      <c r="L146" s="35">
        <f t="shared" si="29"/>
        <v>150.00810728201631</v>
      </c>
      <c r="M146" s="35" cm="1">
        <f t="array" ref="M146">_xll.Interp2dTab(-1,1,Parameters!$V$29:$AI$29,Parameters!$U$30:$U$37,Parameters!$V$30:$AI$37,ABS(J146),ABS(I146))*_xll.Interp2dTab(-1,1,Parameters!$V$18:$AI$18,Parameters!$U$19:$U$26,Parameters!$V$19:$AI$26,ABS(J146),ABS(I146))</f>
        <v>0.71617007821252654</v>
      </c>
      <c r="N146" s="35">
        <f t="shared" si="30"/>
        <v>11.771094109396127</v>
      </c>
      <c r="O146" s="35">
        <f t="shared" si="31"/>
        <v>11771.094109396128</v>
      </c>
      <c r="P146" s="35">
        <f t="shared" si="37"/>
        <v>6.7951676511420034E-2</v>
      </c>
      <c r="Q146" s="35" cm="1">
        <f t="array" ref="Q146">_xll.Interp2dTab(-1,1,Parameters!$AL$29:$AY$29,Parameters!$AK$30:$AK$37,Parameters!$AL$30:$AY$37,ABS(L146),ABS(K146))</f>
        <v>0.72168239966439185</v>
      </c>
      <c r="R146" s="35">
        <f t="shared" si="32"/>
        <v>11.681184677489068</v>
      </c>
      <c r="S146" s="35">
        <f t="shared" si="38"/>
        <v>4.5870575045533782E-2</v>
      </c>
      <c r="X146" s="12"/>
      <c r="AB146" s="17">
        <f>([1]WLTC_BFH!$I147/1000-H146)</f>
        <v>-8.4288686889732354</v>
      </c>
      <c r="AC146" s="17">
        <f t="shared" si="33"/>
        <v>8.4288686889732354</v>
      </c>
      <c r="AG146" s="17">
        <f>([1]WLTC_BFH!$U150/1000-N146)</f>
        <v>-5.2769319472339777</v>
      </c>
      <c r="AH146" s="17">
        <f t="shared" si="34"/>
        <v>5.2769319472339777</v>
      </c>
      <c r="AK146">
        <v>1.1000600401530756</v>
      </c>
    </row>
    <row r="147" spans="1:37" x14ac:dyDescent="0.3">
      <c r="A147" s="2" t="s">
        <v>3</v>
      </c>
      <c r="B147" s="2">
        <v>143</v>
      </c>
      <c r="C147" s="8">
        <v>18.899999999999999</v>
      </c>
      <c r="D147" s="8">
        <v>18.899999999999999</v>
      </c>
      <c r="E147" s="8">
        <v>7.6162999999999998</v>
      </c>
      <c r="F147" s="13">
        <f t="shared" si="35"/>
        <v>0.69444444444444442</v>
      </c>
      <c r="G147" s="13">
        <f t="shared" si="36"/>
        <v>0.62938888888888878</v>
      </c>
      <c r="H147" s="35" cm="1">
        <f t="array" ref="H147">(m*g*_xll.Interp1d(-1,Parameters!$H$48:$H$54,Parameters!$I$48:$I$54,C147)+c_w*A*rho_L*(C147/3.6)^2/2+F147*e_i*m)*C147/3.6/1000</f>
        <v>5.3658918119994317</v>
      </c>
      <c r="I147" s="35">
        <f t="shared" si="26"/>
        <v>36.310381348589992</v>
      </c>
      <c r="J147" s="35">
        <f t="shared" si="27"/>
        <v>1411.1802315332054</v>
      </c>
      <c r="K147" s="35">
        <f t="shared" si="28"/>
        <v>148.20082147427004</v>
      </c>
      <c r="L147" s="35">
        <f t="shared" si="29"/>
        <v>172.87519680671389</v>
      </c>
      <c r="M147" s="35" cm="1">
        <f t="array" ref="M147">_xll.Interp2dTab(-1,1,Parameters!$V$29:$AI$29,Parameters!$U$30:$U$37,Parameters!$V$30:$AI$37,ABS(J147),ABS(I147))*_xll.Interp2dTab(-1,1,Parameters!$V$18:$AI$18,Parameters!$U$19:$U$26,Parameters!$V$19:$AI$26,ABS(J147),ABS(I147))</f>
        <v>0.70597636724534474</v>
      </c>
      <c r="N147" s="35">
        <f t="shared" si="30"/>
        <v>7.6006677573877592</v>
      </c>
      <c r="O147" s="35">
        <f t="shared" si="31"/>
        <v>7600.6677573877596</v>
      </c>
      <c r="P147" s="35">
        <f t="shared" si="37"/>
        <v>7.0062973110694413E-2</v>
      </c>
      <c r="Q147" s="35" cm="1">
        <f t="array" ref="Q147">_xll.Interp2dTab(-1,1,Parameters!$AL$29:$AY$29,Parameters!$AK$30:$AK$37,Parameters!$AL$30:$AY$37,ABS(L147),ABS(K147))</f>
        <v>0.85158479502880369</v>
      </c>
      <c r="R147" s="35">
        <f t="shared" si="32"/>
        <v>6.3010657814973525</v>
      </c>
      <c r="S147" s="35">
        <f t="shared" si="38"/>
        <v>4.7620871095949716E-2</v>
      </c>
      <c r="X147" s="12"/>
      <c r="AB147" s="17">
        <f>([1]WLTC_BFH!$I148/1000-H147)</f>
        <v>-5.3624637119994318</v>
      </c>
      <c r="AC147" s="17">
        <f t="shared" si="33"/>
        <v>5.3624637119994318</v>
      </c>
      <c r="AG147" s="17">
        <f>([1]WLTC_BFH!$U151/1000-N147)</f>
        <v>-2.2136677573877916</v>
      </c>
      <c r="AH147" s="17">
        <f t="shared" si="34"/>
        <v>2.2136677573877916</v>
      </c>
      <c r="AK147">
        <v>-1.2959389231067027</v>
      </c>
    </row>
    <row r="148" spans="1:37" x14ac:dyDescent="0.3">
      <c r="A148" s="2" t="s">
        <v>3</v>
      </c>
      <c r="B148" s="2">
        <v>144</v>
      </c>
      <c r="C148" s="8">
        <v>19.899999999999999</v>
      </c>
      <c r="D148" s="8">
        <v>19.899999999999999</v>
      </c>
      <c r="E148" s="8">
        <v>11.968500000000001</v>
      </c>
      <c r="F148" s="13">
        <f t="shared" si="35"/>
        <v>0.27777777777777779</v>
      </c>
      <c r="G148" s="13">
        <f t="shared" si="36"/>
        <v>0.63491666666666657</v>
      </c>
      <c r="H148" s="35" cm="1">
        <f t="array" ref="H148">(m*g*_xll.Interp1d(-1,Parameters!$H$48:$H$54,Parameters!$I$48:$I$54,C148)+c_w*A*rho_L*(C148/3.6)^2/2+F148*e_i*m)*C148/3.6/1000</f>
        <v>2.5238885132078432</v>
      </c>
      <c r="I148" s="35">
        <f t="shared" si="26"/>
        <v>16.220632796402615</v>
      </c>
      <c r="J148" s="35">
        <f t="shared" si="27"/>
        <v>1485.8458522492485</v>
      </c>
      <c r="K148" s="35">
        <f t="shared" si="28"/>
        <v>66.204512758517282</v>
      </c>
      <c r="L148" s="35">
        <f t="shared" si="29"/>
        <v>182.02203261659298</v>
      </c>
      <c r="M148" s="35" cm="1">
        <f t="array" ref="M148">_xll.Interp2dTab(-1,1,Parameters!$V$29:$AI$29,Parameters!$U$30:$U$37,Parameters!$V$30:$AI$37,ABS(J148),ABS(I148))*_xll.Interp2dTab(-1,1,Parameters!$V$18:$AI$18,Parameters!$U$19:$U$26,Parameters!$V$19:$AI$26,ABS(J148),ABS(I148))</f>
        <v>0.63423352638765862</v>
      </c>
      <c r="N148" s="35">
        <f t="shared" si="30"/>
        <v>3.9794309322985595</v>
      </c>
      <c r="O148" s="35">
        <f t="shared" si="31"/>
        <v>3979.4309322985596</v>
      </c>
      <c r="P148" s="35">
        <f t="shared" si="37"/>
        <v>7.1168370591888463E-2</v>
      </c>
      <c r="Q148" s="35" cm="1">
        <f t="array" ref="Q148">_xll.Interp2dTab(-1,1,Parameters!$AL$29:$AY$29,Parameters!$AK$30:$AK$37,Parameters!$AL$30:$AY$37,ABS(L148),ABS(K148))</f>
        <v>0.92008617335601695</v>
      </c>
      <c r="R148" s="35">
        <f t="shared" si="32"/>
        <v>2.7431001424594315</v>
      </c>
      <c r="S148" s="35">
        <f t="shared" si="38"/>
        <v>4.8382843357744003E-2</v>
      </c>
      <c r="X148" s="12"/>
      <c r="AB148" s="17">
        <f>([1]WLTC_BFH!$I149/1000-H148)</f>
        <v>-2.5189612132078434</v>
      </c>
      <c r="AC148" s="17">
        <f t="shared" si="33"/>
        <v>2.5189612132078434</v>
      </c>
      <c r="AG148" s="17">
        <f>([1]WLTC_BFH!$U152/1000-N148)</f>
        <v>0.3523190677014516</v>
      </c>
      <c r="AH148" s="17">
        <f t="shared" si="34"/>
        <v>0.3523190677014516</v>
      </c>
      <c r="AK148">
        <v>-3.8442082331262748</v>
      </c>
    </row>
    <row r="149" spans="1:37" x14ac:dyDescent="0.3">
      <c r="A149" s="2" t="s">
        <v>3</v>
      </c>
      <c r="B149" s="2">
        <v>145</v>
      </c>
      <c r="C149" s="8">
        <v>20.8</v>
      </c>
      <c r="D149" s="8">
        <v>20.8</v>
      </c>
      <c r="E149" s="8">
        <v>16.2805</v>
      </c>
      <c r="F149" s="13">
        <f t="shared" si="35"/>
        <v>0.25000000000000061</v>
      </c>
      <c r="G149" s="13">
        <f t="shared" si="36"/>
        <v>0.64069444444444434</v>
      </c>
      <c r="H149" s="35" cm="1">
        <f t="array" ref="H149">(m*g*_xll.Interp1d(-1,Parameters!$H$48:$H$54,Parameters!$I$48:$I$54,C149)+c_w*A*rho_L*(C149/3.6)^2/2+F149*e_i*m)*C149/3.6/1000</f>
        <v>2.4261692960536045</v>
      </c>
      <c r="I149" s="35">
        <f t="shared" si="26"/>
        <v>14.917926720709552</v>
      </c>
      <c r="J149" s="35">
        <f t="shared" si="27"/>
        <v>1553.0449108936868</v>
      </c>
      <c r="K149" s="35">
        <f t="shared" si="28"/>
        <v>60.887517910576037</v>
      </c>
      <c r="L149" s="35">
        <f t="shared" si="29"/>
        <v>190.2541848454841</v>
      </c>
      <c r="M149" s="35" cm="1">
        <f t="array" ref="M149">_xll.Interp2dTab(-1,1,Parameters!$V$29:$AI$29,Parameters!$U$30:$U$37,Parameters!$V$30:$AI$37,ABS(J149),ABS(I149))*_xll.Interp2dTab(-1,1,Parameters!$V$18:$AI$18,Parameters!$U$19:$U$26,Parameters!$V$19:$AI$26,ABS(J149),ABS(I149))</f>
        <v>0.63951014520144411</v>
      </c>
      <c r="N149" s="35">
        <f t="shared" si="30"/>
        <v>3.7937932873439673</v>
      </c>
      <c r="O149" s="35">
        <f t="shared" si="31"/>
        <v>3793.7932873439672</v>
      </c>
      <c r="P149" s="35">
        <f t="shared" si="37"/>
        <v>7.2222202060595125E-2</v>
      </c>
      <c r="Q149" s="35" cm="1">
        <f t="array" ref="Q149">_xll.Interp2dTab(-1,1,Parameters!$AL$29:$AY$29,Parameters!$AK$30:$AK$37,Parameters!$AL$30:$AY$37,ABS(L149),ABS(K149))</f>
        <v>0.9255985419782754</v>
      </c>
      <c r="R149" s="35">
        <f t="shared" si="32"/>
        <v>2.6211896259777694</v>
      </c>
      <c r="S149" s="35">
        <f t="shared" si="38"/>
        <v>4.9110951587182275E-2</v>
      </c>
      <c r="X149" s="12"/>
      <c r="AB149" s="17">
        <f>([1]WLTC_BFH!$I150/1000-H149)</f>
        <v>-2.4191446960536047</v>
      </c>
      <c r="AC149" s="17">
        <f t="shared" si="33"/>
        <v>2.4191446960536047</v>
      </c>
      <c r="AG149" s="17">
        <f>([1]WLTC_BFH!$U153/1000-N149)</f>
        <v>1.5807949479502064</v>
      </c>
      <c r="AH149" s="17">
        <f t="shared" si="34"/>
        <v>1.5807949479502064</v>
      </c>
      <c r="AK149">
        <v>-4.41758523265056</v>
      </c>
    </row>
    <row r="150" spans="1:37" x14ac:dyDescent="0.3">
      <c r="A150" s="2" t="s">
        <v>3</v>
      </c>
      <c r="B150" s="2">
        <v>146</v>
      </c>
      <c r="C150" s="8">
        <v>22.8</v>
      </c>
      <c r="D150" s="8">
        <v>22.8</v>
      </c>
      <c r="E150" s="8">
        <v>18.816700000000001</v>
      </c>
      <c r="F150" s="13">
        <f t="shared" si="35"/>
        <v>0.55555555555555558</v>
      </c>
      <c r="G150" s="13">
        <f t="shared" si="36"/>
        <v>0.64702777777777765</v>
      </c>
      <c r="H150" s="35" cm="1">
        <f t="array" ref="H150">(m*g*_xll.Interp1d(-1,Parameters!$H$48:$H$54,Parameters!$I$48:$I$54,C150)+c_w*A*rho_L*(C150/3.6)^2/2+F150*e_i*m)*C150/3.6/1000</f>
        <v>5.3080159098699964</v>
      </c>
      <c r="I150" s="35">
        <f t="shared" si="26"/>
        <v>29.774746394752292</v>
      </c>
      <c r="J150" s="35">
        <f t="shared" si="27"/>
        <v>1702.376152325772</v>
      </c>
      <c r="K150" s="35">
        <f t="shared" si="28"/>
        <v>121.52562741018149</v>
      </c>
      <c r="L150" s="35">
        <f t="shared" si="29"/>
        <v>208.54785646524218</v>
      </c>
      <c r="M150" s="35" cm="1">
        <f t="array" ref="M150">_xll.Interp2dTab(-1,1,Parameters!$V$29:$AI$29,Parameters!$U$30:$U$37,Parameters!$V$30:$AI$37,ABS(J150),ABS(I150))*_xll.Interp2dTab(-1,1,Parameters!$V$18:$AI$18,Parameters!$U$19:$U$26,Parameters!$V$19:$AI$26,ABS(J150),ABS(I150))</f>
        <v>0.7303480931825217</v>
      </c>
      <c r="N150" s="35">
        <f t="shared" si="30"/>
        <v>7.2677890986749896</v>
      </c>
      <c r="O150" s="35">
        <f t="shared" si="31"/>
        <v>7267.7890986749899</v>
      </c>
      <c r="P150" s="35">
        <f t="shared" si="37"/>
        <v>7.4241032365782625E-2</v>
      </c>
      <c r="Q150" s="35" cm="1">
        <f t="array" ref="Q150">_xll.Interp2dTab(-1,1,Parameters!$AL$29:$AY$29,Parameters!$AK$30:$AK$37,Parameters!$AL$30:$AY$37,ABS(L150),ABS(K150))</f>
        <v>0.88804841167272519</v>
      </c>
      <c r="R150" s="35">
        <f t="shared" si="32"/>
        <v>5.9771695327643615</v>
      </c>
      <c r="S150" s="35">
        <f t="shared" si="38"/>
        <v>5.0771276457394598E-2</v>
      </c>
      <c r="X150" s="12"/>
      <c r="AB150" s="17">
        <f>([1]WLTC_BFH!$I151/1000-H150)</f>
        <v>-5.3042232098699964</v>
      </c>
      <c r="AC150" s="17">
        <f t="shared" si="33"/>
        <v>5.3042232098699964</v>
      </c>
      <c r="AG150" s="17">
        <f>([1]WLTC_BFH!$U154/1000-N150)</f>
        <v>2.1322109013250108</v>
      </c>
      <c r="AH150" s="17">
        <f t="shared" si="34"/>
        <v>2.1322109013250108</v>
      </c>
      <c r="AK150">
        <v>3.0257878707462202</v>
      </c>
    </row>
    <row r="151" spans="1:37" x14ac:dyDescent="0.3">
      <c r="A151" s="2" t="s">
        <v>3</v>
      </c>
      <c r="B151" s="2">
        <v>147</v>
      </c>
      <c r="C151" s="8">
        <v>25.4</v>
      </c>
      <c r="D151" s="8">
        <v>25.4</v>
      </c>
      <c r="E151" s="8">
        <v>20.4131</v>
      </c>
      <c r="F151" s="13">
        <f t="shared" si="35"/>
        <v>0.72222222222222165</v>
      </c>
      <c r="G151" s="13">
        <f t="shared" si="36"/>
        <v>0.65408333333333324</v>
      </c>
      <c r="H151" s="35" cm="1">
        <f t="array" ref="H151">(m*g*_xll.Interp1d(-1,Parameters!$H$48:$H$54,Parameters!$I$48:$I$54,C151)+c_w*A*rho_L*(C151/3.6)^2/2+F151*e_i*m)*C151/3.6/1000</f>
        <v>7.5396765867368982</v>
      </c>
      <c r="I151" s="35">
        <f t="shared" si="26"/>
        <v>37.96380227545513</v>
      </c>
      <c r="J151" s="35">
        <f t="shared" si="27"/>
        <v>1896.5067661874828</v>
      </c>
      <c r="K151" s="35">
        <f t="shared" si="28"/>
        <v>154.94925898727013</v>
      </c>
      <c r="L151" s="35">
        <f t="shared" si="29"/>
        <v>232.32962957092769</v>
      </c>
      <c r="M151" s="35" cm="1">
        <f t="array" ref="M151">_xll.Interp2dTab(-1,1,Parameters!$V$29:$AI$29,Parameters!$U$30:$U$37,Parameters!$V$30:$AI$37,ABS(J151),ABS(I151))*_xll.Interp2dTab(-1,1,Parameters!$V$18:$AI$18,Parameters!$U$19:$U$26,Parameters!$V$19:$AI$26,ABS(J151),ABS(I151))</f>
        <v>0.8059918516639033</v>
      </c>
      <c r="N151" s="35">
        <f t="shared" si="30"/>
        <v>9.3545320230866622</v>
      </c>
      <c r="O151" s="35">
        <f t="shared" si="31"/>
        <v>9354.5320230866619</v>
      </c>
      <c r="P151" s="35">
        <f t="shared" si="37"/>
        <v>7.6839513483306698E-2</v>
      </c>
      <c r="Q151" s="35" cm="1">
        <f t="array" ref="Q151">_xll.Interp2dTab(-1,1,Parameters!$AL$29:$AY$29,Parameters!$AK$30:$AK$37,Parameters!$AL$30:$AY$37,ABS(L151),ABS(K151))</f>
        <v>0.87656387514495548</v>
      </c>
      <c r="R151" s="35">
        <f t="shared" si="32"/>
        <v>8.6014000810723328</v>
      </c>
      <c r="S151" s="35">
        <f t="shared" si="38"/>
        <v>5.316055425769247E-2</v>
      </c>
      <c r="X151" s="12"/>
      <c r="AB151" s="17">
        <f>([1]WLTC_BFH!$I152/1000-H151)</f>
        <v>-7.5366759867368982</v>
      </c>
      <c r="AC151" s="17">
        <f t="shared" si="33"/>
        <v>7.5366759867368982</v>
      </c>
      <c r="AG151" s="17">
        <f>([1]WLTC_BFH!$U155/1000-N151)</f>
        <v>4.5467976913338148E-2</v>
      </c>
      <c r="AH151" s="17">
        <f t="shared" si="34"/>
        <v>4.5467976913338148E-2</v>
      </c>
      <c r="AK151">
        <v>4.8568773092907289</v>
      </c>
    </row>
    <row r="152" spans="1:37" x14ac:dyDescent="0.3">
      <c r="A152" s="2" t="s">
        <v>3</v>
      </c>
      <c r="B152" s="2">
        <v>148</v>
      </c>
      <c r="C152" s="8">
        <v>27.7</v>
      </c>
      <c r="D152" s="8">
        <v>27.7</v>
      </c>
      <c r="E152" s="8">
        <v>22.2028</v>
      </c>
      <c r="F152" s="13">
        <f t="shared" si="35"/>
        <v>0.63888888888888906</v>
      </c>
      <c r="G152" s="13">
        <f t="shared" si="36"/>
        <v>0.66177777777777769</v>
      </c>
      <c r="H152" s="35" cm="1">
        <f t="array" ref="H152">(m*g*_xll.Interp1d(-1,Parameters!$H$48:$H$54,Parameters!$I$48:$I$54,C152)+c_w*A*rho_L*(C152/3.6)^2/2+F152*e_i*m)*C152/3.6/1000</f>
        <v>7.3810795068490247</v>
      </c>
      <c r="I152" s="35">
        <f t="shared" si="26"/>
        <v>34.079311842289087</v>
      </c>
      <c r="J152" s="35">
        <f t="shared" si="27"/>
        <v>2068.2376938343809</v>
      </c>
      <c r="K152" s="35">
        <f t="shared" si="28"/>
        <v>139.09471128430292</v>
      </c>
      <c r="L152" s="35">
        <f t="shared" si="29"/>
        <v>253.3673519336495</v>
      </c>
      <c r="M152" s="35" cm="1">
        <f t="array" ref="M152">_xll.Interp2dTab(-1,1,Parameters!$V$29:$AI$29,Parameters!$U$30:$U$37,Parameters!$V$30:$AI$37,ABS(J152),ABS(I152))*_xll.Interp2dTab(-1,1,Parameters!$V$18:$AI$18,Parameters!$U$19:$U$26,Parameters!$V$19:$AI$26,ABS(J152),ABS(I152))</f>
        <v>0.80701071960953996</v>
      </c>
      <c r="N152" s="35">
        <f t="shared" si="30"/>
        <v>9.1461975999776666</v>
      </c>
      <c r="O152" s="35">
        <f t="shared" si="31"/>
        <v>9146.197599977666</v>
      </c>
      <c r="P152" s="35">
        <f t="shared" si="37"/>
        <v>7.9380123927744933E-2</v>
      </c>
      <c r="Q152" s="35" cm="1">
        <f t="array" ref="Q152">_xll.Interp2dTab(-1,1,Parameters!$AL$29:$AY$29,Parameters!$AK$30:$AK$37,Parameters!$AL$30:$AY$37,ABS(L152),ABS(K152))</f>
        <v>0.89490305132864434</v>
      </c>
      <c r="R152" s="35">
        <f t="shared" si="32"/>
        <v>8.2479096432741912</v>
      </c>
      <c r="S152" s="35">
        <f t="shared" si="38"/>
        <v>5.5451640269713082E-2</v>
      </c>
      <c r="X152" s="12"/>
      <c r="AB152" s="17">
        <f>([1]WLTC_BFH!$I153/1000-H152)</f>
        <v>-7.3770192068490248</v>
      </c>
      <c r="AC152" s="17">
        <f t="shared" si="33"/>
        <v>7.3770192068490248</v>
      </c>
      <c r="AG152" s="17">
        <f>([1]WLTC_BFH!$U156/1000-N152)</f>
        <v>-0.85062237873874302</v>
      </c>
      <c r="AH152" s="17">
        <f t="shared" si="34"/>
        <v>0.85062237873874302</v>
      </c>
      <c r="AK152">
        <v>3.0108303755638328</v>
      </c>
    </row>
    <row r="153" spans="1:37" x14ac:dyDescent="0.3">
      <c r="A153" s="2" t="s">
        <v>3</v>
      </c>
      <c r="B153" s="2">
        <v>149</v>
      </c>
      <c r="C153" s="8">
        <v>29.2</v>
      </c>
      <c r="D153" s="8">
        <v>29.2</v>
      </c>
      <c r="E153" s="8">
        <v>24.691800000000001</v>
      </c>
      <c r="F153" s="13">
        <f t="shared" si="35"/>
        <v>0.41666666666666663</v>
      </c>
      <c r="G153" s="13">
        <f t="shared" si="36"/>
        <v>0.66988888888888876</v>
      </c>
      <c r="H153" s="35" cm="1">
        <f t="array" ref="H153">(m*g*_xll.Interp1d(-1,Parameters!$H$48:$H$54,Parameters!$I$48:$I$54,C153)+c_w*A*rho_L*(C153/3.6)^2/2+F153*e_i*m)*C153/3.6/1000</f>
        <v>5.3519208997875287</v>
      </c>
      <c r="I153" s="35">
        <f t="shared" si="26"/>
        <v>23.441075666254598</v>
      </c>
      <c r="J153" s="35">
        <f t="shared" si="27"/>
        <v>2180.2361249084443</v>
      </c>
      <c r="K153" s="35">
        <f t="shared" si="28"/>
        <v>95.674750331818146</v>
      </c>
      <c r="L153" s="35">
        <f t="shared" si="29"/>
        <v>267.08760564846801</v>
      </c>
      <c r="M153" s="35" cm="1">
        <f t="array" ref="M153">_xll.Interp2dTab(-1,1,Parameters!$V$29:$AI$29,Parameters!$U$30:$U$37,Parameters!$V$30:$AI$37,ABS(J153),ABS(I153))*_xll.Interp2dTab(-1,1,Parameters!$V$18:$AI$18,Parameters!$U$19:$U$26,Parameters!$V$19:$AI$26,ABS(J153),ABS(I153))</f>
        <v>0.75462433012537</v>
      </c>
      <c r="N153" s="35">
        <f t="shared" si="30"/>
        <v>7.092165844822925</v>
      </c>
      <c r="O153" s="35">
        <f t="shared" si="31"/>
        <v>7092.1658448229246</v>
      </c>
      <c r="P153" s="35">
        <f t="shared" si="37"/>
        <v>8.1350169995751301E-2</v>
      </c>
      <c r="Q153" s="35" cm="1">
        <f t="array" ref="Q153">_xll.Interp2dTab(-1,1,Parameters!$AL$29:$AY$29,Parameters!$AK$30:$AK$37,Parameters!$AL$30:$AY$37,ABS(L153),ABS(K153))</f>
        <v>0.92199327388598706</v>
      </c>
      <c r="R153" s="35">
        <f t="shared" si="32"/>
        <v>5.8047287885630965</v>
      </c>
      <c r="S153" s="35">
        <f t="shared" si="38"/>
        <v>5.7064064933202832E-2</v>
      </c>
      <c r="X153" s="12"/>
      <c r="AB153" s="17">
        <f>([1]WLTC_BFH!$I154/1000-H153)</f>
        <v>-5.3446189997875289</v>
      </c>
      <c r="AC153" s="17">
        <f t="shared" si="33"/>
        <v>5.3446189997875289</v>
      </c>
      <c r="AG153" s="17">
        <f>([1]WLTC_BFH!$U157/1000-N153)</f>
        <v>-2.4722372733943914</v>
      </c>
      <c r="AH153" s="17">
        <f t="shared" si="34"/>
        <v>2.4722372733943914</v>
      </c>
      <c r="AK153">
        <v>-2.9440464837883997</v>
      </c>
    </row>
    <row r="154" spans="1:37" x14ac:dyDescent="0.3">
      <c r="A154" s="2" t="s">
        <v>3</v>
      </c>
      <c r="B154" s="2">
        <v>150</v>
      </c>
      <c r="C154" s="8">
        <v>29.8</v>
      </c>
      <c r="D154" s="8">
        <v>29.8</v>
      </c>
      <c r="E154" s="8">
        <v>27.4084</v>
      </c>
      <c r="F154" s="13">
        <f t="shared" si="35"/>
        <v>0.16666666666666705</v>
      </c>
      <c r="G154" s="13">
        <f t="shared" si="36"/>
        <v>0.67816666666666658</v>
      </c>
      <c r="H154" s="35" cm="1">
        <f t="array" ref="H154">(m*g*_xll.Interp1d(-1,Parameters!$H$48:$H$54,Parameters!$I$48:$I$54,C154)+c_w*A*rho_L*(C154/3.6)^2/2+F154*e_i*m)*C154/3.6/1000</f>
        <v>2.6569456253675479</v>
      </c>
      <c r="I154" s="35">
        <f t="shared" si="26"/>
        <v>11.402946972563711</v>
      </c>
      <c r="J154" s="35">
        <f t="shared" si="27"/>
        <v>2225.0354973380709</v>
      </c>
      <c r="K154" s="35">
        <f t="shared" si="28"/>
        <v>46.541128068518788</v>
      </c>
      <c r="L154" s="35">
        <f t="shared" si="29"/>
        <v>272.57570713439554</v>
      </c>
      <c r="M154" s="35" cm="1">
        <f t="array" ref="M154">_xll.Interp2dTab(-1,1,Parameters!$V$29:$AI$29,Parameters!$U$30:$U$37,Parameters!$V$30:$AI$37,ABS(J154),ABS(I154))*_xll.Interp2dTab(-1,1,Parameters!$V$18:$AI$18,Parameters!$U$19:$U$26,Parameters!$V$19:$AI$26,ABS(J154),ABS(I154))</f>
        <v>0.69670373708080924</v>
      </c>
      <c r="N154" s="35">
        <f t="shared" si="30"/>
        <v>3.813594622730399</v>
      </c>
      <c r="O154" s="35">
        <f t="shared" si="31"/>
        <v>3813.5946227303989</v>
      </c>
      <c r="P154" s="35">
        <f t="shared" si="37"/>
        <v>8.2409501835398635E-2</v>
      </c>
      <c r="Q154" s="35" cm="1">
        <f t="array" ref="Q154">_xll.Interp2dTab(-1,1,Parameters!$AL$29:$AY$29,Parameters!$AK$30:$AK$37,Parameters!$AL$30:$AY$37,ABS(L154),ABS(K154))</f>
        <v>0.94056167602188501</v>
      </c>
      <c r="R154" s="35">
        <f t="shared" si="32"/>
        <v>2.8248499732682348</v>
      </c>
      <c r="S154" s="35">
        <f t="shared" si="38"/>
        <v>5.7848745481332897E-2</v>
      </c>
      <c r="X154" s="12"/>
      <c r="AB154" s="17">
        <f>([1]WLTC_BFH!$I155/1000-H154)</f>
        <v>-2.649988625367548</v>
      </c>
      <c r="AC154" s="17">
        <f t="shared" si="33"/>
        <v>2.649988625367548</v>
      </c>
      <c r="AG154" s="17">
        <f>([1]WLTC_BFH!$U158/1000-N154)</f>
        <v>-2.9022017655875594</v>
      </c>
      <c r="AH154" s="17">
        <f t="shared" si="34"/>
        <v>2.9022017655875594</v>
      </c>
      <c r="AK154">
        <v>-7.9347290175616862</v>
      </c>
    </row>
    <row r="155" spans="1:37" x14ac:dyDescent="0.3">
      <c r="A155" s="2" t="s">
        <v>3</v>
      </c>
      <c r="B155" s="2">
        <v>151</v>
      </c>
      <c r="C155" s="8">
        <v>29.4</v>
      </c>
      <c r="D155" s="8">
        <v>29.4</v>
      </c>
      <c r="E155" s="8">
        <v>29.658799999999999</v>
      </c>
      <c r="F155" s="13">
        <f t="shared" si="35"/>
        <v>-0.1111111111111117</v>
      </c>
      <c r="G155" s="13">
        <f t="shared" si="36"/>
        <v>0.68633333333333324</v>
      </c>
      <c r="H155" s="35" cm="1">
        <f t="array" ref="H155">(m*g*_xll.Interp1d(-1,Parameters!$H$48:$H$54,Parameters!$I$48:$I$54,C155)+c_w*A*rho_L*(C155/3.6)^2/2+F155*e_i*m)*C155/3.6/1000</f>
        <v>-0.4701714503734683</v>
      </c>
      <c r="I155" s="35">
        <f t="shared" si="26"/>
        <v>2.0453122817737448</v>
      </c>
      <c r="J155" s="35">
        <f t="shared" si="27"/>
        <v>2195.169249051653</v>
      </c>
      <c r="K155" s="35">
        <f t="shared" si="28"/>
        <v>8.347942078059539</v>
      </c>
      <c r="L155" s="35">
        <f t="shared" si="29"/>
        <v>268.91697281044384</v>
      </c>
      <c r="M155" s="35" cm="1">
        <f t="array" ref="M155">_xll.Interp2dTab(-1,1,Parameters!$V$29:$AI$29,Parameters!$U$30:$U$37,Parameters!$V$30:$AI$37,ABS(J155),ABS(I155))*_xll.Interp2dTab(-1,1,Parameters!$V$18:$AI$18,Parameters!$U$19:$U$26,Parameters!$V$19:$AI$26,ABS(J155),ABS(I155))</f>
        <v>0.26800984994402016</v>
      </c>
      <c r="N155" s="35">
        <f t="shared" si="30"/>
        <v>-0.12601057986255557</v>
      </c>
      <c r="O155" s="35">
        <f t="shared" si="31"/>
        <v>-126.01057986255556</v>
      </c>
      <c r="P155" s="35">
        <f t="shared" si="37"/>
        <v>8.2374498896547924E-2</v>
      </c>
      <c r="Q155" s="35" cm="1">
        <f t="array" ref="Q155">_xll.Interp2dTab(-1,1,Parameters!$AL$29:$AY$29,Parameters!$AK$30:$AK$37,Parameters!$AL$30:$AY$37,ABS(L155),ABS(K155))</f>
        <v>0.5769763720548623</v>
      </c>
      <c r="R155" s="35">
        <f t="shared" si="32"/>
        <v>-0.27127781768025649</v>
      </c>
      <c r="S155" s="35">
        <f t="shared" si="38"/>
        <v>5.7773390531977269E-2</v>
      </c>
      <c r="X155" s="12"/>
      <c r="AB155" s="17">
        <f>([1]WLTC_BFH!$I156/1000-H155)</f>
        <v>0.47699885037346829</v>
      </c>
      <c r="AC155" s="17">
        <f t="shared" si="33"/>
        <v>0.47699885037346829</v>
      </c>
      <c r="AG155" s="17">
        <f>([1]WLTC_BFH!$U159/1000-N155)</f>
        <v>-0.72728671743474782</v>
      </c>
      <c r="AH155" s="17">
        <f t="shared" si="34"/>
        <v>0.72728671743474782</v>
      </c>
      <c r="AK155">
        <v>-8.8813725755045212</v>
      </c>
    </row>
    <row r="156" spans="1:37" x14ac:dyDescent="0.3">
      <c r="A156" s="2" t="s">
        <v>3</v>
      </c>
      <c r="B156" s="2">
        <v>152</v>
      </c>
      <c r="C156" s="8">
        <v>27.2</v>
      </c>
      <c r="D156" s="8">
        <v>27.2</v>
      </c>
      <c r="E156" s="8">
        <v>31.132200000000001</v>
      </c>
      <c r="F156" s="13">
        <f t="shared" si="35"/>
        <v>-0.61111111111111094</v>
      </c>
      <c r="G156" s="13">
        <f t="shared" si="36"/>
        <v>0.69388888888888878</v>
      </c>
      <c r="H156" s="35" cm="1">
        <f t="array" ref="H156">(m*g*_xll.Interp1d(-1,Parameters!$H$48:$H$54,Parameters!$I$48:$I$54,C156)+c_w*A*rho_L*(C156/3.6)^2/2+F156*e_i*m)*C156/3.6/1000</f>
        <v>-5.6033616030835569</v>
      </c>
      <c r="I156" s="35">
        <f t="shared" si="26"/>
        <v>26.346956107630703</v>
      </c>
      <c r="J156" s="35">
        <f t="shared" si="27"/>
        <v>2030.9048834763594</v>
      </c>
      <c r="K156" s="35">
        <f t="shared" si="28"/>
        <v>107.53510135329472</v>
      </c>
      <c r="L156" s="35">
        <f t="shared" si="29"/>
        <v>248.79393402870994</v>
      </c>
      <c r="M156" s="35" cm="1">
        <f t="array" ref="M156">_xll.Interp2dTab(-1,1,Parameters!$V$29:$AI$29,Parameters!$U$30:$U$37,Parameters!$V$30:$AI$37,ABS(J156),ABS(I156))*_xll.Interp2dTab(-1,1,Parameters!$V$18:$AI$18,Parameters!$U$19:$U$26,Parameters!$V$19:$AI$26,ABS(J156),ABS(I156))</f>
        <v>0.76824440579045639</v>
      </c>
      <c r="N156" s="35">
        <f t="shared" si="30"/>
        <v>-4.3047512051899863</v>
      </c>
      <c r="O156" s="35">
        <f t="shared" si="31"/>
        <v>-4304.7512051899866</v>
      </c>
      <c r="P156" s="35">
        <f t="shared" si="37"/>
        <v>8.1178734672884043E-2</v>
      </c>
      <c r="Q156" s="35" cm="1">
        <f t="array" ref="Q156">_xll.Interp2dTab(-1,1,Parameters!$AL$29:$AY$29,Parameters!$AK$30:$AK$37,Parameters!$AL$30:$AY$37,ABS(L156),ABS(K156))</f>
        <v>0.91046661097630377</v>
      </c>
      <c r="R156" s="35">
        <f t="shared" si="32"/>
        <v>-5.1016736488342342</v>
      </c>
      <c r="S156" s="35">
        <f t="shared" si="38"/>
        <v>5.6356258962856648E-2</v>
      </c>
      <c r="X156" s="12"/>
      <c r="AB156" s="17">
        <f>([1]WLTC_BFH!$I157/1000-H156)</f>
        <v>5.6077096030835571</v>
      </c>
      <c r="AC156" s="17">
        <f t="shared" si="33"/>
        <v>5.6077096030835571</v>
      </c>
      <c r="AG156" s="17">
        <f>([1]WLTC_BFH!$U160/1000-N156)</f>
        <v>-0.2586773662387003</v>
      </c>
      <c r="AH156" s="17">
        <f t="shared" si="34"/>
        <v>0.2586773662387003</v>
      </c>
      <c r="AK156">
        <v>-10.517893499797776</v>
      </c>
    </row>
    <row r="157" spans="1:37" x14ac:dyDescent="0.3">
      <c r="A157" s="2" t="s">
        <v>3</v>
      </c>
      <c r="B157" s="2">
        <v>153</v>
      </c>
      <c r="C157" s="8">
        <v>22.6</v>
      </c>
      <c r="D157" s="8">
        <v>22.6</v>
      </c>
      <c r="E157" s="8">
        <v>30.993500000000001</v>
      </c>
      <c r="F157" s="13">
        <f t="shared" si="35"/>
        <v>-1.2777777777777772</v>
      </c>
      <c r="G157" s="13">
        <f t="shared" si="36"/>
        <v>0.7001666666666666</v>
      </c>
      <c r="H157" s="35" cm="1">
        <f t="array" ref="H157">(m*g*_xll.Interp1d(-1,Parameters!$H$48:$H$54,Parameters!$I$48:$I$54,C157)+c_w*A*rho_L*(C157/3.6)^2/2+F157*e_i*m)*C157/3.6/1000</f>
        <v>-10.392866840261672</v>
      </c>
      <c r="I157" s="35">
        <f t="shared" si="26"/>
        <v>58.813581361795364</v>
      </c>
      <c r="J157" s="35">
        <f t="shared" si="27"/>
        <v>1687.4430281825637</v>
      </c>
      <c r="K157" s="35">
        <f t="shared" si="28"/>
        <v>240.04763232816779</v>
      </c>
      <c r="L157" s="35">
        <f t="shared" si="29"/>
        <v>206.71848930326641</v>
      </c>
      <c r="M157" s="35" cm="1">
        <f t="array" ref="M157">_xll.Interp2dTab(-1,1,Parameters!$V$29:$AI$29,Parameters!$U$30:$U$37,Parameters!$V$30:$AI$37,ABS(J157),ABS(I157))*_xll.Interp2dTab(-1,1,Parameters!$V$18:$AI$18,Parameters!$U$19:$U$26,Parameters!$V$19:$AI$26,ABS(J157),ABS(I157))</f>
        <v>0.81426917023100431</v>
      </c>
      <c r="N157" s="35">
        <f t="shared" si="30"/>
        <v>-8.4625910583411912</v>
      </c>
      <c r="O157" s="35">
        <f t="shared" si="31"/>
        <v>-8462.5910583411915</v>
      </c>
      <c r="P157" s="35">
        <f t="shared" si="37"/>
        <v>7.8828014934455931E-2</v>
      </c>
      <c r="Q157" s="35" cm="1">
        <f t="array" ref="Q157">_xll.Interp2dTab(-1,1,Parameters!$AL$29:$AY$29,Parameters!$AK$30:$AK$37,Parameters!$AL$30:$AY$37,ABS(L157),ABS(K157))</f>
        <v>0.79505969961146372</v>
      </c>
      <c r="R157" s="35">
        <f t="shared" si="32"/>
        <v>-8.2629495881203869</v>
      </c>
      <c r="S157" s="35">
        <f t="shared" si="38"/>
        <v>5.4060995188378765E-2</v>
      </c>
      <c r="X157" s="12"/>
      <c r="AB157" s="17">
        <f>([1]WLTC_BFH!$I158/1000-H157)</f>
        <v>10.391260140261672</v>
      </c>
      <c r="AC157" s="17">
        <f t="shared" si="33"/>
        <v>10.391260140261672</v>
      </c>
      <c r="AG157" s="17">
        <f>([1]WLTC_BFH!$U161/1000-N157)</f>
        <v>-0.48776408184571629</v>
      </c>
      <c r="AH157" s="17">
        <f t="shared" si="34"/>
        <v>0.48776408184571629</v>
      </c>
      <c r="AK157">
        <v>-10.784214298303924</v>
      </c>
    </row>
    <row r="158" spans="1:37" x14ac:dyDescent="0.3">
      <c r="A158" s="2" t="s">
        <v>3</v>
      </c>
      <c r="B158" s="2">
        <v>154</v>
      </c>
      <c r="C158" s="8">
        <v>17.3</v>
      </c>
      <c r="D158" s="8">
        <v>17.3</v>
      </c>
      <c r="E158" s="8">
        <v>30.1355</v>
      </c>
      <c r="F158" s="13">
        <f t="shared" si="35"/>
        <v>-1.4722222222222223</v>
      </c>
      <c r="G158" s="13">
        <f t="shared" si="36"/>
        <v>0.70497222222222211</v>
      </c>
      <c r="H158" s="35" cm="1">
        <f t="array" ref="H158">(m*g*_xll.Interp1d(-1,Parameters!$H$48:$H$54,Parameters!$I$48:$I$54,C158)+c_w*A*rho_L*(C158/3.6)^2/2+F158*e_i*m)*C158/3.6/1000</f>
        <v>-9.2571730310658644</v>
      </c>
      <c r="I158" s="35">
        <f t="shared" si="26"/>
        <v>68.435742019593292</v>
      </c>
      <c r="J158" s="35">
        <f t="shared" si="27"/>
        <v>1291.7152383875375</v>
      </c>
      <c r="K158" s="35">
        <f t="shared" si="28"/>
        <v>279.32048105297002</v>
      </c>
      <c r="L158" s="35">
        <f t="shared" si="29"/>
        <v>158.24025951090744</v>
      </c>
      <c r="M158" s="35" cm="1">
        <f t="array" ref="M158">_xll.Interp2dTab(-1,1,Parameters!$V$29:$AI$29,Parameters!$U$30:$U$37,Parameters!$V$30:$AI$37,ABS(J158),ABS(I158))*_xll.Interp2dTab(-1,1,Parameters!$V$18:$AI$18,Parameters!$U$19:$U$26,Parameters!$V$19:$AI$26,ABS(J158),ABS(I158))</f>
        <v>0.72716609970541235</v>
      </c>
      <c r="N158" s="35">
        <f t="shared" si="30"/>
        <v>-6.7315024072982945</v>
      </c>
      <c r="O158" s="35">
        <f t="shared" si="31"/>
        <v>-6731.5024072982942</v>
      </c>
      <c r="P158" s="35">
        <f t="shared" si="37"/>
        <v>7.6958153154650849E-2</v>
      </c>
      <c r="Q158" s="35" cm="1">
        <f t="array" ref="Q158">_xll.Interp2dTab(-1,1,Parameters!$AL$29:$AY$29,Parameters!$AK$30:$AK$37,Parameters!$AL$30:$AY$37,ABS(L158),ABS(K158))</f>
        <v>0.717271726555756</v>
      </c>
      <c r="R158" s="35">
        <f t="shared" si="32"/>
        <v>-6.6399084830179937</v>
      </c>
      <c r="S158" s="35">
        <f t="shared" si="38"/>
        <v>5.2216576165318211E-2</v>
      </c>
      <c r="X158" s="12"/>
      <c r="AB158" s="17">
        <f>([1]WLTC_BFH!$I159/1000-H158)</f>
        <v>9.2550606310658647</v>
      </c>
      <c r="AC158" s="17">
        <f t="shared" si="33"/>
        <v>9.2550606310658647</v>
      </c>
      <c r="AG158" s="17">
        <f>([1]WLTC_BFH!$U162/1000-N158)</f>
        <v>-1.0429120071160725</v>
      </c>
      <c r="AH158" s="17">
        <f t="shared" si="34"/>
        <v>1.0429120071160725</v>
      </c>
      <c r="AK158">
        <v>-7.0929004963449183</v>
      </c>
    </row>
    <row r="159" spans="1:37" x14ac:dyDescent="0.3">
      <c r="A159" s="2" t="s">
        <v>3</v>
      </c>
      <c r="B159" s="2">
        <v>155</v>
      </c>
      <c r="C159" s="8">
        <v>13.3</v>
      </c>
      <c r="D159" s="8">
        <v>13.3</v>
      </c>
      <c r="E159" s="8">
        <v>27.487300000000001</v>
      </c>
      <c r="F159" s="13">
        <f t="shared" si="35"/>
        <v>-1.1111111111111112</v>
      </c>
      <c r="G159" s="13">
        <f t="shared" si="36"/>
        <v>0.70866666666666656</v>
      </c>
      <c r="H159" s="35" cm="1">
        <f t="array" ref="H159">(m*g*_xll.Interp1d(-1,Parameters!$H$48:$H$54,Parameters!$I$48:$I$54,C159)+c_w*A*rho_L*(C159/3.6)^2/2+F159*e_i*m)*C159/3.6/1000</f>
        <v>-5.3161311908559146</v>
      </c>
      <c r="I159" s="35">
        <f t="shared" si="26"/>
        <v>51.120459760698829</v>
      </c>
      <c r="J159" s="35">
        <f t="shared" si="27"/>
        <v>993.05275552336707</v>
      </c>
      <c r="K159" s="35">
        <f t="shared" si="28"/>
        <v>208.64815651329226</v>
      </c>
      <c r="L159" s="35">
        <f t="shared" si="29"/>
        <v>121.65291627139128</v>
      </c>
      <c r="M159" s="35" cm="1">
        <f t="array" ref="M159">_xll.Interp2dTab(-1,1,Parameters!$V$29:$AI$29,Parameters!$U$30:$U$37,Parameters!$V$30:$AI$37,ABS(J159),ABS(I159))*_xll.Interp2dTab(-1,1,Parameters!$V$18:$AI$18,Parameters!$U$19:$U$26,Parameters!$V$19:$AI$26,ABS(J159),ABS(I159))</f>
        <v>0.6780457393069006</v>
      </c>
      <c r="N159" s="35">
        <f t="shared" si="30"/>
        <v>-3.6045801035563723</v>
      </c>
      <c r="O159" s="35">
        <f t="shared" si="31"/>
        <v>-3604.5801035563723</v>
      </c>
      <c r="P159" s="35">
        <f t="shared" si="37"/>
        <v>7.5956880903662968E-2</v>
      </c>
      <c r="Q159" s="35" cm="1">
        <f t="array" ref="Q159">_xll.Interp2dTab(-1,1,Parameters!$AL$29:$AY$29,Parameters!$AK$30:$AK$37,Parameters!$AL$30:$AY$37,ABS(L159),ABS(K159))</f>
        <v>0.75867417650382074</v>
      </c>
      <c r="R159" s="35">
        <f t="shared" si="32"/>
        <v>-4.033211453408887</v>
      </c>
      <c r="S159" s="35">
        <f t="shared" si="38"/>
        <v>5.1096239650482406E-2</v>
      </c>
      <c r="X159" s="12"/>
      <c r="AB159" s="17">
        <f>([1]WLTC_BFH!$I160/1000-H159)</f>
        <v>5.3081571908559146</v>
      </c>
      <c r="AC159" s="17">
        <f t="shared" si="33"/>
        <v>5.3081571908559146</v>
      </c>
      <c r="AG159" s="17">
        <f>([1]WLTC_BFH!$U163/1000-N159)</f>
        <v>-0.98066760286561605</v>
      </c>
      <c r="AH159" s="17">
        <f t="shared" si="34"/>
        <v>0.98066760286561605</v>
      </c>
      <c r="AK159">
        <v>0.32025074799451314</v>
      </c>
    </row>
    <row r="160" spans="1:37" x14ac:dyDescent="0.3">
      <c r="A160" s="2" t="s">
        <v>3</v>
      </c>
      <c r="B160" s="2">
        <v>156</v>
      </c>
      <c r="C160" s="8">
        <v>12</v>
      </c>
      <c r="D160" s="8">
        <v>12</v>
      </c>
      <c r="E160" s="8">
        <v>23.155000000000001</v>
      </c>
      <c r="F160" s="13">
        <f t="shared" si="35"/>
        <v>-0.36111111111111133</v>
      </c>
      <c r="G160" s="13">
        <f t="shared" si="36"/>
        <v>0.71199999999999986</v>
      </c>
      <c r="H160" s="35" cm="1">
        <f t="array" ref="H160">(m*g*_xll.Interp1d(-1,Parameters!$H$48:$H$54,Parameters!$I$48:$I$54,C160)+c_w*A*rho_L*(C160/3.6)^2/2+F160*e_i*m)*C160/3.6/1000</f>
        <v>-1.3998447207591276</v>
      </c>
      <c r="I160" s="35">
        <f t="shared" si="26"/>
        <v>14.919329989715067</v>
      </c>
      <c r="J160" s="35">
        <f t="shared" si="27"/>
        <v>895.98744859251144</v>
      </c>
      <c r="K160" s="35">
        <f t="shared" si="28"/>
        <v>60.893245353022046</v>
      </c>
      <c r="L160" s="35">
        <f t="shared" si="29"/>
        <v>109.7620297185485</v>
      </c>
      <c r="M160" s="35" cm="1">
        <f t="array" ref="M160">_xll.Interp2dTab(-1,1,Parameters!$V$29:$AI$29,Parameters!$U$30:$U$37,Parameters!$V$30:$AI$37,ABS(J160),ABS(I160))*_xll.Interp2dTab(-1,1,Parameters!$V$18:$AI$18,Parameters!$U$19:$U$26,Parameters!$V$19:$AI$26,ABS(J160),ABS(I160))</f>
        <v>0.51103794168591476</v>
      </c>
      <c r="N160" s="35">
        <f t="shared" si="30"/>
        <v>-0.71537376477663872</v>
      </c>
      <c r="O160" s="35">
        <f t="shared" si="31"/>
        <v>-715.37376477663872</v>
      </c>
      <c r="P160" s="35">
        <f t="shared" si="37"/>
        <v>7.5758165969002797E-2</v>
      </c>
      <c r="Q160" s="35" cm="1">
        <f t="array" ref="Q160">_xll.Interp2dTab(-1,1,Parameters!$AL$29:$AY$29,Parameters!$AK$30:$AK$37,Parameters!$AL$30:$AY$37,ABS(L160),ABS(K160))</f>
        <v>0.91089007965936319</v>
      </c>
      <c r="R160" s="35">
        <f t="shared" si="32"/>
        <v>-1.2751046692030208</v>
      </c>
      <c r="S160" s="35">
        <f t="shared" si="38"/>
        <v>5.0742043909037124E-2</v>
      </c>
      <c r="X160" s="12"/>
      <c r="AB160" s="17">
        <f>([1]WLTC_BFH!$I161/1000-H160)</f>
        <v>1.3895048207591276</v>
      </c>
      <c r="AC160" s="17">
        <f t="shared" si="33"/>
        <v>1.3895048207591276</v>
      </c>
      <c r="AG160" s="17">
        <f>([1]WLTC_BFH!$U164/1000-N160)</f>
        <v>0.78278552948253954</v>
      </c>
      <c r="AH160" s="17">
        <f t="shared" si="34"/>
        <v>0.78278552948253954</v>
      </c>
      <c r="AK160">
        <v>8.9310297394747007</v>
      </c>
    </row>
    <row r="161" spans="1:37" x14ac:dyDescent="0.3">
      <c r="A161" s="2" t="s">
        <v>3</v>
      </c>
      <c r="B161" s="2">
        <v>157</v>
      </c>
      <c r="C161" s="8">
        <v>12.6</v>
      </c>
      <c r="D161" s="8">
        <v>12.6</v>
      </c>
      <c r="E161" s="8">
        <v>18.0792</v>
      </c>
      <c r="F161" s="13">
        <f t="shared" si="35"/>
        <v>0.16666666666666657</v>
      </c>
      <c r="G161" s="13">
        <f t="shared" si="36"/>
        <v>0.7154999999999998</v>
      </c>
      <c r="H161" s="35" cm="1">
        <f t="array" ref="H161">(m*g*_xll.Interp1d(-1,Parameters!$H$48:$H$54,Parameters!$I$48:$I$54,C161)+c_w*A*rho_L*(C161/3.6)^2/2+F161*e_i*m)*C161/3.6/1000</f>
        <v>1.0439587506128958</v>
      </c>
      <c r="I161" s="35">
        <f t="shared" si="26"/>
        <v>10.596525705806329</v>
      </c>
      <c r="J161" s="35">
        <f t="shared" si="27"/>
        <v>940.78682102213713</v>
      </c>
      <c r="K161" s="35">
        <f t="shared" si="28"/>
        <v>43.249719668248531</v>
      </c>
      <c r="L161" s="35">
        <f t="shared" si="29"/>
        <v>115.25013120447593</v>
      </c>
      <c r="M161" s="35" cm="1">
        <f t="array" ref="M161">_xll.Interp2dTab(-1,1,Parameters!$V$29:$AI$29,Parameters!$U$30:$U$37,Parameters!$V$30:$AI$37,ABS(J161),ABS(I161))*_xll.Interp2dTab(-1,1,Parameters!$V$18:$AI$18,Parameters!$U$19:$U$26,Parameters!$V$19:$AI$26,ABS(J161),ABS(I161))</f>
        <v>0.51596843216617883</v>
      </c>
      <c r="N161" s="35">
        <f t="shared" si="30"/>
        <v>2.0232996546514812</v>
      </c>
      <c r="O161" s="35">
        <f t="shared" si="31"/>
        <v>2023.2996546514812</v>
      </c>
      <c r="P161" s="35">
        <f t="shared" si="37"/>
        <v>7.6320193650850437E-2</v>
      </c>
      <c r="Q161" s="35" cm="1">
        <f t="array" ref="Q161">_xll.Interp2dTab(-1,1,Parameters!$AL$29:$AY$29,Parameters!$AK$30:$AK$37,Parameters!$AL$30:$AY$37,ABS(L161),ABS(K161))</f>
        <v>0.92208163435921897</v>
      </c>
      <c r="R161" s="35">
        <f t="shared" si="32"/>
        <v>1.1321760587264844</v>
      </c>
      <c r="S161" s="35">
        <f t="shared" si="38"/>
        <v>5.1056537258683372E-2</v>
      </c>
      <c r="X161" s="12"/>
      <c r="AB161" s="17">
        <f>([1]WLTC_BFH!$I162/1000-H161)</f>
        <v>-1.0530028506128959</v>
      </c>
      <c r="AC161" s="17">
        <f t="shared" si="33"/>
        <v>1.0530028506128959</v>
      </c>
      <c r="AG161" s="17">
        <f>([1]WLTC_BFH!$U165/1000-N161)</f>
        <v>1.5798518605000669</v>
      </c>
      <c r="AH161" s="17">
        <f t="shared" si="34"/>
        <v>1.5798518605000669</v>
      </c>
      <c r="AK161">
        <v>13.035198015438224</v>
      </c>
    </row>
    <row r="162" spans="1:37" x14ac:dyDescent="0.3">
      <c r="A162" s="2" t="s">
        <v>3</v>
      </c>
      <c r="B162" s="2">
        <v>158</v>
      </c>
      <c r="C162" s="8">
        <v>14.1</v>
      </c>
      <c r="D162" s="8">
        <v>14.1</v>
      </c>
      <c r="E162" s="8">
        <v>13.1799</v>
      </c>
      <c r="F162" s="13">
        <f t="shared" si="35"/>
        <v>0.41666666666666663</v>
      </c>
      <c r="G162" s="13">
        <f t="shared" si="36"/>
        <v>0.71941666666666648</v>
      </c>
      <c r="H162" s="35" cm="1">
        <f t="array" ref="H162">(m*g*_xll.Interp1d(-1,Parameters!$H$48:$H$54,Parameters!$I$48:$I$54,C162)+c_w*A*rho_L*(C162/3.6)^2/2+F162*e_i*m)*C162/3.6/1000</f>
        <v>2.5046767888329904</v>
      </c>
      <c r="I162" s="35">
        <f t="shared" si="26"/>
        <v>22.718689742086909</v>
      </c>
      <c r="J162" s="35">
        <f t="shared" si="27"/>
        <v>1052.785252096201</v>
      </c>
      <c r="K162" s="35">
        <f t="shared" si="28"/>
        <v>92.726332182327724</v>
      </c>
      <c r="L162" s="35">
        <f t="shared" si="29"/>
        <v>128.9703849192945</v>
      </c>
      <c r="M162" s="35" cm="1">
        <f t="array" ref="M162">_xll.Interp2dTab(-1,1,Parameters!$V$29:$AI$29,Parameters!$U$30:$U$37,Parameters!$V$30:$AI$37,ABS(J162),ABS(I162))*_xll.Interp2dTab(-1,1,Parameters!$V$18:$AI$18,Parameters!$U$19:$U$26,Parameters!$V$19:$AI$26,ABS(J162),ABS(I162))</f>
        <v>0.59017088922008809</v>
      </c>
      <c r="N162" s="35">
        <f t="shared" si="30"/>
        <v>4.2439856566678937</v>
      </c>
      <c r="O162" s="35">
        <f t="shared" si="31"/>
        <v>4243.9856566678936</v>
      </c>
      <c r="P162" s="35">
        <f t="shared" si="37"/>
        <v>7.7499078555480411E-2</v>
      </c>
      <c r="Q162" s="35" cm="1">
        <f t="array" ref="Q162">_xll.Interp2dTab(-1,1,Parameters!$AL$29:$AY$29,Parameters!$AK$30:$AK$37,Parameters!$AL$30:$AY$37,ABS(L162),ABS(K162))</f>
        <v>0.88533262042410144</v>
      </c>
      <c r="R162" s="35">
        <f t="shared" si="32"/>
        <v>2.8290799763293184</v>
      </c>
      <c r="S162" s="35">
        <f t="shared" si="38"/>
        <v>5.1842392807663736E-2</v>
      </c>
      <c r="X162" s="12"/>
      <c r="AB162" s="17">
        <f>([1]WLTC_BFH!$I163/1000-H162)</f>
        <v>-2.5110845888329902</v>
      </c>
      <c r="AC162" s="17">
        <f t="shared" si="33"/>
        <v>2.5110845888329902</v>
      </c>
      <c r="AG162" s="17">
        <f>([1]WLTC_BFH!$U166/1000-N162)</f>
        <v>0.97296847177249646</v>
      </c>
      <c r="AH162" s="17">
        <f t="shared" si="34"/>
        <v>0.97296847177249646</v>
      </c>
      <c r="AK162">
        <v>12.413194321022836</v>
      </c>
    </row>
    <row r="163" spans="1:37" x14ac:dyDescent="0.3">
      <c r="A163" s="2" t="s">
        <v>3</v>
      </c>
      <c r="B163" s="2">
        <v>159</v>
      </c>
      <c r="C163" s="8">
        <v>17.2</v>
      </c>
      <c r="D163" s="8">
        <v>17.2</v>
      </c>
      <c r="E163" s="8">
        <v>11.576599999999999</v>
      </c>
      <c r="F163" s="13">
        <f t="shared" si="35"/>
        <v>0.86111111111111094</v>
      </c>
      <c r="G163" s="13">
        <f t="shared" si="36"/>
        <v>0.72419444444444425</v>
      </c>
      <c r="H163" s="35" cm="1">
        <f t="array" ref="H163">(m*g*_xll.Interp1d(-1,Parameters!$H$48:$H$54,Parameters!$I$48:$I$54,C163)+c_w*A*rho_L*(C163/3.6)^2/2+F163*e_i*m)*C163/3.6/1000</f>
        <v>5.957322819057608</v>
      </c>
      <c r="I163" s="35">
        <f t="shared" si="26"/>
        <v>44.296905656949988</v>
      </c>
      <c r="J163" s="35">
        <f t="shared" si="27"/>
        <v>1284.2486763159334</v>
      </c>
      <c r="K163" s="35">
        <f t="shared" si="28"/>
        <v>180.79782043884137</v>
      </c>
      <c r="L163" s="35">
        <f t="shared" si="29"/>
        <v>157.32557592991955</v>
      </c>
      <c r="M163" s="35" cm="1">
        <f t="array" ref="M163">_xll.Interp2dTab(-1,1,Parameters!$V$29:$AI$29,Parameters!$U$30:$U$37,Parameters!$V$30:$AI$37,ABS(J163),ABS(I163))*_xll.Interp2dTab(-1,1,Parameters!$V$18:$AI$18,Parameters!$U$19:$U$26,Parameters!$V$19:$AI$26,ABS(J163),ABS(I163))</f>
        <v>0.71577638205423066</v>
      </c>
      <c r="N163" s="35">
        <f t="shared" si="30"/>
        <v>8.322882632646369</v>
      </c>
      <c r="O163" s="35">
        <f t="shared" si="31"/>
        <v>8322.8826326463695</v>
      </c>
      <c r="P163" s="35">
        <f t="shared" si="37"/>
        <v>7.9810990397882184E-2</v>
      </c>
      <c r="Q163" s="35" cm="1">
        <f t="array" ref="Q163">_xll.Interp2dTab(-1,1,Parameters!$AL$29:$AY$29,Parameters!$AK$30:$AK$37,Parameters!$AL$30:$AY$37,ABS(L163),ABS(K163))</f>
        <v>0.81339919620506018</v>
      </c>
      <c r="R163" s="35">
        <f t="shared" si="32"/>
        <v>7.3239841480686074</v>
      </c>
      <c r="S163" s="35">
        <f t="shared" si="38"/>
        <v>5.3876832848793903E-2</v>
      </c>
      <c r="X163" s="12"/>
      <c r="AB163" s="17">
        <f>([1]WLTC_BFH!$I164/1000-H163)</f>
        <v>-5.9578728190576076</v>
      </c>
      <c r="AC163" s="17">
        <f t="shared" si="33"/>
        <v>5.9578728190576076</v>
      </c>
      <c r="AG163" s="17">
        <f>([1]WLTC_BFH!$U167/1000-N163)</f>
        <v>-1.1940018987013969</v>
      </c>
      <c r="AH163" s="17">
        <f t="shared" si="34"/>
        <v>1.1940018987013969</v>
      </c>
      <c r="AK163">
        <v>8.7595272869277334</v>
      </c>
    </row>
    <row r="164" spans="1:37" x14ac:dyDescent="0.3">
      <c r="A164" s="2" t="s">
        <v>3</v>
      </c>
      <c r="B164" s="2">
        <v>160</v>
      </c>
      <c r="C164" s="8">
        <v>20.100000000000001</v>
      </c>
      <c r="D164" s="8">
        <v>20.100000000000001</v>
      </c>
      <c r="E164" s="8">
        <v>13.3965</v>
      </c>
      <c r="F164" s="13">
        <f t="shared" si="35"/>
        <v>0.80555555555555614</v>
      </c>
      <c r="G164" s="13">
        <f t="shared" si="36"/>
        <v>0.72977777777777764</v>
      </c>
      <c r="H164" s="35" cm="1">
        <f t="array" ref="H164">(m*g*_xll.Interp1d(-1,Parameters!$H$48:$H$54,Parameters!$I$48:$I$54,C164)+c_w*A*rho_L*(C164/3.6)^2/2+F164*e_i*m)*C164/3.6/1000</f>
        <v>6.5582003478904998</v>
      </c>
      <c r="I164" s="35">
        <f t="shared" si="26"/>
        <v>41.729129455001612</v>
      </c>
      <c r="J164" s="35">
        <f t="shared" si="27"/>
        <v>1500.7789763924573</v>
      </c>
      <c r="K164" s="35">
        <f t="shared" si="28"/>
        <v>170.31744187058908</v>
      </c>
      <c r="L164" s="35">
        <f t="shared" si="29"/>
        <v>183.8513997785688</v>
      </c>
      <c r="M164" s="35" cm="1">
        <f t="array" ref="M164">_xll.Interp2dTab(-1,1,Parameters!$V$29:$AI$29,Parameters!$U$30:$U$37,Parameters!$V$30:$AI$37,ABS(J164),ABS(I164))*_xll.Interp2dTab(-1,1,Parameters!$V$18:$AI$18,Parameters!$U$19:$U$26,Parameters!$V$19:$AI$26,ABS(J164),ABS(I164))</f>
        <v>0.74653949046282264</v>
      </c>
      <c r="N164" s="35">
        <f t="shared" si="30"/>
        <v>8.7848003108645933</v>
      </c>
      <c r="O164" s="35">
        <f t="shared" si="31"/>
        <v>8784.8003108645935</v>
      </c>
      <c r="P164" s="35">
        <f t="shared" si="37"/>
        <v>8.2251212706455676E-2</v>
      </c>
      <c r="Q164" s="35" cm="1">
        <f t="array" ref="Q164">_xll.Interp2dTab(-1,1,Parameters!$AL$29:$AY$29,Parameters!$AK$30:$AK$37,Parameters!$AL$30:$AY$37,ABS(L164),ABS(K164))</f>
        <v>0.84025556933734902</v>
      </c>
      <c r="R164" s="35">
        <f t="shared" si="32"/>
        <v>7.8050066994051521</v>
      </c>
      <c r="S164" s="35">
        <f t="shared" si="38"/>
        <v>5.6044890265295334E-2</v>
      </c>
      <c r="X164" s="12"/>
      <c r="AB164" s="17">
        <f>([1]WLTC_BFH!$I165/1000-H164)</f>
        <v>-6.5550761478904995</v>
      </c>
      <c r="AC164" s="17">
        <f t="shared" si="33"/>
        <v>6.5550761478904995</v>
      </c>
      <c r="AG164" s="17">
        <f>([1]WLTC_BFH!$U168/1000-N164)</f>
        <v>-1.4665203108645919</v>
      </c>
      <c r="AH164" s="17">
        <f t="shared" si="34"/>
        <v>1.4665203108645919</v>
      </c>
      <c r="AK164">
        <v>3.6287148143816457</v>
      </c>
    </row>
    <row r="165" spans="1:37" x14ac:dyDescent="0.3">
      <c r="A165" s="2" t="s">
        <v>3</v>
      </c>
      <c r="B165" s="2">
        <v>161</v>
      </c>
      <c r="C165" s="8">
        <v>23.4</v>
      </c>
      <c r="D165" s="8">
        <v>23.4</v>
      </c>
      <c r="E165" s="8">
        <v>16.034500000000001</v>
      </c>
      <c r="F165" s="13">
        <f t="shared" si="35"/>
        <v>0.91666666666666585</v>
      </c>
      <c r="G165" s="13">
        <f t="shared" si="36"/>
        <v>0.73627777777777759</v>
      </c>
      <c r="H165" s="35" cm="1">
        <f t="array" ref="H165">(m*g*_xll.Interp1d(-1,Parameters!$H$48:$H$54,Parameters!$I$48:$I$54,C165)+c_w*A*rho_L*(C165/3.6)^2/2+F165*e_i*m)*C165/3.6/1000</f>
        <v>8.6453724401432446</v>
      </c>
      <c r="I165" s="35">
        <f t="shared" si="26"/>
        <v>47.251821212818456</v>
      </c>
      <c r="J165" s="35">
        <f t="shared" si="27"/>
        <v>1747.1755247553974</v>
      </c>
      <c r="K165" s="35">
        <f t="shared" si="28"/>
        <v>192.85830828011854</v>
      </c>
      <c r="L165" s="35">
        <f t="shared" si="29"/>
        <v>214.03595795116959</v>
      </c>
      <c r="M165" s="35" cm="1">
        <f t="array" ref="M165">_xll.Interp2dTab(-1,1,Parameters!$V$29:$AI$29,Parameters!$U$30:$U$37,Parameters!$V$30:$AI$37,ABS(J165),ABS(I165))*_xll.Interp2dTab(-1,1,Parameters!$V$18:$AI$18,Parameters!$U$19:$U$26,Parameters!$V$19:$AI$26,ABS(J165),ABS(I165))</f>
        <v>0.82143896136109928</v>
      </c>
      <c r="N165" s="35">
        <f t="shared" si="30"/>
        <v>10.524668109019478</v>
      </c>
      <c r="O165" s="35">
        <f t="shared" si="31"/>
        <v>10524.668109019478</v>
      </c>
      <c r="P165" s="35">
        <f t="shared" si="37"/>
        <v>8.5174731625627748E-2</v>
      </c>
      <c r="Q165" s="35" cm="1">
        <f t="array" ref="Q165">_xll.Interp2dTab(-1,1,Parameters!$AL$29:$AY$29,Parameters!$AK$30:$AK$37,Parameters!$AL$30:$AY$37,ABS(L165),ABS(K165))</f>
        <v>0.8431200375205774</v>
      </c>
      <c r="R165" s="35">
        <f t="shared" si="32"/>
        <v>10.254023217817597</v>
      </c>
      <c r="S165" s="35">
        <f t="shared" si="38"/>
        <v>5.8893230048022445E-2</v>
      </c>
      <c r="X165" s="12"/>
      <c r="AB165" s="17">
        <f>([1]WLTC_BFH!$I166/1000-H165)</f>
        <v>-8.6410692401432438</v>
      </c>
      <c r="AC165" s="17">
        <f t="shared" si="33"/>
        <v>8.6410692401432438</v>
      </c>
      <c r="AG165" s="17">
        <f>([1]WLTC_BFH!$U169/1000-N165)</f>
        <v>-0.91541096616233908</v>
      </c>
      <c r="AH165" s="17">
        <f t="shared" si="34"/>
        <v>0.91541096616233908</v>
      </c>
      <c r="AK165">
        <v>3.731315842085217</v>
      </c>
    </row>
    <row r="166" spans="1:37" x14ac:dyDescent="0.3">
      <c r="A166" s="2" t="s">
        <v>3</v>
      </c>
      <c r="B166" s="2">
        <v>162</v>
      </c>
      <c r="C166" s="8">
        <v>25.5</v>
      </c>
      <c r="D166" s="8">
        <v>25.5</v>
      </c>
      <c r="E166" s="8">
        <v>18.932099999999998</v>
      </c>
      <c r="F166" s="13">
        <f t="shared" si="35"/>
        <v>0.5833333333333337</v>
      </c>
      <c r="G166" s="13">
        <f t="shared" si="36"/>
        <v>0.74336111111111092</v>
      </c>
      <c r="H166" s="35" cm="1">
        <f t="array" ref="H166">(m*g*_xll.Interp1d(-1,Parameters!$H$48:$H$54,Parameters!$I$48:$I$54,C166)+c_w*A*rho_L*(C166/3.6)^2/2+F166*e_i*m)*C166/3.6/1000</f>
        <v>6.2325795480037822</v>
      </c>
      <c r="I166" s="35">
        <f t="shared" si="26"/>
        <v>31.259235470023508</v>
      </c>
      <c r="J166" s="35">
        <f t="shared" si="27"/>
        <v>1903.9733282590873</v>
      </c>
      <c r="K166" s="35">
        <f t="shared" si="28"/>
        <v>127.58456957090095</v>
      </c>
      <c r="L166" s="35">
        <f t="shared" si="29"/>
        <v>233.24431315191563</v>
      </c>
      <c r="M166" s="35" cm="1">
        <f t="array" ref="M166">_xll.Interp2dTab(-1,1,Parameters!$V$29:$AI$29,Parameters!$U$30:$U$37,Parameters!$V$30:$AI$37,ABS(J166),ABS(I166))*_xll.Interp2dTab(-1,1,Parameters!$V$18:$AI$18,Parameters!$U$19:$U$26,Parameters!$V$19:$AI$26,ABS(J166),ABS(I166))</f>
        <v>0.7745025768232856</v>
      </c>
      <c r="N166" s="35">
        <f t="shared" si="30"/>
        <v>8.0472031139876226</v>
      </c>
      <c r="O166" s="35">
        <f t="shared" si="31"/>
        <v>8047.2031139876226</v>
      </c>
      <c r="P166" s="35">
        <f t="shared" si="37"/>
        <v>8.7410065823957647E-2</v>
      </c>
      <c r="Q166" s="35" cm="1">
        <f t="array" ref="Q166">_xll.Interp2dTab(-1,1,Parameters!$AL$29:$AY$29,Parameters!$AK$30:$AK$37,Parameters!$AL$30:$AY$37,ABS(L166),ABS(K166))</f>
        <v>0.89341518545287157</v>
      </c>
      <c r="R166" s="35">
        <f t="shared" si="32"/>
        <v>6.9761289593980784</v>
      </c>
      <c r="S166" s="35">
        <f t="shared" si="38"/>
        <v>6.0831043647855243E-2</v>
      </c>
      <c r="X166" s="12"/>
      <c r="AB166" s="17">
        <f>([1]WLTC_BFH!$I167/1000-H166)</f>
        <v>-6.2269142480037818</v>
      </c>
      <c r="AC166" s="17">
        <f t="shared" si="33"/>
        <v>6.2269142480037818</v>
      </c>
      <c r="AG166" s="17">
        <f>([1]WLTC_BFH!$U170/1000-N166)</f>
        <v>-1.8288607716453189</v>
      </c>
      <c r="AH166" s="17">
        <f t="shared" si="34"/>
        <v>1.8288607716453189</v>
      </c>
      <c r="AK166">
        <v>-1.0423274601536123</v>
      </c>
    </row>
    <row r="167" spans="1:37" x14ac:dyDescent="0.3">
      <c r="A167" s="2" t="s">
        <v>3</v>
      </c>
      <c r="B167" s="2">
        <v>163</v>
      </c>
      <c r="C167" s="8">
        <v>27.6</v>
      </c>
      <c r="D167" s="8">
        <v>27.6</v>
      </c>
      <c r="E167" s="8">
        <v>21.668500000000002</v>
      </c>
      <c r="F167" s="13">
        <f t="shared" si="35"/>
        <v>0.5833333333333337</v>
      </c>
      <c r="G167" s="13">
        <f t="shared" si="36"/>
        <v>0.75102777777777763</v>
      </c>
      <c r="H167" s="35" cm="1">
        <f t="array" ref="H167">(m*g*_xll.Interp1d(-1,Parameters!$H$48:$H$54,Parameters!$I$48:$I$54,C167)+c_w*A*rho_L*(C167/3.6)^2/2+F167*e_i*m)*C167/3.6/1000</f>
        <v>6.7737924134905931</v>
      </c>
      <c r="I167" s="35">
        <f t="shared" si="26"/>
        <v>31.388712588279116</v>
      </c>
      <c r="J167" s="35">
        <f t="shared" si="27"/>
        <v>2060.7711317627768</v>
      </c>
      <c r="K167" s="35">
        <f t="shared" si="28"/>
        <v>128.11303042906121</v>
      </c>
      <c r="L167" s="35">
        <f t="shared" si="29"/>
        <v>252.45266835266162</v>
      </c>
      <c r="M167" s="35" cm="1">
        <f t="array" ref="M167">_xll.Interp2dTab(-1,1,Parameters!$V$29:$AI$29,Parameters!$U$30:$U$37,Parameters!$V$30:$AI$37,ABS(J167),ABS(I167))*_xll.Interp2dTab(-1,1,Parameters!$V$18:$AI$18,Parameters!$U$19:$U$26,Parameters!$V$19:$AI$26,ABS(J167),ABS(I167))</f>
        <v>0.79346406386815327</v>
      </c>
      <c r="N167" s="35">
        <f t="shared" si="30"/>
        <v>8.5369870192585893</v>
      </c>
      <c r="O167" s="35">
        <f t="shared" si="31"/>
        <v>8536.9870192585895</v>
      </c>
      <c r="P167" s="35">
        <f t="shared" si="37"/>
        <v>8.9781451107085034E-2</v>
      </c>
      <c r="Q167" s="35" cm="1">
        <f t="array" ref="Q167">_xll.Interp2dTab(-1,1,Parameters!$AL$29:$AY$29,Parameters!$AK$30:$AK$37,Parameters!$AL$30:$AY$37,ABS(L167),ABS(K167))</f>
        <v>0.90048048958990723</v>
      </c>
      <c r="R167" s="35">
        <f t="shared" si="32"/>
        <v>7.5224199655624782</v>
      </c>
      <c r="S167" s="35">
        <f t="shared" si="38"/>
        <v>6.292060474940038E-2</v>
      </c>
      <c r="X167" s="12"/>
      <c r="AB167" s="17">
        <f>([1]WLTC_BFH!$I168/1000-H167)</f>
        <v>-6.7681742134905933</v>
      </c>
      <c r="AC167" s="17">
        <f t="shared" si="33"/>
        <v>6.7681742134905933</v>
      </c>
      <c r="AG167" s="17">
        <f>([1]WLTC_BFH!$U171/1000-N167)</f>
        <v>-2.4412013049728696</v>
      </c>
      <c r="AH167" s="17">
        <f t="shared" si="34"/>
        <v>2.4412013049728696</v>
      </c>
      <c r="AK167">
        <v>-1.4649802354460997</v>
      </c>
    </row>
    <row r="168" spans="1:37" x14ac:dyDescent="0.3">
      <c r="A168" s="2" t="s">
        <v>3</v>
      </c>
      <c r="B168" s="2">
        <v>164</v>
      </c>
      <c r="C168" s="8">
        <v>29.5</v>
      </c>
      <c r="D168" s="8">
        <v>29.5</v>
      </c>
      <c r="E168" s="8">
        <v>24.680099999999999</v>
      </c>
      <c r="F168" s="13">
        <f t="shared" si="35"/>
        <v>0.52777777777777735</v>
      </c>
      <c r="G168" s="13">
        <f t="shared" si="36"/>
        <v>0.75922222222222202</v>
      </c>
      <c r="H168" s="35" cm="1">
        <f t="array" ref="H168">(m*g*_xll.Interp1d(-1,Parameters!$H$48:$H$54,Parameters!$I$48:$I$54,C168)+c_w*A*rho_L*(C168/3.6)^2/2+F168*e_i*m)*C168/3.6/1000</f>
        <v>6.6498579226126298</v>
      </c>
      <c r="I168" s="35">
        <f t="shared" si="26"/>
        <v>28.829761703625845</v>
      </c>
      <c r="J168" s="35">
        <f t="shared" si="27"/>
        <v>2202.6358111232576</v>
      </c>
      <c r="K168" s="35">
        <f t="shared" si="28"/>
        <v>117.66867239334888</v>
      </c>
      <c r="L168" s="35">
        <f t="shared" si="29"/>
        <v>269.83165639143175</v>
      </c>
      <c r="M168" s="35" cm="1">
        <f t="array" ref="M168">_xll.Interp2dTab(-1,1,Parameters!$V$29:$AI$29,Parameters!$U$30:$U$37,Parameters!$V$30:$AI$37,ABS(J168),ABS(I168))*_xll.Interp2dTab(-1,1,Parameters!$V$18:$AI$18,Parameters!$U$19:$U$26,Parameters!$V$19:$AI$26,ABS(J168),ABS(I168))</f>
        <v>0.7813322701311044</v>
      </c>
      <c r="N168" s="35">
        <f t="shared" si="30"/>
        <v>8.5109218917795513</v>
      </c>
      <c r="O168" s="35">
        <f t="shared" si="31"/>
        <v>8510.9218917795515</v>
      </c>
      <c r="P168" s="35">
        <f t="shared" si="37"/>
        <v>9.21455960770238E-2</v>
      </c>
      <c r="Q168" s="35" cm="1">
        <f t="array" ref="Q168">_xll.Interp2dTab(-1,1,Parameters!$AL$29:$AY$29,Parameters!$AK$30:$AK$37,Parameters!$AL$30:$AY$37,ABS(L168),ABS(K168))</f>
        <v>0.91228292422048063</v>
      </c>
      <c r="R168" s="35">
        <f t="shared" si="32"/>
        <v>7.2892495804355226</v>
      </c>
      <c r="S168" s="35">
        <f t="shared" si="38"/>
        <v>6.4945396299521355E-2</v>
      </c>
      <c r="X168" s="12"/>
      <c r="AB168" s="17">
        <f>([1]WLTC_BFH!$I169/1000-H168)</f>
        <v>-6.6418444226126301</v>
      </c>
      <c r="AC168" s="17">
        <f t="shared" si="33"/>
        <v>6.6418444226126301</v>
      </c>
      <c r="AG168" s="17">
        <f>([1]WLTC_BFH!$U172/1000-N168)</f>
        <v>-0.62381908804120556</v>
      </c>
      <c r="AH168" s="17">
        <f t="shared" si="34"/>
        <v>0.62381908804120556</v>
      </c>
      <c r="AK168">
        <v>-1.1695532445283483</v>
      </c>
    </row>
    <row r="169" spans="1:37" x14ac:dyDescent="0.3">
      <c r="A169" s="2" t="s">
        <v>3</v>
      </c>
      <c r="B169" s="2">
        <v>165</v>
      </c>
      <c r="C169" s="8">
        <v>31.1</v>
      </c>
      <c r="D169" s="8">
        <v>31.1</v>
      </c>
      <c r="E169" s="8">
        <v>27.1493</v>
      </c>
      <c r="F169" s="13">
        <f t="shared" si="35"/>
        <v>0.44444444444444481</v>
      </c>
      <c r="G169" s="13">
        <f t="shared" si="36"/>
        <v>0.76786111111111088</v>
      </c>
      <c r="H169" s="35" cm="1">
        <f t="array" ref="H169">(m*g*_xll.Interp1d(-1,Parameters!$H$48:$H$54,Parameters!$I$48:$I$54,C169)+c_w*A*rho_L*(C169/3.6)^2/2+F169*e_i*m)*C169/3.6/1000</f>
        <v>6.058553230439867</v>
      </c>
      <c r="I169" s="35">
        <f t="shared" si="26"/>
        <v>24.914905317733258</v>
      </c>
      <c r="J169" s="35">
        <f t="shared" si="27"/>
        <v>2322.1008042689264</v>
      </c>
      <c r="K169" s="35">
        <f t="shared" si="28"/>
        <v>101.69018605432829</v>
      </c>
      <c r="L169" s="35">
        <f t="shared" si="29"/>
        <v>284.46659368723829</v>
      </c>
      <c r="M169" s="35" cm="1">
        <f t="array" ref="M169">_xll.Interp2dTab(-1,1,Parameters!$V$29:$AI$29,Parameters!$U$30:$U$37,Parameters!$V$30:$AI$37,ABS(J169),ABS(I169))*_xll.Interp2dTab(-1,1,Parameters!$V$18:$AI$18,Parameters!$U$19:$U$26,Parameters!$V$19:$AI$26,ABS(J169),ABS(I169))</f>
        <v>0.76252153754063845</v>
      </c>
      <c r="N169" s="35">
        <f t="shared" si="30"/>
        <v>7.9454191549533482</v>
      </c>
      <c r="O169" s="35">
        <f t="shared" si="31"/>
        <v>7945.419154953348</v>
      </c>
      <c r="P169" s="35">
        <f t="shared" si="37"/>
        <v>9.4352656953399727E-2</v>
      </c>
      <c r="Q169" s="35" cm="1">
        <f t="array" ref="Q169">_xll.Interp2dTab(-1,1,Parameters!$AL$29:$AY$29,Parameters!$AK$30:$AK$37,Parameters!$AL$30:$AY$37,ABS(L169),ABS(K169))</f>
        <v>0.92458514064426212</v>
      </c>
      <c r="R169" s="35">
        <f t="shared" si="32"/>
        <v>6.552726151556139</v>
      </c>
      <c r="S169" s="35">
        <f t="shared" si="38"/>
        <v>6.676559800828695E-2</v>
      </c>
      <c r="X169" s="12"/>
      <c r="AB169" s="17">
        <f>([1]WLTC_BFH!$I170/1000-H169)</f>
        <v>-6.052357230439867</v>
      </c>
      <c r="AC169" s="17">
        <f t="shared" si="33"/>
        <v>6.052357230439867</v>
      </c>
      <c r="AG169" s="17">
        <f>([1]WLTC_BFH!$U173/1000-N169)</f>
        <v>-3.0909892484114065</v>
      </c>
      <c r="AH169" s="17">
        <f t="shared" si="34"/>
        <v>3.0909892484114065</v>
      </c>
      <c r="AK169">
        <v>-3.1701349040990809</v>
      </c>
    </row>
    <row r="170" spans="1:37" x14ac:dyDescent="0.3">
      <c r="A170" s="2" t="s">
        <v>3</v>
      </c>
      <c r="B170" s="2">
        <v>166</v>
      </c>
      <c r="C170" s="8">
        <v>32.1</v>
      </c>
      <c r="D170" s="8">
        <v>32.1</v>
      </c>
      <c r="E170" s="8">
        <v>28.499300000000002</v>
      </c>
      <c r="F170" s="13">
        <f t="shared" si="35"/>
        <v>0.27777777777777779</v>
      </c>
      <c r="G170" s="13">
        <f t="shared" si="36"/>
        <v>0.77677777777777757</v>
      </c>
      <c r="H170" s="35" cm="1">
        <f t="array" ref="H170">(m*g*_xll.Interp1d(-1,Parameters!$H$48:$H$54,Parameters!$I$48:$I$54,C170)+c_w*A*rho_L*(C170/3.6)^2/2+F170*e_i*m)*C170/3.6/1000</f>
        <v>4.2504277433815441</v>
      </c>
      <c r="I170" s="35">
        <f t="shared" si="26"/>
        <v>16.934731191881049</v>
      </c>
      <c r="J170" s="35">
        <f t="shared" si="27"/>
        <v>2396.7664249849686</v>
      </c>
      <c r="K170" s="35">
        <f t="shared" si="28"/>
        <v>69.119105359662498</v>
      </c>
      <c r="L170" s="35">
        <f t="shared" si="29"/>
        <v>293.61342949711729</v>
      </c>
      <c r="M170" s="35" cm="1">
        <f t="array" ref="M170">_xll.Interp2dTab(-1,1,Parameters!$V$29:$AI$29,Parameters!$U$30:$U$37,Parameters!$V$30:$AI$37,ABS(J170),ABS(I170))*_xll.Interp2dTab(-1,1,Parameters!$V$18:$AI$18,Parameters!$U$19:$U$26,Parameters!$V$19:$AI$26,ABS(J170),ABS(I170))</f>
        <v>0.72402897329938265</v>
      </c>
      <c r="N170" s="35">
        <f t="shared" si="30"/>
        <v>5.8705216229296004</v>
      </c>
      <c r="O170" s="35">
        <f t="shared" si="31"/>
        <v>5870.5216229296002</v>
      </c>
      <c r="P170" s="35">
        <f t="shared" si="37"/>
        <v>9.5983357404213501E-2</v>
      </c>
      <c r="Q170" s="35" cm="1">
        <f t="array" ref="Q170">_xll.Interp2dTab(-1,1,Parameters!$AL$29:$AY$29,Parameters!$AK$30:$AK$37,Parameters!$AL$30:$AY$37,ABS(L170),ABS(K170))</f>
        <v>0.93813718928448664</v>
      </c>
      <c r="R170" s="35">
        <f t="shared" si="32"/>
        <v>4.5307102116091658</v>
      </c>
      <c r="S170" s="35">
        <f t="shared" si="38"/>
        <v>6.8024128622622831E-2</v>
      </c>
      <c r="X170" s="12"/>
      <c r="AB170" s="17">
        <f>([1]WLTC_BFH!$I171/1000-H170)</f>
        <v>-4.2474775433815442</v>
      </c>
      <c r="AC170" s="17">
        <f t="shared" si="33"/>
        <v>4.2474775433815442</v>
      </c>
      <c r="AG170" s="17">
        <f>([1]WLTC_BFH!$U174/1000-N170)</f>
        <v>0.72118746797956401</v>
      </c>
      <c r="AH170" s="17">
        <f t="shared" si="34"/>
        <v>0.72118746797956401</v>
      </c>
      <c r="AK170">
        <v>1.4697671579502645</v>
      </c>
    </row>
    <row r="171" spans="1:37" x14ac:dyDescent="0.3">
      <c r="A171" s="2" t="s">
        <v>3</v>
      </c>
      <c r="B171" s="2">
        <v>167</v>
      </c>
      <c r="C171" s="8">
        <v>33.200000000000003</v>
      </c>
      <c r="D171" s="8">
        <v>33.200000000000003</v>
      </c>
      <c r="E171" s="8">
        <v>30.278400000000001</v>
      </c>
      <c r="F171" s="13">
        <f t="shared" si="35"/>
        <v>0.30555555555555597</v>
      </c>
      <c r="G171" s="13">
        <f t="shared" si="36"/>
        <v>0.78599999999999981</v>
      </c>
      <c r="H171" s="35" cm="1">
        <f t="array" ref="H171">(m*g*_xll.Interp1d(-1,Parameters!$H$48:$H$54,Parameters!$I$48:$I$54,C171)+c_w*A*rho_L*(C171/3.6)^2/2+F171*e_i*m)*C171/3.6/1000</f>
        <v>4.7657958473841608</v>
      </c>
      <c r="I171" s="35">
        <f t="shared" si="26"/>
        <v>18.358959043336387</v>
      </c>
      <c r="J171" s="35">
        <f t="shared" si="27"/>
        <v>2478.8986077726158</v>
      </c>
      <c r="K171" s="35">
        <f t="shared" si="28"/>
        <v>74.932091335377464</v>
      </c>
      <c r="L171" s="35">
        <f t="shared" si="29"/>
        <v>303.67494888798427</v>
      </c>
      <c r="M171" s="35" cm="1">
        <f t="array" ref="M171">_xll.Interp2dTab(-1,1,Parameters!$V$29:$AI$29,Parameters!$U$30:$U$37,Parameters!$V$30:$AI$37,ABS(J171),ABS(I171))*_xll.Interp2dTab(-1,1,Parameters!$V$18:$AI$18,Parameters!$U$19:$U$26,Parameters!$V$19:$AI$26,ABS(J171),ABS(I171))</f>
        <v>0.7312988628160112</v>
      </c>
      <c r="N171" s="35">
        <f t="shared" si="30"/>
        <v>6.5168921896480452</v>
      </c>
      <c r="O171" s="35">
        <f t="shared" si="31"/>
        <v>6516.8921896480451</v>
      </c>
      <c r="P171" s="35">
        <f t="shared" si="37"/>
        <v>9.7793605234671288E-2</v>
      </c>
      <c r="Q171" s="35" cm="1">
        <f t="array" ref="Q171">_xll.Interp2dTab(-1,1,Parameters!$AL$29:$AY$29,Parameters!$AK$30:$AK$37,Parameters!$AL$30:$AY$37,ABS(L171),ABS(K171))</f>
        <v>0.93788736836644204</v>
      </c>
      <c r="R171" s="35">
        <f t="shared" si="32"/>
        <v>5.0814159654212512</v>
      </c>
      <c r="S171" s="35">
        <f t="shared" si="38"/>
        <v>6.9435633057462073E-2</v>
      </c>
      <c r="X171" s="12"/>
      <c r="AB171" s="17">
        <f>([1]WLTC_BFH!$I172/1000-H171)</f>
        <v>-4.7589887473841612</v>
      </c>
      <c r="AC171" s="17">
        <f t="shared" si="33"/>
        <v>4.7589887473841612</v>
      </c>
      <c r="AG171" s="17">
        <f>([1]WLTC_BFH!$U175/1000-N171)</f>
        <v>4.798300118044267</v>
      </c>
      <c r="AH171" s="17">
        <f t="shared" si="34"/>
        <v>4.798300118044267</v>
      </c>
      <c r="AK171">
        <v>4.6006614091099234</v>
      </c>
    </row>
    <row r="172" spans="1:37" x14ac:dyDescent="0.3">
      <c r="A172" s="2" t="s">
        <v>3</v>
      </c>
      <c r="B172" s="2">
        <v>168</v>
      </c>
      <c r="C172" s="8">
        <v>35.200000000000003</v>
      </c>
      <c r="D172" s="8">
        <v>35.200000000000003</v>
      </c>
      <c r="E172" s="8">
        <v>31.625399999999999</v>
      </c>
      <c r="F172" s="13">
        <f t="shared" si="35"/>
        <v>0.55555555555555558</v>
      </c>
      <c r="G172" s="13">
        <f t="shared" si="36"/>
        <v>0.79577777777777758</v>
      </c>
      <c r="H172" s="35" cm="1">
        <f t="array" ref="H172">(m*g*_xll.Interp1d(-1,Parameters!$H$48:$H$54,Parameters!$I$48:$I$54,C172)+c_w*A*rho_L*(C172/3.6)^2/2+F172*e_i*m)*C172/3.6/1000</f>
        <v>8.4202547192701864</v>
      </c>
      <c r="I172" s="35">
        <f t="shared" si="26"/>
        <v>30.593789072220524</v>
      </c>
      <c r="J172" s="35">
        <f t="shared" si="27"/>
        <v>2628.2298492047007</v>
      </c>
      <c r="K172" s="35">
        <f t="shared" si="28"/>
        <v>124.86855009826807</v>
      </c>
      <c r="L172" s="35">
        <f t="shared" si="29"/>
        <v>321.96862050774234</v>
      </c>
      <c r="M172" s="35" cm="1">
        <f t="array" ref="M172">_xll.Interp2dTab(-1,1,Parameters!$V$29:$AI$29,Parameters!$U$30:$U$37,Parameters!$V$30:$AI$37,ABS(J172),ABS(I172))*_xll.Interp2dTab(-1,1,Parameters!$V$18:$AI$18,Parameters!$U$19:$U$26,Parameters!$V$19:$AI$26,ABS(J172),ABS(I172))</f>
        <v>0.79201021620112755</v>
      </c>
      <c r="N172" s="35">
        <f t="shared" si="30"/>
        <v>10.631497608273149</v>
      </c>
      <c r="O172" s="35">
        <f t="shared" si="31"/>
        <v>10631.497608273148</v>
      </c>
      <c r="P172" s="35">
        <f t="shared" si="37"/>
        <v>0.10074679901474716</v>
      </c>
      <c r="Q172" s="35" cm="1">
        <f t="array" ref="Q172">_xll.Interp2dTab(-1,1,Parameters!$AL$29:$AY$29,Parameters!$AK$30:$AK$37,Parameters!$AL$30:$AY$37,ABS(L172),ABS(K172))</f>
        <v>0.9236210369066975</v>
      </c>
      <c r="R172" s="35">
        <f t="shared" si="32"/>
        <v>9.1165687904538117</v>
      </c>
      <c r="S172" s="35">
        <f t="shared" si="38"/>
        <v>7.1968013277032575E-2</v>
      </c>
      <c r="X172" s="12"/>
      <c r="AB172" s="17">
        <f>([1]WLTC_BFH!$I173/1000-H172)</f>
        <v>-8.4165778192701861</v>
      </c>
      <c r="AC172" s="17">
        <f t="shared" si="33"/>
        <v>8.4165778192701861</v>
      </c>
      <c r="AG172" s="17">
        <f>([1]WLTC_BFH!$U176/1000-N172)</f>
        <v>-0.70106124463683273</v>
      </c>
      <c r="AH172" s="17">
        <f t="shared" si="34"/>
        <v>0.70106124463683273</v>
      </c>
      <c r="AK172">
        <v>4.2708034070490326</v>
      </c>
    </row>
    <row r="173" spans="1:37" x14ac:dyDescent="0.3">
      <c r="A173" s="2" t="s">
        <v>3</v>
      </c>
      <c r="B173" s="2">
        <v>169</v>
      </c>
      <c r="C173" s="8">
        <v>37.200000000000003</v>
      </c>
      <c r="D173" s="8">
        <v>37.200000000000003</v>
      </c>
      <c r="E173" s="8">
        <v>32.3752</v>
      </c>
      <c r="F173" s="13">
        <f t="shared" si="35"/>
        <v>0.55555555555555558</v>
      </c>
      <c r="G173" s="13">
        <f t="shared" si="36"/>
        <v>0.80611111111111089</v>
      </c>
      <c r="H173" s="35" cm="1">
        <f t="array" ref="H173">(m*g*_xll.Interp1d(-1,Parameters!$H$48:$H$54,Parameters!$I$48:$I$54,C173)+c_w*A*rho_L*(C173/3.6)^2/2+F173*e_i*m)*C173/3.6/1000</f>
        <v>8.9465147927620201</v>
      </c>
      <c r="I173" s="35">
        <f t="shared" si="26"/>
        <v>30.758251708942222</v>
      </c>
      <c r="J173" s="35">
        <f t="shared" si="27"/>
        <v>2777.5610906367856</v>
      </c>
      <c r="K173" s="35">
        <f t="shared" si="28"/>
        <v>125.53980435004769</v>
      </c>
      <c r="L173" s="35">
        <f t="shared" si="29"/>
        <v>340.26229212750036</v>
      </c>
      <c r="M173" s="35" cm="1">
        <f t="array" ref="M173">_xll.Interp2dTab(-1,1,Parameters!$V$29:$AI$29,Parameters!$U$30:$U$37,Parameters!$V$30:$AI$37,ABS(J173),ABS(I173))*_xll.Interp2dTab(-1,1,Parameters!$V$18:$AI$18,Parameters!$U$19:$U$26,Parameters!$V$19:$AI$26,ABS(J173),ABS(I173))</f>
        <v>0.79349199420447503</v>
      </c>
      <c r="N173" s="35">
        <f t="shared" si="30"/>
        <v>11.274864596121674</v>
      </c>
      <c r="O173" s="35">
        <f t="shared" si="31"/>
        <v>11274.864596121673</v>
      </c>
      <c r="P173" s="35">
        <f t="shared" si="37"/>
        <v>0.10387870584700318</v>
      </c>
      <c r="Q173" s="35" cm="1">
        <f t="array" ref="Q173">_xll.Interp2dTab(-1,1,Parameters!$AL$29:$AY$29,Parameters!$AK$30:$AK$37,Parameters!$AL$30:$AY$37,ABS(L173),ABS(K173))</f>
        <v>0.92633756761091635</v>
      </c>
      <c r="R173" s="35">
        <f t="shared" si="32"/>
        <v>9.6579423156027797</v>
      </c>
      <c r="S173" s="35">
        <f t="shared" si="38"/>
        <v>7.4650775031366676E-2</v>
      </c>
      <c r="X173" s="12"/>
      <c r="AB173" s="17">
        <f>([1]WLTC_BFH!$I174/1000-H173)</f>
        <v>-8.9443971927620201</v>
      </c>
      <c r="AC173" s="17">
        <f t="shared" si="33"/>
        <v>8.9443971927620201</v>
      </c>
      <c r="AG173" s="17">
        <f>([1]WLTC_BFH!$U177/1000-N173)</f>
        <v>-6.5244717389788738</v>
      </c>
      <c r="AH173" s="17">
        <f t="shared" si="34"/>
        <v>6.5244717389788738</v>
      </c>
      <c r="AK173">
        <v>0.76157844495087224</v>
      </c>
    </row>
    <row r="174" spans="1:37" x14ac:dyDescent="0.3">
      <c r="A174" s="2" t="s">
        <v>3</v>
      </c>
      <c r="B174" s="2">
        <v>170</v>
      </c>
      <c r="C174" s="8">
        <v>38</v>
      </c>
      <c r="D174" s="8">
        <v>38</v>
      </c>
      <c r="E174" s="8">
        <v>34.500900000000001</v>
      </c>
      <c r="F174" s="13">
        <f t="shared" si="35"/>
        <v>0.22222222222222143</v>
      </c>
      <c r="G174" s="13">
        <f t="shared" si="36"/>
        <v>0.81666666666666643</v>
      </c>
      <c r="H174" s="35" cm="1">
        <f t="array" ref="H174">(m*g*_xll.Interp1d(-1,Parameters!$H$48:$H$54,Parameters!$I$48:$I$54,C174)+c_w*A*rho_L*(C174/3.6)^2/2+F174*e_i*m)*C174/3.6/1000</f>
        <v>4.3739820055120706</v>
      </c>
      <c r="I174" s="35">
        <f t="shared" si="26"/>
        <v>14.721229984314981</v>
      </c>
      <c r="J174" s="35">
        <f t="shared" si="27"/>
        <v>2837.29358720962</v>
      </c>
      <c r="K174" s="35">
        <f t="shared" si="28"/>
        <v>60.084700180981599</v>
      </c>
      <c r="L174" s="35">
        <f t="shared" si="29"/>
        <v>347.57976077540366</v>
      </c>
      <c r="M174" s="35" cm="1">
        <f t="array" ref="M174">_xll.Interp2dTab(-1,1,Parameters!$V$29:$AI$29,Parameters!$U$30:$U$37,Parameters!$V$30:$AI$37,ABS(J174),ABS(I174))*_xll.Interp2dTab(-1,1,Parameters!$V$18:$AI$18,Parameters!$U$19:$U$26,Parameters!$V$19:$AI$26,ABS(J174),ABS(I174))</f>
        <v>0.71556664614780918</v>
      </c>
      <c r="N174" s="35">
        <f t="shared" si="30"/>
        <v>6.1126130306087108</v>
      </c>
      <c r="O174" s="35">
        <f t="shared" si="31"/>
        <v>6112.6130306087107</v>
      </c>
      <c r="P174" s="35">
        <f t="shared" si="37"/>
        <v>0.10557665391106115</v>
      </c>
      <c r="Q174" s="35" cm="1">
        <f t="array" ref="Q174">_xll.Interp2dTab(-1,1,Parameters!$AL$29:$AY$29,Parameters!$AK$30:$AK$37,Parameters!$AL$30:$AY$37,ABS(L174),ABS(K174))</f>
        <v>0.94531323322868133</v>
      </c>
      <c r="R174" s="35">
        <f t="shared" si="32"/>
        <v>4.6270186978901178</v>
      </c>
      <c r="S174" s="35">
        <f t="shared" si="38"/>
        <v>7.5936058003002821E-2</v>
      </c>
      <c r="X174" s="12"/>
      <c r="AB174" s="17">
        <f>([1]WLTC_BFH!$I175/1000-H174)</f>
        <v>-4.364166405512071</v>
      </c>
      <c r="AC174" s="17">
        <f t="shared" si="33"/>
        <v>4.364166405512071</v>
      </c>
      <c r="AG174" s="17">
        <f>([1]WLTC_BFH!$U178/1000-N174)</f>
        <v>-5.6831221215178136</v>
      </c>
      <c r="AH174" s="17">
        <f t="shared" si="34"/>
        <v>5.6831221215178136</v>
      </c>
      <c r="AK174">
        <v>-8.3991481815924836</v>
      </c>
    </row>
    <row r="175" spans="1:37" x14ac:dyDescent="0.3">
      <c r="A175" s="2" t="s">
        <v>3</v>
      </c>
      <c r="B175" s="2">
        <v>171</v>
      </c>
      <c r="C175" s="8">
        <v>37.4</v>
      </c>
      <c r="D175" s="8">
        <v>37.4</v>
      </c>
      <c r="E175" s="8">
        <v>37.038400000000003</v>
      </c>
      <c r="F175" s="13">
        <f t="shared" si="35"/>
        <v>-0.16666666666666705</v>
      </c>
      <c r="G175" s="13">
        <f t="shared" si="36"/>
        <v>0.82705555555555532</v>
      </c>
      <c r="H175" s="35" cm="1">
        <f t="array" ref="H175">(m*g*_xll.Interp1d(-1,Parameters!$H$48:$H$54,Parameters!$I$48:$I$54,C175)+c_w*A*rho_L*(C175/3.6)^2/2+F175*e_i*m)*C175/3.6/1000</f>
        <v>-1.2046396552010994</v>
      </c>
      <c r="I175" s="35">
        <f t="shared" si="26"/>
        <v>4.1194217288978638</v>
      </c>
      <c r="J175" s="35">
        <f t="shared" si="27"/>
        <v>2792.4942147799943</v>
      </c>
      <c r="K175" s="35">
        <f t="shared" si="28"/>
        <v>16.813419786496631</v>
      </c>
      <c r="L175" s="35">
        <f t="shared" si="29"/>
        <v>342.09165928947618</v>
      </c>
      <c r="M175" s="35" cm="1">
        <f t="array" ref="M175">_xll.Interp2dTab(-1,1,Parameters!$V$29:$AI$29,Parameters!$U$30:$U$37,Parameters!$V$30:$AI$37,ABS(J175),ABS(I175))*_xll.Interp2dTab(-1,1,Parameters!$V$18:$AI$18,Parameters!$U$19:$U$26,Parameters!$V$19:$AI$26,ABS(J175),ABS(I175))</f>
        <v>0.36694215736743946</v>
      </c>
      <c r="N175" s="35">
        <f t="shared" si="30"/>
        <v>-0.4420330739298598</v>
      </c>
      <c r="O175" s="35">
        <f t="shared" si="31"/>
        <v>-442.03307392985982</v>
      </c>
      <c r="P175" s="35">
        <f t="shared" si="37"/>
        <v>0.10545386694608064</v>
      </c>
      <c r="Q175" s="35" cm="1">
        <f t="array" ref="Q175">_xll.Interp2dTab(-1,1,Parameters!$AL$29:$AY$29,Parameters!$AK$30:$AK$37,Parameters!$AL$30:$AY$37,ABS(L175),ABS(K175))</f>
        <v>0.75927531842230522</v>
      </c>
      <c r="R175" s="35">
        <f t="shared" si="32"/>
        <v>-0.91465315778695067</v>
      </c>
      <c r="S175" s="35">
        <f t="shared" si="38"/>
        <v>7.5681987681395335E-2</v>
      </c>
      <c r="X175" s="12"/>
      <c r="AB175" s="17">
        <f>([1]WLTC_BFH!$I176/1000-H175)</f>
        <v>1.2140883552010995</v>
      </c>
      <c r="AC175" s="17">
        <f t="shared" si="33"/>
        <v>1.2140883552010995</v>
      </c>
      <c r="AG175" s="17">
        <f>([1]WLTC_BFH!$U179/1000-N175)</f>
        <v>-0.25796692607014016</v>
      </c>
      <c r="AH175" s="17">
        <f t="shared" si="34"/>
        <v>0.25796692607014016</v>
      </c>
      <c r="AK175">
        <v>-11.754474536433392</v>
      </c>
    </row>
    <row r="176" spans="1:37" x14ac:dyDescent="0.3">
      <c r="A176" s="2" t="s">
        <v>3</v>
      </c>
      <c r="B176" s="2">
        <v>172</v>
      </c>
      <c r="C176" s="8">
        <v>35.1</v>
      </c>
      <c r="D176" s="8">
        <v>35.1</v>
      </c>
      <c r="E176" s="8">
        <v>38.030799999999999</v>
      </c>
      <c r="F176" s="13">
        <f t="shared" si="35"/>
        <v>-0.63888888888888806</v>
      </c>
      <c r="G176" s="13">
        <f t="shared" si="36"/>
        <v>0.83680555555555536</v>
      </c>
      <c r="H176" s="35" cm="1">
        <f t="array" ref="H176">(m*g*_xll.Interp1d(-1,Parameters!$H$48:$H$54,Parameters!$I$48:$I$54,C176)+c_w*A*rho_L*(C176/3.6)^2/2+F176*e_i*m)*C176/3.6/1000</f>
        <v>-7.4441998110328429</v>
      </c>
      <c r="I176" s="35">
        <f t="shared" si="26"/>
        <v>27.124491626689839</v>
      </c>
      <c r="J176" s="35">
        <f t="shared" si="27"/>
        <v>2620.7632871330966</v>
      </c>
      <c r="K176" s="35">
        <f t="shared" si="28"/>
        <v>110.70861257433458</v>
      </c>
      <c r="L176" s="35">
        <f t="shared" si="29"/>
        <v>321.05393692675443</v>
      </c>
      <c r="M176" s="35" cm="1">
        <f t="array" ref="M176">_xll.Interp2dTab(-1,1,Parameters!$V$29:$AI$29,Parameters!$U$30:$U$37,Parameters!$V$30:$AI$37,ABS(J176),ABS(I176))*_xll.Interp2dTab(-1,1,Parameters!$V$18:$AI$18,Parameters!$U$19:$U$26,Parameters!$V$19:$AI$26,ABS(J176),ABS(I176))</f>
        <v>0.77477847695864244</v>
      </c>
      <c r="N176" s="35">
        <f t="shared" si="30"/>
        <v>-5.7676057917678403</v>
      </c>
      <c r="O176" s="35">
        <f t="shared" si="31"/>
        <v>-5767.6057917678399</v>
      </c>
      <c r="P176" s="35">
        <f t="shared" si="37"/>
        <v>0.10385175422614512</v>
      </c>
      <c r="Q176" s="35" cm="1">
        <f t="array" ref="Q176">_xll.Interp2dTab(-1,1,Parameters!$AL$29:$AY$29,Parameters!$AK$30:$AK$37,Parameters!$AL$30:$AY$37,ABS(L176),ABS(K176))</f>
        <v>0.92898737473613591</v>
      </c>
      <c r="R176" s="35">
        <f t="shared" si="32"/>
        <v>-6.9155676394626395</v>
      </c>
      <c r="S176" s="35">
        <f t="shared" si="38"/>
        <v>7.3760996670433496E-2</v>
      </c>
      <c r="X176" s="12"/>
      <c r="AB176" s="17">
        <f>([1]WLTC_BFH!$I177/1000-H176)</f>
        <v>7.4470850110328426</v>
      </c>
      <c r="AC176" s="17">
        <f t="shared" si="33"/>
        <v>7.4470850110328426</v>
      </c>
      <c r="AG176" s="17">
        <f>([1]WLTC_BFH!$U180/1000-N176)</f>
        <v>4.3460645073641455</v>
      </c>
      <c r="AH176" s="17">
        <f t="shared" si="34"/>
        <v>4.3460645073641455</v>
      </c>
      <c r="AK176">
        <v>-6.9766699020507144</v>
      </c>
    </row>
    <row r="177" spans="1:37" x14ac:dyDescent="0.3">
      <c r="A177" s="2" t="s">
        <v>3</v>
      </c>
      <c r="B177" s="2">
        <v>173</v>
      </c>
      <c r="C177" s="8">
        <v>31</v>
      </c>
      <c r="D177" s="8">
        <v>31</v>
      </c>
      <c r="E177" s="8">
        <v>37.703000000000003</v>
      </c>
      <c r="F177" s="13">
        <f t="shared" si="35"/>
        <v>-1.1388888888888893</v>
      </c>
      <c r="G177" s="13">
        <f t="shared" si="36"/>
        <v>0.84541666666666648</v>
      </c>
      <c r="H177" s="35" cm="1">
        <f t="array" ref="H177">(m*g*_xll.Interp1d(-1,Parameters!$H$48:$H$54,Parameters!$I$48:$I$54,C177)+c_w*A*rho_L*(C177/3.6)^2/2+F177*e_i*m)*C177/3.6/1000</f>
        <v>-12.505252722614173</v>
      </c>
      <c r="I177" s="35">
        <f t="shared" si="26"/>
        <v>51.591895146112456</v>
      </c>
      <c r="J177" s="35">
        <f t="shared" si="27"/>
        <v>2314.6342421973213</v>
      </c>
      <c r="K177" s="35">
        <f t="shared" si="28"/>
        <v>210.57232003885801</v>
      </c>
      <c r="L177" s="35">
        <f t="shared" si="29"/>
        <v>283.55191010625032</v>
      </c>
      <c r="M177" s="35" cm="1">
        <f t="array" ref="M177">_xll.Interp2dTab(-1,1,Parameters!$V$29:$AI$29,Parameters!$U$30:$U$37,Parameters!$V$30:$AI$37,ABS(J177),ABS(I177))*_xll.Interp2dTab(-1,1,Parameters!$V$18:$AI$18,Parameters!$U$19:$U$26,Parameters!$V$19:$AI$26,ABS(J177),ABS(I177))</f>
        <v>0.88821535176494615</v>
      </c>
      <c r="N177" s="35">
        <f t="shared" si="30"/>
        <v>-11.107357445926299</v>
      </c>
      <c r="O177" s="35">
        <f t="shared" si="31"/>
        <v>-11107.357445926298</v>
      </c>
      <c r="P177" s="35">
        <f t="shared" si="37"/>
        <v>0.10076637715783227</v>
      </c>
      <c r="Q177" s="35" cm="1">
        <f t="array" ref="Q177">_xll.Interp2dTab(-1,1,Parameters!$AL$29:$AY$29,Parameters!$AK$30:$AK$37,Parameters!$AL$30:$AY$37,ABS(L177),ABS(K177))</f>
        <v>0.873092176158897</v>
      </c>
      <c r="R177" s="35">
        <f t="shared" si="32"/>
        <v>-10.91823831300418</v>
      </c>
      <c r="S177" s="35">
        <f t="shared" si="38"/>
        <v>7.0728152694599006E-2</v>
      </c>
      <c r="X177" s="12"/>
      <c r="AB177" s="17">
        <f>([1]WLTC_BFH!$I178/1000-H177)</f>
        <v>12.503858322614173</v>
      </c>
      <c r="AC177" s="17">
        <f t="shared" si="33"/>
        <v>12.503858322614173</v>
      </c>
      <c r="AG177" s="17">
        <f>([1]WLTC_BFH!$U181/1000-N177)</f>
        <v>-2.3398719118718532</v>
      </c>
      <c r="AH177" s="17">
        <f t="shared" si="34"/>
        <v>2.3398719118718532</v>
      </c>
      <c r="AK177">
        <v>-15.217107453018194</v>
      </c>
    </row>
    <row r="178" spans="1:37" x14ac:dyDescent="0.3">
      <c r="A178" s="2" t="s">
        <v>3</v>
      </c>
      <c r="B178" s="2">
        <v>174</v>
      </c>
      <c r="C178" s="8">
        <v>27.1</v>
      </c>
      <c r="D178" s="8">
        <v>27.1</v>
      </c>
      <c r="E178" s="8">
        <v>36.894599999999997</v>
      </c>
      <c r="F178" s="13">
        <f t="shared" si="35"/>
        <v>-1.0833333333333328</v>
      </c>
      <c r="G178" s="13">
        <f t="shared" si="36"/>
        <v>0.85294444444444428</v>
      </c>
      <c r="H178" s="35" cm="1">
        <f t="array" ref="H178">(m*g*_xll.Interp1d(-1,Parameters!$H$48:$H$54,Parameters!$I$48:$I$54,C178)+c_w*A*rho_L*(C178/3.6)^2/2+F178*e_i*m)*C178/3.6/1000</f>
        <v>-10.418602160059262</v>
      </c>
      <c r="I178" s="35">
        <f t="shared" si="26"/>
        <v>49.168942280291219</v>
      </c>
      <c r="J178" s="35">
        <f t="shared" si="27"/>
        <v>2023.4383214047555</v>
      </c>
      <c r="K178" s="35">
        <f t="shared" si="28"/>
        <v>200.68303791700862</v>
      </c>
      <c r="L178" s="35">
        <f t="shared" si="29"/>
        <v>247.87925044772209</v>
      </c>
      <c r="M178" s="35" cm="1">
        <f t="array" ref="M178">_xll.Interp2dTab(-1,1,Parameters!$V$29:$AI$29,Parameters!$U$30:$U$37,Parameters!$V$30:$AI$37,ABS(J178),ABS(I178))*_xll.Interp2dTab(-1,1,Parameters!$V$18:$AI$18,Parameters!$U$19:$U$26,Parameters!$V$19:$AI$26,ABS(J178),ABS(I178))</f>
        <v>0.88428375939367643</v>
      </c>
      <c r="N178" s="35">
        <f t="shared" si="30"/>
        <v>-9.2130006857242819</v>
      </c>
      <c r="O178" s="35">
        <f t="shared" si="31"/>
        <v>-9213.0006857242824</v>
      </c>
      <c r="P178" s="35">
        <f t="shared" si="37"/>
        <v>9.8207210300686631E-2</v>
      </c>
      <c r="Q178" s="35" cm="1">
        <f t="array" ref="Q178">_xll.Interp2dTab(-1,1,Parameters!$AL$29:$AY$29,Parameters!$AK$30:$AK$37,Parameters!$AL$30:$AY$37,ABS(L178),ABS(K178))</f>
        <v>0.85817532572559962</v>
      </c>
      <c r="R178" s="35">
        <f t="shared" si="32"/>
        <v>-8.9409873023142925</v>
      </c>
      <c r="S178" s="35">
        <f t="shared" si="38"/>
        <v>6.8244545110622806E-2</v>
      </c>
      <c r="X178" s="12"/>
      <c r="AB178" s="17">
        <f>([1]WLTC_BFH!$I179/1000-H178)</f>
        <v>10.416013960059262</v>
      </c>
      <c r="AC178" s="17">
        <f t="shared" si="33"/>
        <v>10.416013960059262</v>
      </c>
      <c r="AG178" s="17">
        <f>([1]WLTC_BFH!$U182/1000-N178)</f>
        <v>2.6664402538452592E-2</v>
      </c>
      <c r="AH178" s="17">
        <f t="shared" si="34"/>
        <v>2.6664402538452592E-2</v>
      </c>
      <c r="AK178">
        <v>-8.5107434032882416</v>
      </c>
    </row>
    <row r="179" spans="1:37" x14ac:dyDescent="0.3">
      <c r="A179" s="2" t="s">
        <v>3</v>
      </c>
      <c r="B179" s="2">
        <v>175</v>
      </c>
      <c r="C179" s="8">
        <v>25.3</v>
      </c>
      <c r="D179" s="8">
        <v>25.3</v>
      </c>
      <c r="E179" s="8">
        <v>34.877499999999998</v>
      </c>
      <c r="F179" s="13">
        <f t="shared" si="35"/>
        <v>-0.50000000000000022</v>
      </c>
      <c r="G179" s="13">
        <f t="shared" si="36"/>
        <v>0.85997222222222203</v>
      </c>
      <c r="H179" s="35" cm="1">
        <f t="array" ref="H179">(m*g*_xll.Interp1d(-1,Parameters!$H$48:$H$54,Parameters!$I$48:$I$54,C179)+c_w*A*rho_L*(C179/3.6)^2/2+F179*e_i*m)*C179/3.6/1000</f>
        <v>-4.1729080690836735</v>
      </c>
      <c r="I179" s="35">
        <f t="shared" si="26"/>
        <v>21.094488454475997</v>
      </c>
      <c r="J179" s="35">
        <f t="shared" si="27"/>
        <v>1889.0402041158784</v>
      </c>
      <c r="K179" s="35">
        <f t="shared" si="28"/>
        <v>86.097154626943777</v>
      </c>
      <c r="L179" s="35">
        <f t="shared" si="29"/>
        <v>231.41494598993978</v>
      </c>
      <c r="M179" s="35" cm="1">
        <f t="array" ref="M179">_xll.Interp2dTab(-1,1,Parameters!$V$29:$AI$29,Parameters!$U$30:$U$37,Parameters!$V$30:$AI$37,ABS(J179),ABS(I179))*_xll.Interp2dTab(-1,1,Parameters!$V$18:$AI$18,Parameters!$U$19:$U$26,Parameters!$V$19:$AI$26,ABS(J179),ABS(I179))</f>
        <v>0.72298927104118871</v>
      </c>
      <c r="N179" s="35">
        <f t="shared" si="30"/>
        <v>-3.0169677629886995</v>
      </c>
      <c r="O179" s="35">
        <f t="shared" si="31"/>
        <v>-3016.9677629886996</v>
      </c>
      <c r="P179" s="35">
        <f t="shared" si="37"/>
        <v>9.7369163699856431E-2</v>
      </c>
      <c r="Q179" s="35" cm="1">
        <f t="array" ref="Q179">_xll.Interp2dTab(-1,1,Parameters!$AL$29:$AY$29,Parameters!$AK$30:$AK$37,Parameters!$AL$30:$AY$37,ABS(L179),ABS(K179))</f>
        <v>0.91740944701211702</v>
      </c>
      <c r="R179" s="35">
        <f t="shared" si="32"/>
        <v>-3.8282652840904539</v>
      </c>
      <c r="S179" s="35">
        <f t="shared" si="38"/>
        <v>6.718113808726435E-2</v>
      </c>
      <c r="X179" s="12"/>
      <c r="AB179" s="17">
        <f>([1]WLTC_BFH!$I180/1000-H179)</f>
        <v>4.1667215690836734</v>
      </c>
      <c r="AC179" s="17">
        <f t="shared" si="33"/>
        <v>4.1667215690836734</v>
      </c>
      <c r="AG179" s="17">
        <f>([1]WLTC_BFH!$U183/1000-N179)</f>
        <v>6.6205783824578237</v>
      </c>
      <c r="AH179" s="17">
        <f t="shared" si="34"/>
        <v>6.6205783824578237</v>
      </c>
      <c r="AK179">
        <v>7.3876565755213397</v>
      </c>
    </row>
    <row r="180" spans="1:37" x14ac:dyDescent="0.3">
      <c r="A180" s="2" t="s">
        <v>3</v>
      </c>
      <c r="B180" s="2">
        <v>176</v>
      </c>
      <c r="C180" s="8">
        <v>25.1</v>
      </c>
      <c r="D180" s="8">
        <v>25.1</v>
      </c>
      <c r="E180" s="8">
        <v>30.541799999999999</v>
      </c>
      <c r="F180" s="13">
        <f t="shared" si="35"/>
        <v>-5.5555555555555358E-2</v>
      </c>
      <c r="G180" s="13">
        <f t="shared" si="36"/>
        <v>0.8669444444444443</v>
      </c>
      <c r="H180" s="35" cm="1">
        <f t="array" ref="H180">(m*g*_xll.Interp1d(-1,Parameters!$H$48:$H$54,Parameters!$I$48:$I$54,C180)+c_w*A*rho_L*(C180/3.6)^2/2+F180*e_i*m)*C180/3.6/1000</f>
        <v>7.2094492655431858E-2</v>
      </c>
      <c r="I180" s="35">
        <f t="shared" si="26"/>
        <v>0.36734917652565457</v>
      </c>
      <c r="J180" s="35">
        <f t="shared" si="27"/>
        <v>1874.1070799726699</v>
      </c>
      <c r="K180" s="35">
        <f t="shared" si="28"/>
        <v>1.4993356639894593</v>
      </c>
      <c r="L180" s="35">
        <f t="shared" si="29"/>
        <v>229.58557882796396</v>
      </c>
      <c r="M180" s="35" cm="1">
        <f t="array" ref="M180">_xll.Interp2dTab(-1,1,Parameters!$V$29:$AI$29,Parameters!$U$30:$U$37,Parameters!$V$30:$AI$37,ABS(J180),ABS(I180))*_xll.Interp2dTab(-1,1,Parameters!$V$18:$AI$18,Parameters!$U$19:$U$26,Parameters!$V$19:$AI$26,ABS(J180),ABS(I180))</f>
        <v>6.5862840994981894E-2</v>
      </c>
      <c r="N180" s="35">
        <f t="shared" si="30"/>
        <v>1.0946155915279263</v>
      </c>
      <c r="O180" s="35">
        <f t="shared" si="31"/>
        <v>1094.6155915279264</v>
      </c>
      <c r="P180" s="35">
        <f t="shared" si="37"/>
        <v>9.7673223586391966E-2</v>
      </c>
      <c r="Q180" s="35" cm="1">
        <f t="array" ref="Q180">_xll.Interp2dTab(-1,1,Parameters!$AL$29:$AY$29,Parameters!$AK$30:$AK$37,Parameters!$AL$30:$AY$37,ABS(L180),ABS(K180))</f>
        <v>0.43178591607657657</v>
      </c>
      <c r="R180" s="35">
        <f t="shared" si="32"/>
        <v>0.166968143172706</v>
      </c>
      <c r="S180" s="35">
        <f t="shared" si="38"/>
        <v>6.722751812703455E-2</v>
      </c>
      <c r="X180" s="12"/>
      <c r="AB180" s="17">
        <f>([1]WLTC_BFH!$I181/1000-H180)</f>
        <v>-8.7539992655431859E-2</v>
      </c>
      <c r="AC180" s="17">
        <f t="shared" si="33"/>
        <v>8.7539992655431859E-2</v>
      </c>
      <c r="AG180" s="17">
        <f>([1]WLTC_BFH!$U184/1000-N180)</f>
        <v>2.9945171518348497</v>
      </c>
      <c r="AH180" s="17">
        <f t="shared" si="34"/>
        <v>2.9945171518348497</v>
      </c>
      <c r="AK180">
        <v>14.77492115442562</v>
      </c>
    </row>
    <row r="181" spans="1:37" x14ac:dyDescent="0.3">
      <c r="A181" s="2" t="s">
        <v>3</v>
      </c>
      <c r="B181" s="2">
        <v>177</v>
      </c>
      <c r="C181" s="8">
        <v>25.9</v>
      </c>
      <c r="D181" s="8">
        <v>25.9</v>
      </c>
      <c r="E181" s="8">
        <v>26.224299999999999</v>
      </c>
      <c r="F181" s="13">
        <f t="shared" si="35"/>
        <v>0.22222222222222143</v>
      </c>
      <c r="G181" s="13">
        <f t="shared" si="36"/>
        <v>0.87413888888888869</v>
      </c>
      <c r="H181" s="35" cm="1">
        <f t="array" ref="H181">(m*g*_xll.Interp1d(-1,Parameters!$H$48:$H$54,Parameters!$I$48:$I$54,C181)+c_w*A*rho_L*(C181/3.6)^2/2+F181*e_i*m)*C181/3.6/1000</f>
        <v>2.8019204425743776</v>
      </c>
      <c r="I181" s="35">
        <f t="shared" si="26"/>
        <v>13.835878446004596</v>
      </c>
      <c r="J181" s="35">
        <f t="shared" si="27"/>
        <v>1933.8395765455041</v>
      </c>
      <c r="K181" s="35">
        <f t="shared" si="28"/>
        <v>56.471137877367759</v>
      </c>
      <c r="L181" s="35">
        <f t="shared" si="29"/>
        <v>236.9030474758672</v>
      </c>
      <c r="M181" s="35" cm="1">
        <f t="array" ref="M181">_xll.Interp2dTab(-1,1,Parameters!$V$29:$AI$29,Parameters!$U$30:$U$37,Parameters!$V$30:$AI$37,ABS(J181),ABS(I181))*_xll.Interp2dTab(-1,1,Parameters!$V$18:$AI$18,Parameters!$U$19:$U$26,Parameters!$V$19:$AI$26,ABS(J181),ABS(I181))</f>
        <v>0.6962956387578435</v>
      </c>
      <c r="N181" s="35">
        <f t="shared" si="30"/>
        <v>4.0240384782143162</v>
      </c>
      <c r="O181" s="35">
        <f t="shared" si="31"/>
        <v>4024.038478214316</v>
      </c>
      <c r="P181" s="35">
        <f t="shared" si="37"/>
        <v>9.8791012052562605E-2</v>
      </c>
      <c r="Q181" s="35" cm="1">
        <f t="array" ref="Q181">_xll.Interp2dTab(-1,1,Parameters!$AL$29:$AY$29,Parameters!$AK$30:$AK$37,Parameters!$AL$30:$AY$37,ABS(L181),ABS(K181))</f>
        <v>0.93511572706667478</v>
      </c>
      <c r="R181" s="35">
        <f t="shared" si="32"/>
        <v>2.9963354924674448</v>
      </c>
      <c r="S181" s="35">
        <f t="shared" si="38"/>
        <v>6.8059833541608841E-2</v>
      </c>
      <c r="X181" s="12"/>
      <c r="AB181" s="17">
        <f>([1]WLTC_BFH!$I182/1000-H181)</f>
        <v>-2.8118016425743777</v>
      </c>
      <c r="AC181" s="17">
        <f t="shared" si="33"/>
        <v>2.8118016425743777</v>
      </c>
      <c r="AG181" s="17">
        <f>([1]WLTC_BFH!$U185/1000-N181)</f>
        <v>-1.1097527639285842</v>
      </c>
      <c r="AH181" s="17">
        <f t="shared" si="34"/>
        <v>1.1097527639285842</v>
      </c>
      <c r="AK181">
        <v>12.373954516783819</v>
      </c>
    </row>
    <row r="182" spans="1:37" x14ac:dyDescent="0.3">
      <c r="A182" s="2" t="s">
        <v>3</v>
      </c>
      <c r="B182" s="2">
        <v>178</v>
      </c>
      <c r="C182" s="8">
        <v>27.8</v>
      </c>
      <c r="D182" s="8">
        <v>27.8</v>
      </c>
      <c r="E182" s="8">
        <v>25.007100000000001</v>
      </c>
      <c r="F182" s="13">
        <f t="shared" si="35"/>
        <v>0.52777777777777835</v>
      </c>
      <c r="G182" s="13">
        <f t="shared" si="36"/>
        <v>0.88186111111111087</v>
      </c>
      <c r="H182" s="35" cm="1">
        <f t="array" ref="H182">(m*g*_xll.Interp1d(-1,Parameters!$H$48:$H$54,Parameters!$I$48:$I$54,C182)+c_w*A*rho_L*(C182/3.6)^2/2+F182*e_i*m)*C182/3.6/1000</f>
        <v>6.2422078902431153</v>
      </c>
      <c r="I182" s="35">
        <f t="shared" si="26"/>
        <v>28.717335007027724</v>
      </c>
      <c r="J182" s="35">
        <f t="shared" si="27"/>
        <v>2075.7042559059851</v>
      </c>
      <c r="K182" s="35">
        <f t="shared" si="28"/>
        <v>117.20980283118367</v>
      </c>
      <c r="L182" s="35">
        <f t="shared" si="29"/>
        <v>254.28203551463739</v>
      </c>
      <c r="M182" s="35" cm="1">
        <f t="array" ref="M182">_xll.Interp2dTab(-1,1,Parameters!$V$29:$AI$29,Parameters!$U$30:$U$37,Parameters!$V$30:$AI$37,ABS(J182),ABS(I182))*_xll.Interp2dTab(-1,1,Parameters!$V$18:$AI$18,Parameters!$U$19:$U$26,Parameters!$V$19:$AI$26,ABS(J182),ABS(I182))</f>
        <v>0.7802019918623071</v>
      </c>
      <c r="N182" s="35">
        <f t="shared" si="30"/>
        <v>8.0007587206272639</v>
      </c>
      <c r="O182" s="35">
        <f t="shared" si="31"/>
        <v>8000.7587206272638</v>
      </c>
      <c r="P182" s="35">
        <f t="shared" si="37"/>
        <v>0.10101344503051463</v>
      </c>
      <c r="Q182" s="35" cm="1">
        <f t="array" ref="Q182">_xll.Interp2dTab(-1,1,Parameters!$AL$29:$AY$29,Parameters!$AK$30:$AK$37,Parameters!$AL$30:$AY$37,ABS(L182),ABS(K182))</f>
        <v>0.90704029805800934</v>
      </c>
      <c r="R182" s="35">
        <f t="shared" si="32"/>
        <v>6.8819521068775025</v>
      </c>
      <c r="S182" s="35">
        <f t="shared" si="38"/>
        <v>6.997148690463037E-2</v>
      </c>
      <c r="X182" s="12"/>
      <c r="AB182" s="17">
        <f>([1]WLTC_BFH!$I183/1000-H182)</f>
        <v>-6.2428018902431157</v>
      </c>
      <c r="AC182" s="17">
        <f t="shared" si="33"/>
        <v>6.2428018902431157</v>
      </c>
      <c r="AG182" s="17">
        <f>([1]WLTC_BFH!$U186/1000-N182)</f>
        <v>-2.8744015777701044</v>
      </c>
      <c r="AH182" s="17">
        <f t="shared" si="34"/>
        <v>2.8744015777701044</v>
      </c>
      <c r="AK182">
        <v>6.7577984016191417</v>
      </c>
    </row>
    <row r="183" spans="1:37" x14ac:dyDescent="0.3">
      <c r="A183" s="2" t="s">
        <v>3</v>
      </c>
      <c r="B183" s="2">
        <v>179</v>
      </c>
      <c r="C183" s="8">
        <v>29.2</v>
      </c>
      <c r="D183" s="8">
        <v>29.2</v>
      </c>
      <c r="E183" s="8">
        <v>25.927</v>
      </c>
      <c r="F183" s="13">
        <f t="shared" si="35"/>
        <v>0.38888888888888851</v>
      </c>
      <c r="G183" s="13">
        <f t="shared" si="36"/>
        <v>0.88997222222222194</v>
      </c>
      <c r="H183" s="35" cm="1">
        <f t="array" ref="H183">(m*g*_xll.Interp1d(-1,Parameters!$H$48:$H$54,Parameters!$I$48:$I$54,C183)+c_w*A*rho_L*(C183/3.6)^2/2+F183*e_i*m)*C183/3.6/1000</f>
        <v>5.0455010565776481</v>
      </c>
      <c r="I183" s="35">
        <f t="shared" si="26"/>
        <v>22.098976097740831</v>
      </c>
      <c r="J183" s="35">
        <f t="shared" si="27"/>
        <v>2180.2361249084443</v>
      </c>
      <c r="K183" s="35">
        <f t="shared" si="28"/>
        <v>90.196970942929198</v>
      </c>
      <c r="L183" s="35">
        <f t="shared" si="29"/>
        <v>267.08760564846801</v>
      </c>
      <c r="M183" s="35" cm="1">
        <f t="array" ref="M183">_xll.Interp2dTab(-1,1,Parameters!$V$29:$AI$29,Parameters!$U$30:$U$37,Parameters!$V$30:$AI$37,ABS(J183),ABS(I183))*_xll.Interp2dTab(-1,1,Parameters!$V$18:$AI$18,Parameters!$U$19:$U$26,Parameters!$V$19:$AI$26,ABS(J183),ABS(I183))</f>
        <v>0.74805328926245607</v>
      </c>
      <c r="N183" s="35">
        <f t="shared" si="30"/>
        <v>6.744841749913653</v>
      </c>
      <c r="O183" s="35">
        <f t="shared" si="31"/>
        <v>6744.8417499136531</v>
      </c>
      <c r="P183" s="35">
        <f t="shared" si="37"/>
        <v>0.10288701218326841</v>
      </c>
      <c r="Q183" s="35" cm="1">
        <f t="array" ref="Q183">_xll.Interp2dTab(-1,1,Parameters!$AL$29:$AY$29,Parameters!$AK$30:$AK$37,Parameters!$AL$30:$AY$37,ABS(L183),ABS(K183))</f>
        <v>0.92435775504432516</v>
      </c>
      <c r="R183" s="35">
        <f t="shared" si="32"/>
        <v>5.4583855969658677</v>
      </c>
      <c r="S183" s="35">
        <f t="shared" si="38"/>
        <v>7.1487705126009771E-2</v>
      </c>
      <c r="X183" s="12"/>
      <c r="AB183" s="17">
        <f>([1]WLTC_BFH!$I184/1000-H183)</f>
        <v>-5.0412027565776478</v>
      </c>
      <c r="AC183" s="17">
        <f t="shared" si="33"/>
        <v>5.0412027565776478</v>
      </c>
      <c r="AG183" s="17">
        <f>([1]WLTC_BFH!$U187/1000-N183)</f>
        <v>-1.9730793736760717</v>
      </c>
      <c r="AH183" s="17">
        <f t="shared" si="34"/>
        <v>1.9730793736760717</v>
      </c>
      <c r="AK183">
        <v>1.1377679731153467</v>
      </c>
    </row>
    <row r="184" spans="1:37" x14ac:dyDescent="0.3">
      <c r="A184" s="2" t="s">
        <v>3</v>
      </c>
      <c r="B184" s="2">
        <v>180</v>
      </c>
      <c r="C184" s="8">
        <v>29.6</v>
      </c>
      <c r="D184" s="8">
        <v>29.6</v>
      </c>
      <c r="E184" s="8">
        <v>26.832999999999998</v>
      </c>
      <c r="F184" s="13">
        <f t="shared" si="35"/>
        <v>0.1111111111111117</v>
      </c>
      <c r="G184" s="13">
        <f t="shared" si="36"/>
        <v>0.89819444444444418</v>
      </c>
      <c r="H184" s="35" cm="1">
        <f t="array" ref="H184">(m*g*_xll.Interp1d(-1,Parameters!$H$48:$H$54,Parameters!$I$48:$I$54,C184)+c_w*A*rho_L*(C184/3.6)^2/2+F184*e_i*m)*C184/3.6/1000</f>
        <v>2.0147141963865494</v>
      </c>
      <c r="I184" s="35">
        <f t="shared" si="26"/>
        <v>8.7050734073139733</v>
      </c>
      <c r="J184" s="35">
        <f t="shared" si="27"/>
        <v>2210.1023731948621</v>
      </c>
      <c r="K184" s="35">
        <f t="shared" si="28"/>
        <v>35.52975711195198</v>
      </c>
      <c r="L184" s="35">
        <f t="shared" si="29"/>
        <v>270.74633997241972</v>
      </c>
      <c r="M184" s="35" cm="1">
        <f t="array" ref="M184">_xll.Interp2dTab(-1,1,Parameters!$V$29:$AI$29,Parameters!$U$30:$U$37,Parameters!$V$30:$AI$37,ABS(J184),ABS(I184))*_xll.Interp2dTab(-1,1,Parameters!$V$18:$AI$18,Parameters!$U$19:$U$26,Parameters!$V$19:$AI$26,ABS(J184),ABS(I184))</f>
        <v>0.60881517153221065</v>
      </c>
      <c r="N184" s="35">
        <f t="shared" si="30"/>
        <v>3.3092378288078792</v>
      </c>
      <c r="O184" s="35">
        <f t="shared" si="31"/>
        <v>3309.2378288078794</v>
      </c>
      <c r="P184" s="35">
        <f t="shared" si="37"/>
        <v>0.10380624491349283</v>
      </c>
      <c r="Q184" s="35" cm="1">
        <f t="array" ref="Q184">_xll.Interp2dTab(-1,1,Parameters!$AL$29:$AY$29,Parameters!$AK$30:$AK$37,Parameters!$AL$30:$AY$37,ABS(L184),ABS(K184))</f>
        <v>0.93508571852826694</v>
      </c>
      <c r="R184" s="35">
        <f t="shared" si="32"/>
        <v>2.1545770152040302</v>
      </c>
      <c r="S184" s="35">
        <f t="shared" si="38"/>
        <v>7.2086198741344226E-2</v>
      </c>
      <c r="X184" s="12"/>
      <c r="AB184" s="17">
        <f>([1]WLTC_BFH!$I185/1000-H184)</f>
        <v>-2.0130941963865494</v>
      </c>
      <c r="AC184" s="17">
        <f t="shared" si="33"/>
        <v>2.0130941963865494</v>
      </c>
      <c r="AG184" s="17">
        <f>([1]WLTC_BFH!$U188/1000-N184)</f>
        <v>-3.2070455211155866</v>
      </c>
      <c r="AH184" s="17">
        <f t="shared" si="34"/>
        <v>3.2070455211155866</v>
      </c>
      <c r="AK184">
        <v>-3.5870249602713802</v>
      </c>
    </row>
    <row r="185" spans="1:37" x14ac:dyDescent="0.3">
      <c r="A185" s="2" t="s">
        <v>3</v>
      </c>
      <c r="B185" s="2">
        <v>181</v>
      </c>
      <c r="C185" s="8">
        <v>29.5</v>
      </c>
      <c r="D185" s="8">
        <v>29.5</v>
      </c>
      <c r="E185" s="8">
        <v>27.878799999999998</v>
      </c>
      <c r="F185" s="13">
        <f t="shared" si="35"/>
        <v>-2.7777777777778172E-2</v>
      </c>
      <c r="G185" s="13">
        <f t="shared" si="36"/>
        <v>0.90638888888888858</v>
      </c>
      <c r="H185" s="35" cm="1">
        <f t="array" ref="H185">(m*g*_xll.Interp1d(-1,Parameters!$H$48:$H$54,Parameters!$I$48:$I$54,C185)+c_w*A*rho_L*(C185/3.6)^2/2+F185*e_i*m)*C185/3.6/1000</f>
        <v>0.45849807693361821</v>
      </c>
      <c r="I185" s="35">
        <f t="shared" si="26"/>
        <v>1.9877703333507635</v>
      </c>
      <c r="J185" s="35">
        <f t="shared" si="27"/>
        <v>2202.6358111232576</v>
      </c>
      <c r="K185" s="35">
        <f t="shared" si="28"/>
        <v>8.1130846155711414</v>
      </c>
      <c r="L185" s="35">
        <f t="shared" si="29"/>
        <v>269.83165639143175</v>
      </c>
      <c r="M185" s="35" cm="1">
        <f t="array" ref="M185">_xll.Interp2dTab(-1,1,Parameters!$V$29:$AI$29,Parameters!$U$30:$U$37,Parameters!$V$30:$AI$37,ABS(J185),ABS(I185))*_xll.Interp2dTab(-1,1,Parameters!$V$18:$AI$18,Parameters!$U$19:$U$26,Parameters!$V$19:$AI$26,ABS(J185),ABS(I185))</f>
        <v>0.2657105673589637</v>
      </c>
      <c r="N185" s="35">
        <f t="shared" si="30"/>
        <v>1.7255545441450462</v>
      </c>
      <c r="O185" s="35">
        <f t="shared" si="31"/>
        <v>1725.5545441450461</v>
      </c>
      <c r="P185" s="35">
        <f t="shared" si="37"/>
        <v>0.10428556562019979</v>
      </c>
      <c r="Q185" s="35" cm="1">
        <f t="array" ref="Q185">_xll.Interp2dTab(-1,1,Parameters!$AL$29:$AY$29,Parameters!$AK$30:$AK$37,Parameters!$AL$30:$AY$37,ABS(L185),ABS(K185))</f>
        <v>0.57199739385010817</v>
      </c>
      <c r="R185" s="35">
        <f t="shared" si="32"/>
        <v>0.80157371670432398</v>
      </c>
      <c r="S185" s="35">
        <f t="shared" si="38"/>
        <v>7.2308858107095433E-2</v>
      </c>
      <c r="X185" s="12"/>
      <c r="AB185" s="17">
        <f>([1]WLTC_BFH!$I186/1000-H185)</f>
        <v>-0.45492667693361821</v>
      </c>
      <c r="AC185" s="17">
        <f t="shared" si="33"/>
        <v>0.45492667693361821</v>
      </c>
      <c r="AG185" s="17">
        <f>([1]WLTC_BFH!$U189/1000-N185)</f>
        <v>-1.5191040936945479</v>
      </c>
      <c r="AH185" s="17">
        <f t="shared" si="34"/>
        <v>1.5191040936945479</v>
      </c>
      <c r="AK185">
        <v>-3.9920473111215706</v>
      </c>
    </row>
    <row r="186" spans="1:37" x14ac:dyDescent="0.3">
      <c r="A186" s="2" t="s">
        <v>3</v>
      </c>
      <c r="B186" s="2">
        <v>182</v>
      </c>
      <c r="C186" s="8">
        <v>29.2</v>
      </c>
      <c r="D186" s="8">
        <v>29.2</v>
      </c>
      <c r="E186" s="8">
        <v>29.257999999999999</v>
      </c>
      <c r="F186" s="13">
        <f t="shared" si="35"/>
        <v>-8.3333333333333523E-2</v>
      </c>
      <c r="G186" s="13">
        <f t="shared" si="36"/>
        <v>0.91449999999999965</v>
      </c>
      <c r="H186" s="35" cm="1">
        <f t="array" ref="H186">(m*g*_xll.Interp1d(-1,Parameters!$H$48:$H$54,Parameters!$I$48:$I$54,C186)+c_w*A*rho_L*(C186/3.6)^2/2+F186*e_i*m)*C186/3.6/1000</f>
        <v>-0.16363627799025013</v>
      </c>
      <c r="I186" s="35">
        <f t="shared" si="26"/>
        <v>0.71671656699298514</v>
      </c>
      <c r="J186" s="35">
        <f t="shared" si="27"/>
        <v>2180.2361249084443</v>
      </c>
      <c r="K186" s="35">
        <f t="shared" si="28"/>
        <v>2.925278668181869</v>
      </c>
      <c r="L186" s="35">
        <f t="shared" si="29"/>
        <v>267.08760564846801</v>
      </c>
      <c r="M186" s="35" cm="1">
        <f t="array" ref="M186">_xll.Interp2dTab(-1,1,Parameters!$V$29:$AI$29,Parameters!$U$30:$U$37,Parameters!$V$30:$AI$37,ABS(J186),ABS(I186))*_xll.Interp2dTab(-1,1,Parameters!$V$18:$AI$18,Parameters!$U$19:$U$26,Parameters!$V$19:$AI$26,ABS(J186),ABS(I186))</f>
        <v>0.14847653642438824</v>
      </c>
      <c r="N186" s="35">
        <f t="shared" si="30"/>
        <v>-2.4296147789370694E-2</v>
      </c>
      <c r="O186" s="35">
        <f t="shared" si="31"/>
        <v>-24.296147789370693</v>
      </c>
      <c r="P186" s="35">
        <f t="shared" si="37"/>
        <v>0.10427881669025831</v>
      </c>
      <c r="Q186" s="35" cm="1">
        <f t="array" ref="Q186">_xll.Interp2dTab(-1,1,Parameters!$AL$29:$AY$29,Parameters!$AK$30:$AK$37,Parameters!$AL$30:$AY$37,ABS(L186),ABS(K186))</f>
        <v>0.4620159077654557</v>
      </c>
      <c r="R186" s="35">
        <f t="shared" si="32"/>
        <v>-7.5602563519025875E-2</v>
      </c>
      <c r="S186" s="35">
        <f t="shared" si="38"/>
        <v>7.2287857395006816E-2</v>
      </c>
      <c r="X186" s="12"/>
      <c r="AB186" s="17">
        <f>([1]WLTC_BFH!$I187/1000-H186)</f>
        <v>0.16833437799025014</v>
      </c>
      <c r="AC186" s="17">
        <f t="shared" si="33"/>
        <v>0.16833437799025014</v>
      </c>
      <c r="AG186" s="17">
        <f>([1]WLTC_BFH!$U190/1000-N186)</f>
        <v>2.1878637153569196</v>
      </c>
      <c r="AH186" s="17">
        <f t="shared" si="34"/>
        <v>2.1878637153569196</v>
      </c>
      <c r="AK186">
        <v>-3.1735884649373842</v>
      </c>
    </row>
    <row r="187" spans="1:37" x14ac:dyDescent="0.3">
      <c r="A187" s="2" t="s">
        <v>3</v>
      </c>
      <c r="B187" s="2">
        <v>183</v>
      </c>
      <c r="C187" s="8">
        <v>28.3</v>
      </c>
      <c r="D187" s="8">
        <v>28.3</v>
      </c>
      <c r="E187" s="8">
        <v>29.2805</v>
      </c>
      <c r="F187" s="13">
        <f t="shared" si="35"/>
        <v>-0.24999999999999961</v>
      </c>
      <c r="G187" s="13">
        <f t="shared" si="36"/>
        <v>0.92236111111111074</v>
      </c>
      <c r="H187" s="35" cm="1">
        <f t="array" ref="H187">(m*g*_xll.Interp1d(-1,Parameters!$H$48:$H$54,Parameters!$I$48:$I$54,C187)+c_w*A*rho_L*(C187/3.6)^2/2+F187*e_i*m)*C187/3.6/1000</f>
        <v>-1.9536579263172946</v>
      </c>
      <c r="I187" s="35">
        <f t="shared" si="26"/>
        <v>8.8290258902219563</v>
      </c>
      <c r="J187" s="35">
        <f t="shared" si="27"/>
        <v>2113.0370662640062</v>
      </c>
      <c r="K187" s="35">
        <f t="shared" si="28"/>
        <v>36.035669170940913</v>
      </c>
      <c r="L187" s="35">
        <f t="shared" si="29"/>
        <v>258.85545341957686</v>
      </c>
      <c r="M187" s="35" cm="1">
        <f t="array" ref="M187">_xll.Interp2dTab(-1,1,Parameters!$V$29:$AI$29,Parameters!$U$30:$U$37,Parameters!$V$30:$AI$37,ABS(J187),ABS(I187))*_xll.Interp2dTab(-1,1,Parameters!$V$18:$AI$18,Parameters!$U$19:$U$26,Parameters!$V$19:$AI$26,ABS(J187),ABS(I187))</f>
        <v>0.61570305883639109</v>
      </c>
      <c r="N187" s="35">
        <f t="shared" si="30"/>
        <v>-1.2028731611535191</v>
      </c>
      <c r="O187" s="35">
        <f t="shared" si="31"/>
        <v>-1202.873161153519</v>
      </c>
      <c r="P187" s="35">
        <f t="shared" si="37"/>
        <v>0.10394468525660455</v>
      </c>
      <c r="Q187" s="35" cm="1">
        <f t="array" ref="Q187">_xll.Interp2dTab(-1,1,Parameters!$AL$29:$AY$29,Parameters!$AK$30:$AK$37,Parameters!$AL$30:$AY$37,ABS(L187),ABS(K187))</f>
        <v>0.93480517108556493</v>
      </c>
      <c r="R187" s="35">
        <f t="shared" si="32"/>
        <v>-1.8262895320537087</v>
      </c>
      <c r="S187" s="35">
        <f t="shared" si="38"/>
        <v>7.178055474721412E-2</v>
      </c>
      <c r="X187" s="12"/>
      <c r="AB187" s="17">
        <f>([1]WLTC_BFH!$I188/1000-H187)</f>
        <v>1.9525045263172947</v>
      </c>
      <c r="AC187" s="17">
        <f t="shared" si="33"/>
        <v>1.9525045263172947</v>
      </c>
      <c r="AG187" s="17">
        <f>([1]WLTC_BFH!$U191/1000-N187)</f>
        <v>1.4017822520625924</v>
      </c>
      <c r="AH187" s="17">
        <f t="shared" si="34"/>
        <v>1.4017822520625924</v>
      </c>
      <c r="AK187">
        <v>-1.8978119000173177</v>
      </c>
    </row>
    <row r="188" spans="1:37" x14ac:dyDescent="0.3">
      <c r="A188" s="2" t="s">
        <v>3</v>
      </c>
      <c r="B188" s="2">
        <v>184</v>
      </c>
      <c r="C188" s="8">
        <v>26.1</v>
      </c>
      <c r="D188" s="8">
        <v>26.1</v>
      </c>
      <c r="E188" s="8">
        <v>28.461500000000001</v>
      </c>
      <c r="F188" s="13">
        <f t="shared" si="35"/>
        <v>-0.61111111111111094</v>
      </c>
      <c r="G188" s="13">
        <f t="shared" si="36"/>
        <v>0.92961111111111072</v>
      </c>
      <c r="H188" s="35" cm="1">
        <f t="array" ref="H188">(m*g*_xll.Interp1d(-1,Parameters!$H$48:$H$54,Parameters!$I$48:$I$54,C188)+c_w*A*rho_L*(C188/3.6)^2/2+F188*e_i*m)*C188/3.6/1000</f>
        <v>-5.3906435729227029</v>
      </c>
      <c r="I188" s="35">
        <f t="shared" si="26"/>
        <v>26.415011995211088</v>
      </c>
      <c r="J188" s="35">
        <f t="shared" si="27"/>
        <v>1948.7727006887126</v>
      </c>
      <c r="K188" s="35">
        <f t="shared" si="28"/>
        <v>107.81287145845405</v>
      </c>
      <c r="L188" s="35">
        <f t="shared" si="29"/>
        <v>238.73241463784302</v>
      </c>
      <c r="M188" s="35" cm="1">
        <f t="array" ref="M188">_xll.Interp2dTab(-1,1,Parameters!$V$29:$AI$29,Parameters!$U$30:$U$37,Parameters!$V$30:$AI$37,ABS(J188),ABS(I188))*_xll.Interp2dTab(-1,1,Parameters!$V$18:$AI$18,Parameters!$U$19:$U$26,Parameters!$V$19:$AI$26,ABS(J188),ABS(I188))</f>
        <v>0.75913175786353604</v>
      </c>
      <c r="N188" s="35">
        <f t="shared" si="30"/>
        <v>-4.0922087315285838</v>
      </c>
      <c r="O188" s="35">
        <f t="shared" si="31"/>
        <v>-4092.2087315285839</v>
      </c>
      <c r="P188" s="35">
        <f t="shared" si="37"/>
        <v>0.10280796060895772</v>
      </c>
      <c r="Q188" s="35" cm="1">
        <f t="array" ref="Q188">_xll.Interp2dTab(-1,1,Parameters!$AL$29:$AY$29,Parameters!$AK$30:$AK$37,Parameters!$AL$30:$AY$37,ABS(L188),ABS(K188))</f>
        <v>0.90705854850095813</v>
      </c>
      <c r="R188" s="35">
        <f t="shared" si="32"/>
        <v>-4.8896293347412856</v>
      </c>
      <c r="S188" s="35">
        <f t="shared" si="38"/>
        <v>7.0422324376452655E-2</v>
      </c>
      <c r="X188" s="12"/>
      <c r="AB188" s="17">
        <f>([1]WLTC_BFH!$I189/1000-H188)</f>
        <v>5.3886624729227028</v>
      </c>
      <c r="AC188" s="17">
        <f t="shared" si="33"/>
        <v>5.3886624729227028</v>
      </c>
      <c r="AG188" s="17">
        <f>([1]WLTC_BFH!$U192/1000-N188)</f>
        <v>3.4183905497104021</v>
      </c>
      <c r="AH188" s="17">
        <f t="shared" si="34"/>
        <v>3.4183905497104021</v>
      </c>
      <c r="AK188">
        <v>-0.11566110080120329</v>
      </c>
    </row>
    <row r="189" spans="1:37" x14ac:dyDescent="0.3">
      <c r="A189" s="2" t="s">
        <v>3</v>
      </c>
      <c r="B189" s="2">
        <v>185</v>
      </c>
      <c r="C189" s="8">
        <v>23.6</v>
      </c>
      <c r="D189" s="8">
        <v>23.6</v>
      </c>
      <c r="E189" s="8">
        <v>28.391999999999999</v>
      </c>
      <c r="F189" s="13">
        <f t="shared" si="35"/>
        <v>-0.69444444444444442</v>
      </c>
      <c r="G189" s="13">
        <f t="shared" si="36"/>
        <v>0.93616666666666626</v>
      </c>
      <c r="H189" s="35" cm="1">
        <f t="array" ref="H189">(m*g*_xll.Interp1d(-1,Parameters!$H$48:$H$54,Parameters!$I$48:$I$54,C189)+c_w*A*rho_L*(C189/3.6)^2/2+F189*e_i*m)*C189/3.6/1000</f>
        <v>-5.642827083867977</v>
      </c>
      <c r="I189" s="35">
        <f t="shared" si="26"/>
        <v>30.579856377360887</v>
      </c>
      <c r="J189" s="35">
        <f t="shared" si="27"/>
        <v>1762.1086488986061</v>
      </c>
      <c r="K189" s="35">
        <f t="shared" si="28"/>
        <v>124.81168380419847</v>
      </c>
      <c r="L189" s="35">
        <f t="shared" si="29"/>
        <v>215.86532511314542</v>
      </c>
      <c r="M189" s="35" cm="1">
        <f t="array" ref="M189">_xll.Interp2dTab(-1,1,Parameters!$V$29:$AI$29,Parameters!$U$30:$U$37,Parameters!$V$30:$AI$37,ABS(J189),ABS(I189))*_xll.Interp2dTab(-1,1,Parameters!$V$18:$AI$18,Parameters!$U$19:$U$26,Parameters!$V$19:$AI$26,ABS(J189),ABS(I189))</f>
        <v>0.74497372776151483</v>
      </c>
      <c r="N189" s="35">
        <f t="shared" si="30"/>
        <v>-4.2037579277827648</v>
      </c>
      <c r="O189" s="35">
        <f t="shared" si="31"/>
        <v>-4203.7579277827645</v>
      </c>
      <c r="P189" s="35">
        <f t="shared" si="37"/>
        <v>0.10164025007346252</v>
      </c>
      <c r="Q189" s="35" cm="1">
        <f t="array" ref="Q189">_xll.Interp2dTab(-1,1,Parameters!$AL$29:$AY$29,Parameters!$AK$30:$AK$37,Parameters!$AL$30:$AY$37,ABS(L189),ABS(K189))</f>
        <v>0.88857235516147925</v>
      </c>
      <c r="R189" s="35">
        <f t="shared" si="32"/>
        <v>-5.0140601516815506</v>
      </c>
      <c r="S189" s="35">
        <f t="shared" si="38"/>
        <v>6.9029529889874444E-2</v>
      </c>
      <c r="X189" s="12"/>
      <c r="AB189" s="17">
        <f>([1]WLTC_BFH!$I190/1000-H189)</f>
        <v>5.6436749838679772</v>
      </c>
      <c r="AC189" s="17">
        <f t="shared" si="33"/>
        <v>5.6436749838679772</v>
      </c>
      <c r="AG189" s="17">
        <f>([1]WLTC_BFH!$U193/1000-N189)</f>
        <v>-4.2698561073050376</v>
      </c>
      <c r="AH189" s="17">
        <f t="shared" si="34"/>
        <v>4.2698561073050376</v>
      </c>
      <c r="AK189">
        <v>-10.284029986906617</v>
      </c>
    </row>
    <row r="190" spans="1:37" x14ac:dyDescent="0.3">
      <c r="A190" s="2" t="s">
        <v>3</v>
      </c>
      <c r="B190" s="2">
        <v>186</v>
      </c>
      <c r="C190" s="8">
        <v>21</v>
      </c>
      <c r="D190" s="8">
        <v>21</v>
      </c>
      <c r="E190" s="8">
        <v>28.130700000000001</v>
      </c>
      <c r="F190" s="13">
        <f t="shared" si="35"/>
        <v>-0.72222222222222265</v>
      </c>
      <c r="G190" s="13">
        <f t="shared" si="36"/>
        <v>0.94199999999999962</v>
      </c>
      <c r="H190" s="35" cm="1">
        <f t="array" ref="H190">(m*g*_xll.Interp1d(-1,Parameters!$H$48:$H$54,Parameters!$I$48:$I$54,C190)+c_w*A*rho_L*(C190/3.6)^2/2+F190*e_i*m)*C190/3.6/1000</f>
        <v>-5.2619914637641809</v>
      </c>
      <c r="I190" s="35">
        <f t="shared" si="26"/>
        <v>32.046569527833512</v>
      </c>
      <c r="J190" s="35">
        <f t="shared" si="27"/>
        <v>1567.9780350368951</v>
      </c>
      <c r="K190" s="35">
        <f t="shared" si="28"/>
        <v>130.79807352785249</v>
      </c>
      <c r="L190" s="35">
        <f t="shared" si="29"/>
        <v>192.0835520074599</v>
      </c>
      <c r="M190" s="35" cm="1">
        <f t="array" ref="M190">_xll.Interp2dTab(-1,1,Parameters!$V$29:$AI$29,Parameters!$U$30:$U$37,Parameters!$V$30:$AI$37,ABS(J190),ABS(I190))*_xll.Interp2dTab(-1,1,Parameters!$V$18:$AI$18,Parameters!$U$19:$U$26,Parameters!$V$19:$AI$26,ABS(J190),ABS(I190))</f>
        <v>0.71617315313763463</v>
      </c>
      <c r="N190" s="35">
        <f t="shared" si="30"/>
        <v>-3.7684970183873108</v>
      </c>
      <c r="O190" s="35">
        <f t="shared" si="31"/>
        <v>-3768.4970183873106</v>
      </c>
      <c r="P190" s="35">
        <f t="shared" si="37"/>
        <v>0.10059344534613271</v>
      </c>
      <c r="Q190" s="35" cm="1">
        <f t="array" ref="Q190">_xll.Interp2dTab(-1,1,Parameters!$AL$29:$AY$29,Parameters!$AK$30:$AK$37,Parameters!$AL$30:$AY$37,ABS(L190),ABS(K190))</f>
        <v>0.87484735739597297</v>
      </c>
      <c r="R190" s="35">
        <f t="shared" si="32"/>
        <v>-4.6034393267142617</v>
      </c>
      <c r="S190" s="35">
        <f t="shared" si="38"/>
        <v>6.7750796743564934E-2</v>
      </c>
      <c r="X190" s="12"/>
      <c r="AB190" s="17">
        <f>([1]WLTC_BFH!$I191/1000-H190)</f>
        <v>5.2612129637641809</v>
      </c>
      <c r="AC190" s="17">
        <f t="shared" si="33"/>
        <v>5.2612129637641809</v>
      </c>
      <c r="AG190" s="17">
        <f>([1]WLTC_BFH!$U194/1000-N190)</f>
        <v>-2.0923958387555026</v>
      </c>
      <c r="AH190" s="17">
        <f t="shared" si="34"/>
        <v>2.0923958387555026</v>
      </c>
      <c r="AK190">
        <v>-7.1584653070605802</v>
      </c>
    </row>
    <row r="191" spans="1:37" x14ac:dyDescent="0.3">
      <c r="A191" s="2" t="s">
        <v>3</v>
      </c>
      <c r="B191" s="2">
        <v>187</v>
      </c>
      <c r="C191" s="8">
        <v>18.899999999999999</v>
      </c>
      <c r="D191" s="8">
        <v>18.899999999999999</v>
      </c>
      <c r="E191" s="8">
        <v>27.396599999999999</v>
      </c>
      <c r="F191" s="13">
        <f t="shared" si="35"/>
        <v>-0.5833333333333337</v>
      </c>
      <c r="G191" s="13">
        <f t="shared" si="36"/>
        <v>0.94724999999999959</v>
      </c>
      <c r="H191" s="35" cm="1">
        <f t="array" ref="H191">(m*g*_xll.Interp1d(-1,Parameters!$H$48:$H$54,Parameters!$I$48:$I$54,C191)+c_w*A*rho_L*(C191/3.6)^2/2+F191*e_i*m)*C191/3.6/1000</f>
        <v>-3.7574442046672356</v>
      </c>
      <c r="I191" s="35">
        <f t="shared" si="26"/>
        <v>25.426198803042727</v>
      </c>
      <c r="J191" s="35">
        <f t="shared" si="27"/>
        <v>1411.1802315332054</v>
      </c>
      <c r="K191" s="35">
        <f t="shared" si="28"/>
        <v>103.77703041461889</v>
      </c>
      <c r="L191" s="35">
        <f t="shared" si="29"/>
        <v>172.87519680671389</v>
      </c>
      <c r="M191" s="35" cm="1">
        <f t="array" ref="M191">_xll.Interp2dTab(-1,1,Parameters!$V$29:$AI$29,Parameters!$U$30:$U$37,Parameters!$V$30:$AI$37,ABS(J191),ABS(I191))*_xll.Interp2dTab(-1,1,Parameters!$V$18:$AI$18,Parameters!$U$19:$U$26,Parameters!$V$19:$AI$26,ABS(J191),ABS(I191))</f>
        <v>0.66013161656049801</v>
      </c>
      <c r="N191" s="35">
        <f t="shared" si="30"/>
        <v>-2.4804077169628571</v>
      </c>
      <c r="O191" s="35">
        <f t="shared" si="31"/>
        <v>-2480.4077169628572</v>
      </c>
      <c r="P191" s="35">
        <f t="shared" si="37"/>
        <v>9.9904443202531917E-2</v>
      </c>
      <c r="Q191" s="35" cm="1">
        <f t="array" ref="Q191">_xll.Interp2dTab(-1,1,Parameters!$AL$29:$AY$29,Parameters!$AK$30:$AK$37,Parameters!$AL$30:$AY$37,ABS(L191),ABS(K191))</f>
        <v>0.88870638171852312</v>
      </c>
      <c r="R191" s="35">
        <f t="shared" si="32"/>
        <v>-3.3392646436390527</v>
      </c>
      <c r="S191" s="35">
        <f t="shared" si="38"/>
        <v>6.6823223231442977E-2</v>
      </c>
      <c r="X191" s="12"/>
      <c r="AB191" s="17">
        <f>([1]WLTC_BFH!$I192/1000-H191)</f>
        <v>3.7555491046672356</v>
      </c>
      <c r="AC191" s="17">
        <f t="shared" si="33"/>
        <v>3.7555491046672356</v>
      </c>
      <c r="AG191" s="17">
        <f>([1]WLTC_BFH!$U195/1000-N191)</f>
        <v>0.58352310157829002</v>
      </c>
      <c r="AH191" s="17">
        <f t="shared" si="34"/>
        <v>0.58352310157829002</v>
      </c>
      <c r="AK191">
        <v>-1.4080501306535536</v>
      </c>
    </row>
    <row r="192" spans="1:37" x14ac:dyDescent="0.3">
      <c r="A192" s="2" t="s">
        <v>3</v>
      </c>
      <c r="B192" s="2">
        <v>188</v>
      </c>
      <c r="C192" s="8">
        <v>17.100000000000001</v>
      </c>
      <c r="D192" s="8">
        <v>17.100000000000001</v>
      </c>
      <c r="E192" s="8">
        <v>23.584599999999998</v>
      </c>
      <c r="F192" s="13">
        <f t="shared" si="35"/>
        <v>-0.49999999999999922</v>
      </c>
      <c r="G192" s="13">
        <f t="shared" si="36"/>
        <v>0.95199999999999962</v>
      </c>
      <c r="H192" s="35" cm="1">
        <f t="array" ref="H192">(m*g*_xll.Interp1d(-1,Parameters!$H$48:$H$54,Parameters!$I$48:$I$54,C192)+c_w*A*rho_L*(C192/3.6)^2/2+F192*e_i*m)*C192/3.6/1000</f>
        <v>-2.8705871475264555</v>
      </c>
      <c r="I192" s="35">
        <f t="shared" si="26"/>
        <v>21.469667957024878</v>
      </c>
      <c r="J192" s="35">
        <f t="shared" si="27"/>
        <v>1276.782114244329</v>
      </c>
      <c r="K192" s="35">
        <f t="shared" si="28"/>
        <v>87.628449766597043</v>
      </c>
      <c r="L192" s="35">
        <f t="shared" si="29"/>
        <v>156.41089234893164</v>
      </c>
      <c r="M192" s="35" cm="1">
        <f t="array" ref="M192">_xll.Interp2dTab(-1,1,Parameters!$V$29:$AI$29,Parameters!$U$30:$U$37,Parameters!$V$30:$AI$37,ABS(J192),ABS(I192))*_xll.Interp2dTab(-1,1,Parameters!$V$18:$AI$18,Parameters!$U$19:$U$26,Parameters!$V$19:$AI$26,ABS(J192),ABS(I192))</f>
        <v>0.62169966204868587</v>
      </c>
      <c r="N192" s="35">
        <f t="shared" si="30"/>
        <v>-1.7846430594984986</v>
      </c>
      <c r="O192" s="35">
        <f t="shared" si="31"/>
        <v>-1784.6430594984986</v>
      </c>
      <c r="P192" s="35">
        <f t="shared" si="37"/>
        <v>9.940870901933789E-2</v>
      </c>
      <c r="Q192" s="35" cm="1">
        <f t="array" ref="Q192">_xll.Interp2dTab(-1,1,Parameters!$AL$29:$AY$29,Parameters!$AK$30:$AK$37,Parameters!$AL$30:$AY$37,ABS(L192),ABS(K192))</f>
        <v>0.89720114737286483</v>
      </c>
      <c r="R192" s="35">
        <f t="shared" si="32"/>
        <v>-2.5754940823945351</v>
      </c>
      <c r="S192" s="35">
        <f t="shared" si="38"/>
        <v>6.6107808208555607E-2</v>
      </c>
      <c r="X192" s="12"/>
      <c r="AB192" s="17">
        <f>([1]WLTC_BFH!$I193/1000-H192)</f>
        <v>2.8601716475264554</v>
      </c>
      <c r="AC192" s="17">
        <f t="shared" si="33"/>
        <v>2.8601716475264554</v>
      </c>
      <c r="AG192" s="17">
        <f>([1]WLTC_BFH!$U196/1000-N192)</f>
        <v>1.1913467632022035</v>
      </c>
      <c r="AH192" s="17">
        <f t="shared" si="34"/>
        <v>1.1913467632022035</v>
      </c>
      <c r="AK192">
        <v>6.9120939741351393</v>
      </c>
    </row>
    <row r="193" spans="1:37" x14ac:dyDescent="0.3">
      <c r="A193" s="2" t="s">
        <v>3</v>
      </c>
      <c r="B193" s="2">
        <v>189</v>
      </c>
      <c r="C193" s="8">
        <v>15.7</v>
      </c>
      <c r="D193" s="8">
        <v>15.7</v>
      </c>
      <c r="E193" s="8">
        <v>20.6815</v>
      </c>
      <c r="F193" s="13">
        <f t="shared" si="35"/>
        <v>-0.38888888888888945</v>
      </c>
      <c r="G193" s="13">
        <f t="shared" si="36"/>
        <v>0.95636111111111077</v>
      </c>
      <c r="H193" s="35" cm="1">
        <f t="array" ref="H193">(m*g*_xll.Interp1d(-1,Parameters!$H$48:$H$54,Parameters!$I$48:$I$54,C193)+c_w*A*rho_L*(C193/3.6)^2/2+F193*e_i*m)*C193/3.6/1000</f>
        <v>-1.9826307892546799</v>
      </c>
      <c r="I193" s="35">
        <f t="shared" si="26"/>
        <v>16.150757488012058</v>
      </c>
      <c r="J193" s="35">
        <f t="shared" si="27"/>
        <v>1172.2502452418692</v>
      </c>
      <c r="K193" s="35">
        <f t="shared" si="28"/>
        <v>65.919316687321214</v>
      </c>
      <c r="L193" s="35">
        <f t="shared" si="29"/>
        <v>143.60532221510095</v>
      </c>
      <c r="M193" s="35" cm="1">
        <f t="array" ref="M193">_xll.Interp2dTab(-1,1,Parameters!$V$29:$AI$29,Parameters!$U$30:$U$37,Parameters!$V$30:$AI$37,ABS(J193),ABS(I193))*_xll.Interp2dTab(-1,1,Parameters!$V$18:$AI$18,Parameters!$U$19:$U$26,Parameters!$V$19:$AI$26,ABS(J193),ABS(I193))</f>
        <v>0.58460938831725884</v>
      </c>
      <c r="N193" s="35">
        <f t="shared" si="30"/>
        <v>-1.1590645729651425</v>
      </c>
      <c r="O193" s="35">
        <f t="shared" si="31"/>
        <v>-1159.0645729651426</v>
      </c>
      <c r="P193" s="35">
        <f t="shared" si="37"/>
        <v>9.9086746637958689E-2</v>
      </c>
      <c r="Q193" s="35" cm="1">
        <f t="array" ref="Q193">_xll.Interp2dTab(-1,1,Parameters!$AL$29:$AY$29,Parameters!$AK$30:$AK$37,Parameters!$AL$30:$AY$37,ABS(L193),ABS(K193))</f>
        <v>0.91270398244572848</v>
      </c>
      <c r="R193" s="35">
        <f t="shared" si="32"/>
        <v>-1.8095550170722643</v>
      </c>
      <c r="S193" s="35">
        <f t="shared" si="38"/>
        <v>6.5605154037146646E-2</v>
      </c>
      <c r="X193" s="12"/>
      <c r="AB193" s="17">
        <f>([1]WLTC_BFH!$I194/1000-H193)</f>
        <v>1.9775723892546799</v>
      </c>
      <c r="AC193" s="17">
        <f t="shared" si="33"/>
        <v>1.9775723892546799</v>
      </c>
      <c r="AG193" s="17">
        <f>([1]WLTC_BFH!$U197/1000-N193)</f>
        <v>0.44095346185402762</v>
      </c>
      <c r="AH193" s="17">
        <f t="shared" si="34"/>
        <v>0.44095346185402762</v>
      </c>
      <c r="AK193">
        <v>4.0518060111447802</v>
      </c>
    </row>
    <row r="194" spans="1:37" x14ac:dyDescent="0.3">
      <c r="A194" s="2" t="s">
        <v>3</v>
      </c>
      <c r="B194" s="2">
        <v>190</v>
      </c>
      <c r="C194" s="8">
        <v>14.5</v>
      </c>
      <c r="D194" s="8">
        <v>14.5</v>
      </c>
      <c r="E194" s="8">
        <v>18.9711</v>
      </c>
      <c r="F194" s="13">
        <f t="shared" si="35"/>
        <v>-0.33333333333333315</v>
      </c>
      <c r="G194" s="13">
        <f t="shared" si="36"/>
        <v>0.96038888888888851</v>
      </c>
      <c r="H194" s="35" cm="1">
        <f t="array" ref="H194">(m*g*_xll.Interp1d(-1,Parameters!$H$48:$H$54,Parameters!$I$48:$I$54,C194)+c_w*A*rho_L*(C194/3.6)^2/2+F194*e_i*m)*C194/3.6/1000</f>
        <v>-1.5312030990270364</v>
      </c>
      <c r="I194" s="35">
        <f t="shared" si="26"/>
        <v>13.50565026705214</v>
      </c>
      <c r="J194" s="35">
        <f t="shared" si="27"/>
        <v>1082.6515003826182</v>
      </c>
      <c r="K194" s="35">
        <f t="shared" si="28"/>
        <v>55.123311564973307</v>
      </c>
      <c r="L194" s="35">
        <f t="shared" si="29"/>
        <v>132.62911924324612</v>
      </c>
      <c r="M194" s="35" cm="1">
        <f t="array" ref="M194">_xll.Interp2dTab(-1,1,Parameters!$V$29:$AI$29,Parameters!$U$30:$U$37,Parameters!$V$30:$AI$37,ABS(J194),ABS(I194))*_xll.Interp2dTab(-1,1,Parameters!$V$18:$AI$18,Parameters!$U$19:$U$26,Parameters!$V$19:$AI$26,ABS(J194),ABS(I194))</f>
        <v>0.56119164122652121</v>
      </c>
      <c r="N194" s="35">
        <f t="shared" si="30"/>
        <v>-0.85929838019411808</v>
      </c>
      <c r="O194" s="35">
        <f t="shared" si="31"/>
        <v>-859.29838019411807</v>
      </c>
      <c r="P194" s="35">
        <f t="shared" si="37"/>
        <v>9.8848052643460319E-2</v>
      </c>
      <c r="Q194" s="35" cm="1">
        <f t="array" ref="Q194">_xll.Interp2dTab(-1,1,Parameters!$AL$29:$AY$29,Parameters!$AK$30:$AK$37,Parameters!$AL$30:$AY$37,ABS(L194),ABS(K194))</f>
        <v>0.92027256375343502</v>
      </c>
      <c r="R194" s="35">
        <f t="shared" si="32"/>
        <v>-1.4091242015688157</v>
      </c>
      <c r="S194" s="35">
        <f t="shared" si="38"/>
        <v>6.5213730647821974E-2</v>
      </c>
      <c r="X194" s="12"/>
      <c r="AB194" s="17">
        <f>([1]WLTC_BFH!$I195/1000-H194)</f>
        <v>1.5282654990270363</v>
      </c>
      <c r="AC194" s="17">
        <f t="shared" si="33"/>
        <v>1.5282654990270363</v>
      </c>
      <c r="AG194" s="17">
        <f>([1]WLTC_BFH!$U198/1000-N194)</f>
        <v>2.4472692120725004E-2</v>
      </c>
      <c r="AH194" s="17">
        <f t="shared" si="34"/>
        <v>2.4472692120725004E-2</v>
      </c>
      <c r="AK194">
        <v>1.362006683506946</v>
      </c>
    </row>
    <row r="195" spans="1:37" x14ac:dyDescent="0.3">
      <c r="A195" s="2" t="s">
        <v>3</v>
      </c>
      <c r="B195" s="2">
        <v>191</v>
      </c>
      <c r="C195" s="8">
        <v>13.7</v>
      </c>
      <c r="D195" s="8">
        <v>13.7</v>
      </c>
      <c r="E195" s="8">
        <v>17.856100000000001</v>
      </c>
      <c r="F195" s="13">
        <f t="shared" si="35"/>
        <v>-0.2222222222222224</v>
      </c>
      <c r="G195" s="13">
        <f t="shared" si="36"/>
        <v>0.96419444444444402</v>
      </c>
      <c r="H195" s="35" cm="1">
        <f t="array" ref="H195">(m*g*_xll.Interp1d(-1,Parameters!$H$48:$H$54,Parameters!$I$48:$I$54,C195)+c_w*A*rho_L*(C195/3.6)^2/2+F195*e_i*m)*C195/3.6/1000</f>
        <v>-0.87426999095605917</v>
      </c>
      <c r="I195" s="35">
        <f t="shared" si="26"/>
        <v>8.1616075254832925</v>
      </c>
      <c r="J195" s="35">
        <f t="shared" si="27"/>
        <v>1022.919003809784</v>
      </c>
      <c r="K195" s="35">
        <f t="shared" si="28"/>
        <v>33.311601115260061</v>
      </c>
      <c r="L195" s="35">
        <f t="shared" si="29"/>
        <v>125.3116505953429</v>
      </c>
      <c r="M195" s="35" cm="1">
        <f t="array" ref="M195">_xll.Interp2dTab(-1,1,Parameters!$V$29:$AI$29,Parameters!$U$30:$U$37,Parameters!$V$30:$AI$37,ABS(J195),ABS(I195))*_xll.Interp2dTab(-1,1,Parameters!$V$18:$AI$18,Parameters!$U$19:$U$26,Parameters!$V$19:$AI$26,ABS(J195),ABS(I195))</f>
        <v>0.45166840033533134</v>
      </c>
      <c r="N195" s="35">
        <f t="shared" si="30"/>
        <v>-0.39488012827630786</v>
      </c>
      <c r="O195" s="35">
        <f t="shared" si="31"/>
        <v>-394.88012827630786</v>
      </c>
      <c r="P195" s="35">
        <f t="shared" si="37"/>
        <v>9.8738363718939126E-2</v>
      </c>
      <c r="Q195" s="35" cm="1">
        <f t="array" ref="Q195">_xll.Interp2dTab(-1,1,Parameters!$AL$29:$AY$29,Parameters!$AK$30:$AK$37,Parameters!$AL$30:$AY$37,ABS(L195),ABS(K195))</f>
        <v>0.92295192574616891</v>
      </c>
      <c r="R195" s="35">
        <f t="shared" si="32"/>
        <v>-0.80690917177498045</v>
      </c>
      <c r="S195" s="35">
        <f t="shared" si="38"/>
        <v>6.4989589211217808E-2</v>
      </c>
      <c r="X195" s="12"/>
      <c r="AB195" s="17">
        <f>([1]WLTC_BFH!$I196/1000-H195)</f>
        <v>0.87324919095605913</v>
      </c>
      <c r="AC195" s="17">
        <f t="shared" si="33"/>
        <v>0.87324919095605913</v>
      </c>
      <c r="AG195" s="17">
        <f>([1]WLTC_BFH!$U199/1000-N195)</f>
        <v>-0.29384714445096055</v>
      </c>
      <c r="AH195" s="17">
        <f t="shared" si="34"/>
        <v>0.29384714445096055</v>
      </c>
      <c r="AK195">
        <v>0.5809541752270071</v>
      </c>
    </row>
    <row r="196" spans="1:37" x14ac:dyDescent="0.3">
      <c r="A196" s="2" t="s">
        <v>3</v>
      </c>
      <c r="B196" s="2">
        <v>192</v>
      </c>
      <c r="C196" s="8">
        <v>12.9</v>
      </c>
      <c r="D196" s="8">
        <v>12.9</v>
      </c>
      <c r="E196" s="8">
        <v>16.434899999999999</v>
      </c>
      <c r="F196" s="13">
        <f t="shared" si="35"/>
        <v>-0.22222222222222193</v>
      </c>
      <c r="G196" s="13">
        <f t="shared" si="36"/>
        <v>0.9677777777777774</v>
      </c>
      <c r="H196" s="35" cm="1">
        <f t="array" ref="H196">(m*g*_xll.Interp1d(-1,Parameters!$H$48:$H$54,Parameters!$I$48:$I$54,C196)+c_w*A*rho_L*(C196/3.6)^2/2+F196*e_i*m)*C196/3.6/1000</f>
        <v>-0.82553670159990789</v>
      </c>
      <c r="I196" s="35">
        <f t="shared" ref="I196:I259" si="39">ABS(IFERROR(H196*1000/(C196/3.6)*r_dyn/i_g,0))</f>
        <v>8.1845984620556145</v>
      </c>
      <c r="J196" s="35">
        <f t="shared" ref="J196:J259" si="40">C196/3.6*60/2/PI()/r_dyn*i_g</f>
        <v>963.18650723694998</v>
      </c>
      <c r="K196" s="35">
        <f t="shared" ref="K196:K259" si="41">I196*i_g/2</f>
        <v>33.405438622879991</v>
      </c>
      <c r="L196" s="35">
        <f t="shared" ref="L196:L259" si="42">J196/i_g</f>
        <v>117.99418194743966</v>
      </c>
      <c r="M196" s="35" cm="1">
        <f t="array" ref="M196">_xll.Interp2dTab(-1,1,Parameters!$V$29:$AI$29,Parameters!$U$30:$U$37,Parameters!$V$30:$AI$37,ABS(J196),ABS(I196))*_xll.Interp2dTab(-1,1,Parameters!$V$18:$AI$18,Parameters!$U$19:$U$26,Parameters!$V$19:$AI$26,ABS(J196),ABS(I196))</f>
        <v>0.44108588840543406</v>
      </c>
      <c r="N196" s="35">
        <f t="shared" si="30"/>
        <v>-0.36413258943648708</v>
      </c>
      <c r="O196" s="35">
        <f t="shared" si="31"/>
        <v>-364.13258943648708</v>
      </c>
      <c r="P196" s="35">
        <f t="shared" si="37"/>
        <v>9.8637215777428996E-2</v>
      </c>
      <c r="Q196" s="35" cm="1">
        <f t="array" ref="Q196">_xll.Interp2dTab(-1,1,Parameters!$AL$29:$AY$29,Parameters!$AK$30:$AK$37,Parameters!$AL$30:$AY$37,ABS(L196),ABS(K196))</f>
        <v>0.92210191617860038</v>
      </c>
      <c r="R196" s="35">
        <f t="shared" si="32"/>
        <v>-0.76122897442103654</v>
      </c>
      <c r="S196" s="35">
        <f t="shared" si="38"/>
        <v>6.4778136718323082E-2</v>
      </c>
      <c r="X196" s="12"/>
      <c r="AB196" s="17">
        <f>([1]WLTC_BFH!$I197/1000-H196)</f>
        <v>0.82275660159990793</v>
      </c>
      <c r="AC196" s="17">
        <f t="shared" si="33"/>
        <v>0.82275660159990793</v>
      </c>
      <c r="AG196" s="17">
        <f>([1]WLTC_BFH!$U200/1000-N196)</f>
        <v>-0.18923677993288379</v>
      </c>
      <c r="AH196" s="17">
        <f t="shared" si="34"/>
        <v>0.18923677993288379</v>
      </c>
      <c r="AK196">
        <v>1.1332199724954712</v>
      </c>
    </row>
    <row r="197" spans="1:37" x14ac:dyDescent="0.3">
      <c r="A197" s="2" t="s">
        <v>3</v>
      </c>
      <c r="B197" s="2">
        <v>193</v>
      </c>
      <c r="C197" s="8">
        <v>12.5</v>
      </c>
      <c r="D197" s="8">
        <v>12.5</v>
      </c>
      <c r="E197" s="8">
        <v>14.755000000000001</v>
      </c>
      <c r="F197" s="13">
        <f t="shared" si="35"/>
        <v>-0.1111111111111112</v>
      </c>
      <c r="G197" s="13">
        <f t="shared" si="36"/>
        <v>0.97124999999999961</v>
      </c>
      <c r="H197" s="35" cm="1">
        <f t="array" ref="H197">(m*g*_xll.Interp1d(-1,Parameters!$H$48:$H$54,Parameters!$I$48:$I$54,C197)+c_w*A*rho_L*(C197/3.6)^2/2+F197*e_i*m)*C197/3.6/1000</f>
        <v>-0.27632067102014335</v>
      </c>
      <c r="I197" s="35">
        <f t="shared" si="39"/>
        <v>2.8271839328191066</v>
      </c>
      <c r="J197" s="35">
        <f t="shared" si="40"/>
        <v>933.320258950533</v>
      </c>
      <c r="K197" s="35">
        <f t="shared" si="41"/>
        <v>11.539151221801184</v>
      </c>
      <c r="L197" s="35">
        <f t="shared" si="42"/>
        <v>114.33544762348805</v>
      </c>
      <c r="M197" s="35" cm="1">
        <f t="array" ref="M197">_xll.Interp2dTab(-1,1,Parameters!$V$29:$AI$29,Parameters!$U$30:$U$37,Parameters!$V$30:$AI$37,ABS(J197),ABS(I197))*_xll.Interp2dTab(-1,1,Parameters!$V$18:$AI$18,Parameters!$U$19:$U$26,Parameters!$V$19:$AI$26,ABS(J197),ABS(I197))</f>
        <v>0.24092530490771194</v>
      </c>
      <c r="N197" s="35">
        <f t="shared" ref="N197:N260" si="43">IF(H197&lt;0,H197*M197,H197/M197)</f>
        <v>-6.6572641917831604E-2</v>
      </c>
      <c r="O197" s="35">
        <f t="shared" ref="O197:O260" si="44">N197*1000</f>
        <v>-66.572641917831604</v>
      </c>
      <c r="P197" s="35">
        <f t="shared" si="37"/>
        <v>9.861872337689627E-2</v>
      </c>
      <c r="Q197" s="35" cm="1">
        <f t="array" ref="Q197">_xll.Interp2dTab(-1,1,Parameters!$AL$29:$AY$29,Parameters!$AK$30:$AK$37,Parameters!$AL$30:$AY$37,ABS(L197),ABS(K197))</f>
        <v>0.64067602100530319</v>
      </c>
      <c r="R197" s="35">
        <f t="shared" ref="R197:R260" si="45">IF(H197&lt;0,H197*Q197,H197/Q197)</f>
        <v>-0.17703202803070084</v>
      </c>
      <c r="S197" s="35">
        <f t="shared" si="38"/>
        <v>6.4728961154981224E-2</v>
      </c>
      <c r="X197" s="12"/>
      <c r="AB197" s="17">
        <f>([1]WLTC_BFH!$I198/1000-H197)</f>
        <v>0.27382627102014334</v>
      </c>
      <c r="AC197" s="17">
        <f t="shared" ref="AC197:AC260" si="46">ABS(AB197)</f>
        <v>0.27382627102014334</v>
      </c>
      <c r="AG197" s="17">
        <f>([1]WLTC_BFH!$U201/1000-N197)</f>
        <v>-0.53262735808216766</v>
      </c>
      <c r="AH197" s="17">
        <f t="shared" ref="AH197:AH260" si="47">ABS(AG197)</f>
        <v>0.53262735808216766</v>
      </c>
      <c r="AK197">
        <v>1.2430430316869059</v>
      </c>
    </row>
    <row r="198" spans="1:37" x14ac:dyDescent="0.3">
      <c r="A198" s="2" t="s">
        <v>3</v>
      </c>
      <c r="B198" s="2">
        <v>194</v>
      </c>
      <c r="C198" s="8">
        <v>12.2</v>
      </c>
      <c r="D198" s="8">
        <v>12.2</v>
      </c>
      <c r="E198" s="8">
        <v>13.7782</v>
      </c>
      <c r="F198" s="13">
        <f t="shared" ref="F198:F261" si="48">(($C198-$C197)/3.6)</f>
        <v>-8.3333333333333523E-2</v>
      </c>
      <c r="G198" s="13">
        <f t="shared" ref="G198:G261" si="49">(C198/3.6)/1000+G197</f>
        <v>0.9746388888888885</v>
      </c>
      <c r="H198" s="35" cm="1">
        <f t="array" ref="H198">(m*g*_xll.Interp1d(-1,Parameters!$H$48:$H$54,Parameters!$I$48:$I$54,C198)+c_w*A*rho_L*(C198/3.6)^2/2+F198*e_i*m)*C198/3.6/1000</f>
        <v>-0.14242870570124552</v>
      </c>
      <c r="I198" s="35">
        <f t="shared" si="39"/>
        <v>1.4930982939021167</v>
      </c>
      <c r="J198" s="35">
        <f t="shared" si="40"/>
        <v>910.92057273572004</v>
      </c>
      <c r="K198" s="35">
        <f t="shared" si="41"/>
        <v>6.0940806865614894</v>
      </c>
      <c r="L198" s="35">
        <f t="shared" si="42"/>
        <v>111.59139688052431</v>
      </c>
      <c r="M198" s="35" cm="1">
        <f t="array" ref="M198">_xll.Interp2dTab(-1,1,Parameters!$V$29:$AI$29,Parameters!$U$30:$U$37,Parameters!$V$30:$AI$37,ABS(J198),ABS(I198))*_xll.Interp2dTab(-1,1,Parameters!$V$18:$AI$18,Parameters!$U$19:$U$26,Parameters!$V$19:$AI$26,ABS(J198),ABS(I198))</f>
        <v>0.20360238328679722</v>
      </c>
      <c r="N198" s="35">
        <f t="shared" si="43"/>
        <v>-2.8998823929227431E-2</v>
      </c>
      <c r="O198" s="35">
        <f t="shared" si="44"/>
        <v>-28.998823929227431</v>
      </c>
      <c r="P198" s="35">
        <f t="shared" ref="P198:P261" si="50">N198*(B198-B197)/60/60+P197</f>
        <v>9.8610668148027034E-2</v>
      </c>
      <c r="Q198" s="35" cm="1">
        <f t="array" ref="Q198">_xll.Interp2dTab(-1,1,Parameters!$AL$29:$AY$29,Parameters!$AK$30:$AK$37,Parameters!$AL$30:$AY$37,ABS(L198),ABS(K198))</f>
        <v>0.52703943391191843</v>
      </c>
      <c r="R198" s="35">
        <f t="shared" si="45"/>
        <v>-7.5065544425591671E-2</v>
      </c>
      <c r="S198" s="35">
        <f t="shared" ref="S198:S261" si="51">R198*(B198-B197)/60/60+S197</f>
        <v>6.4708109614863007E-2</v>
      </c>
      <c r="X198" s="12"/>
      <c r="AB198" s="17">
        <f>([1]WLTC_BFH!$I199/1000-H198)</f>
        <v>0.14161200570124552</v>
      </c>
      <c r="AC198" s="17">
        <f t="shared" si="46"/>
        <v>0.14161200570124552</v>
      </c>
      <c r="AG198" s="17">
        <f>([1]WLTC_BFH!$U202/1000-N198)</f>
        <v>-0.4990011760707726</v>
      </c>
      <c r="AH198" s="17">
        <f t="shared" si="47"/>
        <v>0.4990011760707726</v>
      </c>
      <c r="AK198">
        <v>0.36525281256305553</v>
      </c>
    </row>
    <row r="199" spans="1:37" x14ac:dyDescent="0.3">
      <c r="A199" s="2" t="s">
        <v>3</v>
      </c>
      <c r="B199" s="2">
        <v>195</v>
      </c>
      <c r="C199" s="8">
        <v>12</v>
      </c>
      <c r="D199" s="8">
        <v>12</v>
      </c>
      <c r="E199" s="8">
        <v>13.177300000000001</v>
      </c>
      <c r="F199" s="13">
        <f t="shared" si="48"/>
        <v>-5.5555555555555358E-2</v>
      </c>
      <c r="G199" s="13">
        <f t="shared" si="49"/>
        <v>0.9779722222222218</v>
      </c>
      <c r="H199" s="35" cm="1">
        <f t="array" ref="H199">(m*g*_xll.Interp1d(-1,Parameters!$H$48:$H$54,Parameters!$I$48:$I$54,C199)+c_w*A*rho_L*(C199/3.6)^2/2+F199*e_i*m)*C199/3.6/1000</f>
        <v>-1.4659128166533197E-2</v>
      </c>
      <c r="I199" s="35">
        <f t="shared" si="39"/>
        <v>0.15623473606374963</v>
      </c>
      <c r="J199" s="35">
        <f t="shared" si="40"/>
        <v>895.98744859251144</v>
      </c>
      <c r="K199" s="35">
        <f t="shared" si="41"/>
        <v>0.63767207524419411</v>
      </c>
      <c r="L199" s="35">
        <f t="shared" si="42"/>
        <v>109.7620297185485</v>
      </c>
      <c r="M199" s="35" cm="1">
        <f t="array" ref="M199">_xll.Interp2dTab(-1,1,Parameters!$V$29:$AI$29,Parameters!$U$30:$U$37,Parameters!$V$30:$AI$37,ABS(J199),ABS(I199))*_xll.Interp2dTab(-1,1,Parameters!$V$18:$AI$18,Parameters!$U$19:$U$26,Parameters!$V$19:$AI$26,ABS(J199),ABS(I199))</f>
        <v>2.420667695802408E-2</v>
      </c>
      <c r="N199" s="35">
        <f t="shared" si="43"/>
        <v>-3.5484878001354096E-4</v>
      </c>
      <c r="O199" s="35">
        <f t="shared" si="44"/>
        <v>-0.35484878001354098</v>
      </c>
      <c r="P199" s="35">
        <f t="shared" si="50"/>
        <v>9.8610569578921475E-2</v>
      </c>
      <c r="Q199" s="35" cm="1">
        <f t="array" ref="Q199">_xll.Interp2dTab(-1,1,Parameters!$AL$29:$AY$29,Parameters!$AK$30:$AK$37,Parameters!$AL$30:$AY$37,ABS(L199),ABS(K199))</f>
        <v>0.4132884790600761</v>
      </c>
      <c r="R199" s="35">
        <f t="shared" si="45"/>
        <v>-6.0584487842932268E-3</v>
      </c>
      <c r="S199" s="35">
        <f t="shared" si="51"/>
        <v>6.4706426712422924E-2</v>
      </c>
      <c r="X199" s="12"/>
      <c r="AB199" s="17">
        <f>([1]WLTC_BFH!$I200/1000-H199)</f>
        <v>1.3874328166533197E-2</v>
      </c>
      <c r="AC199" s="17">
        <f t="shared" si="46"/>
        <v>1.3874328166533197E-2</v>
      </c>
      <c r="AG199" s="17">
        <f>([1]WLTC_BFH!$U203/1000-N199)</f>
        <v>-0.5203790961741146</v>
      </c>
      <c r="AH199" s="17">
        <f t="shared" si="47"/>
        <v>0.5203790961741146</v>
      </c>
      <c r="AK199">
        <v>-0.11740768441277505</v>
      </c>
    </row>
    <row r="200" spans="1:37" x14ac:dyDescent="0.3">
      <c r="A200" s="2" t="s">
        <v>3</v>
      </c>
      <c r="B200" s="2">
        <v>196</v>
      </c>
      <c r="C200" s="8">
        <v>12</v>
      </c>
      <c r="D200" s="8">
        <v>12</v>
      </c>
      <c r="E200" s="8">
        <v>12.519500000000001</v>
      </c>
      <c r="F200" s="13">
        <f t="shared" si="48"/>
        <v>0</v>
      </c>
      <c r="G200" s="13">
        <f t="shared" si="49"/>
        <v>0.9813055555555551</v>
      </c>
      <c r="H200" s="35" cm="1">
        <f t="array" ref="H200">(m*g*_xll.Interp1d(-1,Parameters!$H$48:$H$54,Parameters!$I$48:$I$54,C200)+c_w*A*rho_L*(C200/3.6)^2/2+F200*e_i*m)*C200/3.6/1000</f>
        <v>0.23719279775939178</v>
      </c>
      <c r="I200" s="35">
        <f t="shared" si="39"/>
        <v>2.5279644009637492</v>
      </c>
      <c r="J200" s="35">
        <f t="shared" si="40"/>
        <v>895.98744859251144</v>
      </c>
      <c r="K200" s="35">
        <f t="shared" si="41"/>
        <v>10.317886702533542</v>
      </c>
      <c r="L200" s="35">
        <f t="shared" si="42"/>
        <v>109.7620297185485</v>
      </c>
      <c r="M200" s="35" cm="1">
        <f t="array" ref="M200">_xll.Interp2dTab(-1,1,Parameters!$V$29:$AI$29,Parameters!$U$30:$U$37,Parameters!$V$30:$AI$37,ABS(J200),ABS(I200))*_xll.Interp2dTab(-1,1,Parameters!$V$18:$AI$18,Parameters!$U$19:$U$26,Parameters!$V$19:$AI$26,ABS(J200),ABS(I200))</f>
        <v>0.23435657545347965</v>
      </c>
      <c r="N200" s="35">
        <f t="shared" si="43"/>
        <v>1.0121021665401282</v>
      </c>
      <c r="O200" s="35">
        <f t="shared" si="44"/>
        <v>1012.1021665401282</v>
      </c>
      <c r="P200" s="35">
        <f t="shared" si="50"/>
        <v>9.8891709069627062E-2</v>
      </c>
      <c r="Q200" s="35" cm="1">
        <f t="array" ref="Q200">_xll.Interp2dTab(-1,1,Parameters!$AL$29:$AY$29,Parameters!$AK$30:$AK$37,Parameters!$AL$30:$AY$37,ABS(L200),ABS(K200))</f>
        <v>0.61501493747918867</v>
      </c>
      <c r="R200" s="35">
        <f t="shared" si="45"/>
        <v>0.38566997857254171</v>
      </c>
      <c r="S200" s="35">
        <f t="shared" si="51"/>
        <v>6.4813557262026408E-2</v>
      </c>
      <c r="X200" s="12"/>
      <c r="AB200" s="17">
        <f>([1]WLTC_BFH!$I201/1000-H200)</f>
        <v>-0.23794179775939178</v>
      </c>
      <c r="AC200" s="17">
        <f t="shared" si="46"/>
        <v>0.23794179775939178</v>
      </c>
      <c r="AG200" s="17">
        <f>([1]WLTC_BFH!$U204/1000-N200)</f>
        <v>-1.2906342766318719</v>
      </c>
      <c r="AH200" s="17">
        <f t="shared" si="47"/>
        <v>1.2906342766318719</v>
      </c>
      <c r="AK200">
        <v>7.6123619522114216E-2</v>
      </c>
    </row>
    <row r="201" spans="1:37" x14ac:dyDescent="0.3">
      <c r="A201" s="2" t="s">
        <v>3</v>
      </c>
      <c r="B201" s="2">
        <v>197</v>
      </c>
      <c r="C201" s="8">
        <v>12</v>
      </c>
      <c r="D201" s="8">
        <v>12</v>
      </c>
      <c r="E201" s="8">
        <v>11.879899999999999</v>
      </c>
      <c r="F201" s="13">
        <f t="shared" si="48"/>
        <v>0</v>
      </c>
      <c r="G201" s="13">
        <f t="shared" si="49"/>
        <v>0.9846388888888884</v>
      </c>
      <c r="H201" s="35" cm="1">
        <f t="array" ref="H201">(m*g*_xll.Interp1d(-1,Parameters!$H$48:$H$54,Parameters!$I$48:$I$54,C201)+c_w*A*rho_L*(C201/3.6)^2/2+F201*e_i*m)*C201/3.6/1000</f>
        <v>0.23719279775939178</v>
      </c>
      <c r="I201" s="35">
        <f t="shared" si="39"/>
        <v>2.5279644009637492</v>
      </c>
      <c r="J201" s="35">
        <f t="shared" si="40"/>
        <v>895.98744859251144</v>
      </c>
      <c r="K201" s="35">
        <f t="shared" si="41"/>
        <v>10.317886702533542</v>
      </c>
      <c r="L201" s="35">
        <f t="shared" si="42"/>
        <v>109.7620297185485</v>
      </c>
      <c r="M201" s="35" cm="1">
        <f t="array" ref="M201">_xll.Interp2dTab(-1,1,Parameters!$V$29:$AI$29,Parameters!$U$30:$U$37,Parameters!$V$30:$AI$37,ABS(J201),ABS(I201))*_xll.Interp2dTab(-1,1,Parameters!$V$18:$AI$18,Parameters!$U$19:$U$26,Parameters!$V$19:$AI$26,ABS(J201),ABS(I201))</f>
        <v>0.23435657545347965</v>
      </c>
      <c r="N201" s="35">
        <f t="shared" si="43"/>
        <v>1.0121021665401282</v>
      </c>
      <c r="O201" s="35">
        <f t="shared" si="44"/>
        <v>1012.1021665401282</v>
      </c>
      <c r="P201" s="35">
        <f t="shared" si="50"/>
        <v>9.9172848560332649E-2</v>
      </c>
      <c r="Q201" s="35" cm="1">
        <f t="array" ref="Q201">_xll.Interp2dTab(-1,1,Parameters!$AL$29:$AY$29,Parameters!$AK$30:$AK$37,Parameters!$AL$30:$AY$37,ABS(L201),ABS(K201))</f>
        <v>0.61501493747918867</v>
      </c>
      <c r="R201" s="35">
        <f t="shared" si="45"/>
        <v>0.38566997857254171</v>
      </c>
      <c r="S201" s="35">
        <f t="shared" si="51"/>
        <v>6.4920687811629893E-2</v>
      </c>
      <c r="X201" s="12"/>
      <c r="AB201" s="17">
        <f>([1]WLTC_BFH!$I202/1000-H201)</f>
        <v>-0.23787639775939179</v>
      </c>
      <c r="AC201" s="17">
        <f t="shared" si="46"/>
        <v>0.23787639775939179</v>
      </c>
      <c r="AG201" s="17">
        <f>([1]WLTC_BFH!$U205/1000-N201)</f>
        <v>-9.0516580954529746E-2</v>
      </c>
      <c r="AH201" s="17">
        <f t="shared" si="47"/>
        <v>9.0516580954529746E-2</v>
      </c>
      <c r="AK201">
        <v>1.290323684918776</v>
      </c>
    </row>
    <row r="202" spans="1:37" x14ac:dyDescent="0.3">
      <c r="A202" s="2" t="s">
        <v>3</v>
      </c>
      <c r="B202" s="2">
        <v>198</v>
      </c>
      <c r="C202" s="8">
        <v>12</v>
      </c>
      <c r="D202" s="8">
        <v>12</v>
      </c>
      <c r="E202" s="8">
        <v>11.270899999999999</v>
      </c>
      <c r="F202" s="13">
        <f t="shared" si="48"/>
        <v>0</v>
      </c>
      <c r="G202" s="13">
        <f t="shared" si="49"/>
        <v>0.9879722222222217</v>
      </c>
      <c r="H202" s="35" cm="1">
        <f t="array" ref="H202">(m*g*_xll.Interp1d(-1,Parameters!$H$48:$H$54,Parameters!$I$48:$I$54,C202)+c_w*A*rho_L*(C202/3.6)^2/2+F202*e_i*m)*C202/3.6/1000</f>
        <v>0.23719279775939178</v>
      </c>
      <c r="I202" s="35">
        <f t="shared" si="39"/>
        <v>2.5279644009637492</v>
      </c>
      <c r="J202" s="35">
        <f t="shared" si="40"/>
        <v>895.98744859251144</v>
      </c>
      <c r="K202" s="35">
        <f t="shared" si="41"/>
        <v>10.317886702533542</v>
      </c>
      <c r="L202" s="35">
        <f t="shared" si="42"/>
        <v>109.7620297185485</v>
      </c>
      <c r="M202" s="35" cm="1">
        <f t="array" ref="M202">_xll.Interp2dTab(-1,1,Parameters!$V$29:$AI$29,Parameters!$U$30:$U$37,Parameters!$V$30:$AI$37,ABS(J202),ABS(I202))*_xll.Interp2dTab(-1,1,Parameters!$V$18:$AI$18,Parameters!$U$19:$U$26,Parameters!$V$19:$AI$26,ABS(J202),ABS(I202))</f>
        <v>0.23435657545347965</v>
      </c>
      <c r="N202" s="35">
        <f t="shared" si="43"/>
        <v>1.0121021665401282</v>
      </c>
      <c r="O202" s="35">
        <f t="shared" si="44"/>
        <v>1012.1021665401282</v>
      </c>
      <c r="P202" s="35">
        <f t="shared" si="50"/>
        <v>9.9453988051038236E-2</v>
      </c>
      <c r="Q202" s="35" cm="1">
        <f t="array" ref="Q202">_xll.Interp2dTab(-1,1,Parameters!$AL$29:$AY$29,Parameters!$AK$30:$AK$37,Parameters!$AL$30:$AY$37,ABS(L202),ABS(K202))</f>
        <v>0.61501493747918867</v>
      </c>
      <c r="R202" s="35">
        <f t="shared" si="45"/>
        <v>0.38566997857254171</v>
      </c>
      <c r="S202" s="35">
        <f t="shared" si="51"/>
        <v>6.5027818361233378E-2</v>
      </c>
      <c r="X202" s="12"/>
      <c r="AB202" s="17">
        <f>([1]WLTC_BFH!$I203/1000-H202)</f>
        <v>-0.23782189775939178</v>
      </c>
      <c r="AC202" s="17">
        <f t="shared" si="46"/>
        <v>0.23782189775939178</v>
      </c>
      <c r="AG202" s="17">
        <f>([1]WLTC_BFH!$U206/1000-N202)</f>
        <v>1.1019518875139289</v>
      </c>
      <c r="AH202" s="17">
        <f t="shared" si="47"/>
        <v>1.1019518875139289</v>
      </c>
      <c r="AK202">
        <v>2.5075246789473917</v>
      </c>
    </row>
    <row r="203" spans="1:37" x14ac:dyDescent="0.3">
      <c r="A203" s="2" t="s">
        <v>3</v>
      </c>
      <c r="B203" s="2">
        <v>199</v>
      </c>
      <c r="C203" s="8">
        <v>12.5</v>
      </c>
      <c r="D203" s="8">
        <v>12.5</v>
      </c>
      <c r="E203" s="8">
        <v>10.706799999999999</v>
      </c>
      <c r="F203" s="13">
        <f t="shared" si="48"/>
        <v>0.1388888888888889</v>
      </c>
      <c r="G203" s="13">
        <f t="shared" si="49"/>
        <v>0.99144444444444391</v>
      </c>
      <c r="H203" s="35" cm="1">
        <f t="array" ref="H203">(m*g*_xll.Interp1d(-1,Parameters!$H$48:$H$54,Parameters!$I$48:$I$54,C203)+c_w*A*rho_L*(C203/3.6)^2/2+F203*e_i*m)*C203/3.6/1000</f>
        <v>0.90423523175763476</v>
      </c>
      <c r="I203" s="35">
        <f t="shared" si="39"/>
        <v>9.2517121838046865</v>
      </c>
      <c r="J203" s="35">
        <f t="shared" si="40"/>
        <v>933.320258950533</v>
      </c>
      <c r="K203" s="35">
        <f t="shared" si="41"/>
        <v>37.760863278198826</v>
      </c>
      <c r="L203" s="35">
        <f t="shared" si="42"/>
        <v>114.33544762348805</v>
      </c>
      <c r="M203" s="35" cm="1">
        <f t="array" ref="M203">_xll.Interp2dTab(-1,1,Parameters!$V$29:$AI$29,Parameters!$U$30:$U$37,Parameters!$V$30:$AI$37,ABS(J203),ABS(I203))*_xll.Interp2dTab(-1,1,Parameters!$V$18:$AI$18,Parameters!$U$19:$U$26,Parameters!$V$19:$AI$26,ABS(J203),ABS(I203))</f>
        <v>0.47869034524063814</v>
      </c>
      <c r="N203" s="35">
        <f t="shared" si="43"/>
        <v>1.8889773749313343</v>
      </c>
      <c r="O203" s="35">
        <f t="shared" si="44"/>
        <v>1888.9773749313342</v>
      </c>
      <c r="P203" s="35">
        <f t="shared" si="50"/>
        <v>9.9978703988519158E-2</v>
      </c>
      <c r="Q203" s="35" cm="1">
        <f t="array" ref="Q203">_xll.Interp2dTab(-1,1,Parameters!$AL$29:$AY$29,Parameters!$AK$30:$AK$37,Parameters!$AL$30:$AY$37,ABS(L203),ABS(K203))</f>
        <v>0.92179941013665911</v>
      </c>
      <c r="R203" s="35">
        <f t="shared" si="45"/>
        <v>0.98094576956127533</v>
      </c>
      <c r="S203" s="35">
        <f t="shared" si="51"/>
        <v>6.5300303297222625E-2</v>
      </c>
      <c r="X203" s="12"/>
      <c r="AB203" s="17">
        <f>([1]WLTC_BFH!$I204/1000-H203)</f>
        <v>-0.90477923175763475</v>
      </c>
      <c r="AC203" s="17">
        <f t="shared" si="46"/>
        <v>0.90477923175763475</v>
      </c>
      <c r="AG203" s="17">
        <f>([1]WLTC_BFH!$U207/1000-N203)</f>
        <v>0.31409954814558705</v>
      </c>
      <c r="AH203" s="17">
        <f t="shared" si="47"/>
        <v>0.31409954814558705</v>
      </c>
      <c r="AK203">
        <v>1.7928932512271087</v>
      </c>
    </row>
    <row r="204" spans="1:37" x14ac:dyDescent="0.3">
      <c r="A204" s="2" t="s">
        <v>3</v>
      </c>
      <c r="B204" s="2">
        <v>200</v>
      </c>
      <c r="C204" s="8">
        <v>13</v>
      </c>
      <c r="D204" s="8">
        <v>13</v>
      </c>
      <c r="E204" s="8">
        <v>10.7971</v>
      </c>
      <c r="F204" s="13">
        <f t="shared" si="48"/>
        <v>0.1388888888888889</v>
      </c>
      <c r="G204" s="13">
        <f t="shared" si="49"/>
        <v>0.99505555555555503</v>
      </c>
      <c r="H204" s="35" cm="1">
        <f t="array" ref="H204">(m*g*_xll.Interp1d(-1,Parameters!$H$48:$H$54,Parameters!$I$48:$I$54,C204)+c_w*A*rho_L*(C204/3.6)^2/2+F204*e_i*m)*C204/3.6/1000</f>
        <v>0.94180563398166262</v>
      </c>
      <c r="I204" s="35">
        <f t="shared" si="39"/>
        <v>9.2654951693556811</v>
      </c>
      <c r="J204" s="35">
        <f t="shared" si="40"/>
        <v>970.65306930855411</v>
      </c>
      <c r="K204" s="35">
        <f t="shared" si="41"/>
        <v>37.817118533725214</v>
      </c>
      <c r="L204" s="35">
        <f t="shared" si="42"/>
        <v>118.90886552842755</v>
      </c>
      <c r="M204" s="35" cm="1">
        <f t="array" ref="M204">_xll.Interp2dTab(-1,1,Parameters!$V$29:$AI$29,Parameters!$U$30:$U$37,Parameters!$V$30:$AI$37,ABS(J204),ABS(I204))*_xll.Interp2dTab(-1,1,Parameters!$V$18:$AI$18,Parameters!$U$19:$U$26,Parameters!$V$19:$AI$26,ABS(J204),ABS(I204))</f>
        <v>0.49119875062827273</v>
      </c>
      <c r="N204" s="35">
        <f t="shared" si="43"/>
        <v>1.9173616235323006</v>
      </c>
      <c r="O204" s="35">
        <f t="shared" si="44"/>
        <v>1917.3616235323007</v>
      </c>
      <c r="P204" s="35">
        <f t="shared" si="50"/>
        <v>0.10051130443950035</v>
      </c>
      <c r="Q204" s="35" cm="1">
        <f t="array" ref="Q204">_xll.Interp2dTab(-1,1,Parameters!$AL$29:$AY$29,Parameters!$AK$30:$AK$37,Parameters!$AL$30:$AY$37,ABS(L204),ABS(K204))</f>
        <v>0.92237560089447501</v>
      </c>
      <c r="R204" s="35">
        <f t="shared" si="45"/>
        <v>1.0210652071329134</v>
      </c>
      <c r="S204" s="35">
        <f t="shared" si="51"/>
        <v>6.5583932521426219E-2</v>
      </c>
      <c r="X204" s="12"/>
      <c r="AB204" s="17">
        <f>([1]WLTC_BFH!$I205/1000-H204)</f>
        <v>-0.9414903339816626</v>
      </c>
      <c r="AC204" s="17">
        <f t="shared" si="46"/>
        <v>0.9414903339816626</v>
      </c>
      <c r="AG204" s="17">
        <f>([1]WLTC_BFH!$U208/1000-N204)</f>
        <v>-0.20669495686564332</v>
      </c>
      <c r="AH204" s="17">
        <f t="shared" si="47"/>
        <v>0.20669495686564332</v>
      </c>
      <c r="AK204">
        <v>0.44992984504487854</v>
      </c>
    </row>
    <row r="205" spans="1:37" x14ac:dyDescent="0.3">
      <c r="A205" s="2" t="s">
        <v>3</v>
      </c>
      <c r="B205" s="2">
        <v>201</v>
      </c>
      <c r="C205" s="8">
        <v>14</v>
      </c>
      <c r="D205" s="8">
        <v>14</v>
      </c>
      <c r="E205" s="8">
        <v>11.837899999999999</v>
      </c>
      <c r="F205" s="13">
        <f t="shared" si="48"/>
        <v>0.27777777777777779</v>
      </c>
      <c r="G205" s="13">
        <f t="shared" si="49"/>
        <v>0.99894444444444397</v>
      </c>
      <c r="H205" s="35" cm="1">
        <f t="array" ref="H205">(m*g*_xll.Interp1d(-1,Parameters!$H$48:$H$54,Parameters!$I$48:$I$54,C205)+c_w*A*rho_L*(C205/3.6)^2/2+F205*e_i*m)*C205/3.6/1000</f>
        <v>1.7520129120113943</v>
      </c>
      <c r="I205" s="35">
        <f t="shared" si="39"/>
        <v>16.005158118862951</v>
      </c>
      <c r="J205" s="35">
        <f t="shared" si="40"/>
        <v>1045.3186900245969</v>
      </c>
      <c r="K205" s="35">
        <f t="shared" si="41"/>
        <v>65.325052862139131</v>
      </c>
      <c r="L205" s="35">
        <f t="shared" si="42"/>
        <v>128.05570133830662</v>
      </c>
      <c r="M205" s="35" cm="1">
        <f t="array" ref="M205">_xll.Interp2dTab(-1,1,Parameters!$V$29:$AI$29,Parameters!$U$30:$U$37,Parameters!$V$30:$AI$37,ABS(J205),ABS(I205))*_xll.Interp2dTab(-1,1,Parameters!$V$18:$AI$18,Parameters!$U$19:$U$26,Parameters!$V$19:$AI$26,ABS(J205),ABS(I205))</f>
        <v>0.56457455608392748</v>
      </c>
      <c r="N205" s="35">
        <f t="shared" si="43"/>
        <v>3.1032445460594698</v>
      </c>
      <c r="O205" s="35">
        <f t="shared" si="44"/>
        <v>3103.2445460594699</v>
      </c>
      <c r="P205" s="35">
        <f t="shared" si="50"/>
        <v>0.10137331681340575</v>
      </c>
      <c r="Q205" s="35" cm="1">
        <f t="array" ref="Q205">_xll.Interp2dTab(-1,1,Parameters!$AL$29:$AY$29,Parameters!$AK$30:$AK$37,Parameters!$AL$30:$AY$37,ABS(L205),ABS(K205))</f>
        <v>0.91017316765688872</v>
      </c>
      <c r="R205" s="35">
        <f t="shared" si="45"/>
        <v>1.9249226128272956</v>
      </c>
      <c r="S205" s="35">
        <f t="shared" si="51"/>
        <v>6.6118633247211581E-2</v>
      </c>
      <c r="X205" s="12"/>
      <c r="AB205" s="17">
        <f>([1]WLTC_BFH!$I206/1000-H205)</f>
        <v>-1.7505500120113944</v>
      </c>
      <c r="AC205" s="17">
        <f t="shared" si="46"/>
        <v>1.7505500120113944</v>
      </c>
      <c r="AG205" s="17">
        <f>([1]WLTC_BFH!$U209/1000-N205)</f>
        <v>-0.87800560800635985</v>
      </c>
      <c r="AH205" s="17">
        <f t="shared" si="47"/>
        <v>0.87800560800635985</v>
      </c>
      <c r="AK205">
        <v>-0.12590457741522254</v>
      </c>
    </row>
    <row r="206" spans="1:37" x14ac:dyDescent="0.3">
      <c r="A206" s="2" t="s">
        <v>3</v>
      </c>
      <c r="B206" s="2">
        <v>202</v>
      </c>
      <c r="C206" s="8">
        <v>15</v>
      </c>
      <c r="D206" s="8">
        <v>15</v>
      </c>
      <c r="E206" s="8">
        <v>13.238899999999999</v>
      </c>
      <c r="F206" s="13">
        <f t="shared" si="48"/>
        <v>0.27777777777777779</v>
      </c>
      <c r="G206" s="13">
        <f t="shared" si="49"/>
        <v>1.0031111111111106</v>
      </c>
      <c r="H206" s="35" cm="1">
        <f t="array" ref="H206">(m*g*_xll.Interp1d(-1,Parameters!$H$48:$H$54,Parameters!$I$48:$I$54,C206)+c_w*A*rho_L*(C206/3.6)^2/2+F206*e_i*m)*C206/3.6/1000</f>
        <v>1.8808273776819198</v>
      </c>
      <c r="I206" s="35">
        <f t="shared" si="39"/>
        <v>16.036455406916772</v>
      </c>
      <c r="J206" s="35">
        <f t="shared" si="40"/>
        <v>1119.9843107406396</v>
      </c>
      <c r="K206" s="35">
        <f t="shared" si="41"/>
        <v>65.452792743330804</v>
      </c>
      <c r="L206" s="35">
        <f t="shared" si="42"/>
        <v>137.20253714818566</v>
      </c>
      <c r="M206" s="35" cm="1">
        <f t="array" ref="M206">_xll.Interp2dTab(-1,1,Parameters!$V$29:$AI$29,Parameters!$U$30:$U$37,Parameters!$V$30:$AI$37,ABS(J206),ABS(I206))*_xll.Interp2dTab(-1,1,Parameters!$V$18:$AI$18,Parameters!$U$19:$U$26,Parameters!$V$19:$AI$26,ABS(J206),ABS(I206))</f>
        <v>0.57612152659364635</v>
      </c>
      <c r="N206" s="35">
        <f t="shared" si="43"/>
        <v>3.2646365234821659</v>
      </c>
      <c r="O206" s="35">
        <f t="shared" si="44"/>
        <v>3264.636523482166</v>
      </c>
      <c r="P206" s="35">
        <f t="shared" si="50"/>
        <v>0.1022801602921508</v>
      </c>
      <c r="Q206" s="35" cm="1">
        <f t="array" ref="Q206">_xll.Interp2dTab(-1,1,Parameters!$AL$29:$AY$29,Parameters!$AK$30:$AK$37,Parameters!$AL$30:$AY$37,ABS(L206),ABS(K206))</f>
        <v>0.91185223711712804</v>
      </c>
      <c r="R206" s="35">
        <f t="shared" si="45"/>
        <v>2.0626449123251165</v>
      </c>
      <c r="S206" s="35">
        <f t="shared" si="51"/>
        <v>6.669159016730189E-2</v>
      </c>
      <c r="X206" s="12"/>
      <c r="AB206" s="17">
        <f>([1]WLTC_BFH!$I207/1000-H206)</f>
        <v>-1.8788912776819198</v>
      </c>
      <c r="AC206" s="17">
        <f t="shared" si="46"/>
        <v>1.8788912776819198</v>
      </c>
      <c r="AG206" s="17">
        <f>([1]WLTC_BFH!$U210/1000-N206)</f>
        <v>-0.11069366633930544</v>
      </c>
      <c r="AH206" s="17">
        <f t="shared" si="47"/>
        <v>0.11069366633930544</v>
      </c>
      <c r="AK206">
        <v>0.16696378316173055</v>
      </c>
    </row>
    <row r="207" spans="1:37" x14ac:dyDescent="0.3">
      <c r="A207" s="2" t="s">
        <v>3</v>
      </c>
      <c r="B207" s="2">
        <v>203</v>
      </c>
      <c r="C207" s="8">
        <v>16.5</v>
      </c>
      <c r="D207" s="8">
        <v>16.5</v>
      </c>
      <c r="E207" s="8">
        <v>14.1264</v>
      </c>
      <c r="F207" s="13">
        <f t="shared" si="48"/>
        <v>0.41666666666666663</v>
      </c>
      <c r="G207" s="13">
        <f t="shared" si="49"/>
        <v>1.007694444444444</v>
      </c>
      <c r="H207" s="35" cm="1">
        <f t="array" ref="H207">(m*g*_xll.Interp1d(-1,Parameters!$H$48:$H$54,Parameters!$I$48:$I$54,C207)+c_w*A*rho_L*(C207/3.6)^2/2+F207*e_i*m)*C207/3.6/1000</f>
        <v>2.9412235161218359</v>
      </c>
      <c r="I207" s="35">
        <f t="shared" si="39"/>
        <v>22.797897021157528</v>
      </c>
      <c r="J207" s="35">
        <f t="shared" si="40"/>
        <v>1231.9827418147036</v>
      </c>
      <c r="K207" s="35">
        <f t="shared" si="41"/>
        <v>93.049616691854453</v>
      </c>
      <c r="L207" s="35">
        <f t="shared" si="42"/>
        <v>150.92279086300422</v>
      </c>
      <c r="M207" s="35" cm="1">
        <f t="array" ref="M207">_xll.Interp2dTab(-1,1,Parameters!$V$29:$AI$29,Parameters!$U$30:$U$37,Parameters!$V$30:$AI$37,ABS(J207),ABS(I207))*_xll.Interp2dTab(-1,1,Parameters!$V$18:$AI$18,Parameters!$U$19:$U$26,Parameters!$V$19:$AI$26,ABS(J207),ABS(I207))</f>
        <v>0.61957921702351604</v>
      </c>
      <c r="N207" s="35">
        <f t="shared" si="43"/>
        <v>4.7471306901667782</v>
      </c>
      <c r="O207" s="35">
        <f t="shared" si="44"/>
        <v>4747.1306901667785</v>
      </c>
      <c r="P207" s="35">
        <f t="shared" si="50"/>
        <v>0.10359880770608601</v>
      </c>
      <c r="Q207" s="35" cm="1">
        <f t="array" ref="Q207">_xll.Interp2dTab(-1,1,Parameters!$AL$29:$AY$29,Parameters!$AK$30:$AK$37,Parameters!$AL$30:$AY$37,ABS(L207),ABS(K207))</f>
        <v>0.89116542182019165</v>
      </c>
      <c r="R207" s="35">
        <f t="shared" si="45"/>
        <v>3.3004237418844551</v>
      </c>
      <c r="S207" s="35">
        <f t="shared" si="51"/>
        <v>6.7608374540047575E-2</v>
      </c>
      <c r="X207" s="12"/>
      <c r="AB207" s="17">
        <f>([1]WLTC_BFH!$I208/1000-H207)</f>
        <v>-2.9402551161218358</v>
      </c>
      <c r="AC207" s="17">
        <f t="shared" si="46"/>
        <v>2.9402551161218358</v>
      </c>
      <c r="AG207" s="17">
        <f>([1]WLTC_BFH!$U211/1000-N207)</f>
        <v>-0.27513069016675296</v>
      </c>
      <c r="AH207" s="17">
        <f t="shared" si="47"/>
        <v>0.27513069016675296</v>
      </c>
      <c r="AK207">
        <v>2.2044247108356592</v>
      </c>
    </row>
    <row r="208" spans="1:37" x14ac:dyDescent="0.3">
      <c r="A208" s="2" t="s">
        <v>3</v>
      </c>
      <c r="B208" s="2">
        <v>204</v>
      </c>
      <c r="C208" s="8">
        <v>19</v>
      </c>
      <c r="D208" s="8">
        <v>19</v>
      </c>
      <c r="E208" s="8">
        <v>14.8886</v>
      </c>
      <c r="F208" s="13">
        <f t="shared" si="48"/>
        <v>0.69444444444444442</v>
      </c>
      <c r="G208" s="13">
        <f t="shared" si="49"/>
        <v>1.0129722222222217</v>
      </c>
      <c r="H208" s="35" cm="1">
        <f t="array" ref="H208">(m*g*_xll.Interp1d(-1,Parameters!$H$48:$H$54,Parameters!$I$48:$I$54,C208)+c_w*A*rho_L*(C208/3.6)^2/2+F208*e_i*m)*C208/3.6/1000</f>
        <v>5.3948886846731963</v>
      </c>
      <c r="I208" s="35">
        <f t="shared" si="39"/>
        <v>36.314459897991689</v>
      </c>
      <c r="J208" s="35">
        <f t="shared" si="40"/>
        <v>1418.64679360481</v>
      </c>
      <c r="K208" s="35">
        <f t="shared" si="41"/>
        <v>148.21746807365309</v>
      </c>
      <c r="L208" s="35">
        <f t="shared" si="42"/>
        <v>173.78988038770183</v>
      </c>
      <c r="M208" s="35" cm="1">
        <f t="array" ref="M208">_xll.Interp2dTab(-1,1,Parameters!$V$29:$AI$29,Parameters!$U$30:$U$37,Parameters!$V$30:$AI$37,ABS(J208),ABS(I208))*_xll.Interp2dTab(-1,1,Parameters!$V$18:$AI$18,Parameters!$U$19:$U$26,Parameters!$V$19:$AI$26,ABS(J208),ABS(I208))</f>
        <v>0.70737336838831766</v>
      </c>
      <c r="N208" s="35">
        <f t="shared" si="43"/>
        <v>7.626649412834035</v>
      </c>
      <c r="O208" s="35">
        <f t="shared" si="44"/>
        <v>7626.6494128340346</v>
      </c>
      <c r="P208" s="35">
        <f t="shared" si="50"/>
        <v>0.10571732143187325</v>
      </c>
      <c r="Q208" s="35" cm="1">
        <f t="array" ref="Q208">_xll.Interp2dTab(-1,1,Parameters!$AL$29:$AY$29,Parameters!$AK$30:$AK$37,Parameters!$AL$30:$AY$37,ABS(L208),ABS(K208))</f>
        <v>0.85206580843669011</v>
      </c>
      <c r="R208" s="35">
        <f t="shared" si="45"/>
        <v>6.3315399247991833</v>
      </c>
      <c r="S208" s="35">
        <f t="shared" si="51"/>
        <v>6.9367135630269569E-2</v>
      </c>
      <c r="X208" s="12"/>
      <c r="AB208" s="17">
        <f>([1]WLTC_BFH!$I209/1000-H208)</f>
        <v>-5.3936869846731961</v>
      </c>
      <c r="AC208" s="17">
        <f t="shared" si="46"/>
        <v>5.3936869846731961</v>
      </c>
      <c r="AG208" s="17">
        <f>([1]WLTC_BFH!$U212/1000-N208)</f>
        <v>-1.0881543633290747</v>
      </c>
      <c r="AH208" s="17">
        <f t="shared" si="47"/>
        <v>1.0881543633290747</v>
      </c>
      <c r="AK208">
        <v>4.387478583414909</v>
      </c>
    </row>
    <row r="209" spans="1:37" x14ac:dyDescent="0.3">
      <c r="A209" s="2" t="s">
        <v>3</v>
      </c>
      <c r="B209" s="2">
        <v>205</v>
      </c>
      <c r="C209" s="8">
        <v>21.2</v>
      </c>
      <c r="D209" s="8">
        <v>21.2</v>
      </c>
      <c r="E209" s="8">
        <v>16.186299999999999</v>
      </c>
      <c r="F209" s="13">
        <f t="shared" si="48"/>
        <v>0.61111111111111094</v>
      </c>
      <c r="G209" s="13">
        <f t="shared" si="49"/>
        <v>1.0188611111111106</v>
      </c>
      <c r="H209" s="35" cm="1">
        <f t="array" ref="H209">(m*g*_xll.Interp1d(-1,Parameters!$H$48:$H$54,Parameters!$I$48:$I$54,C209)+c_w*A*rho_L*(C209/3.6)^2/2+F209*e_i*m)*C209/3.6/1000</f>
        <v>5.3679201055965144</v>
      </c>
      <c r="I209" s="35">
        <f t="shared" si="39"/>
        <v>32.383283697509711</v>
      </c>
      <c r="J209" s="35">
        <f t="shared" si="40"/>
        <v>1582.9111591801038</v>
      </c>
      <c r="K209" s="35">
        <f t="shared" si="41"/>
        <v>132.17237241138588</v>
      </c>
      <c r="L209" s="35">
        <f t="shared" si="42"/>
        <v>193.91291916943572</v>
      </c>
      <c r="M209" s="35" cm="1">
        <f t="array" ref="M209">_xll.Interp2dTab(-1,1,Parameters!$V$29:$AI$29,Parameters!$U$30:$U$37,Parameters!$V$30:$AI$37,ABS(J209),ABS(I209))*_xll.Interp2dTab(-1,1,Parameters!$V$18:$AI$18,Parameters!$U$19:$U$26,Parameters!$V$19:$AI$26,ABS(J209),ABS(I209))</f>
        <v>0.72039175880455542</v>
      </c>
      <c r="N209" s="35">
        <f t="shared" si="43"/>
        <v>7.4513902192665817</v>
      </c>
      <c r="O209" s="35">
        <f t="shared" si="44"/>
        <v>7451.3902192665819</v>
      </c>
      <c r="P209" s="35">
        <f t="shared" si="50"/>
        <v>0.10778715204833619</v>
      </c>
      <c r="Q209" s="35" cm="1">
        <f t="array" ref="Q209">_xll.Interp2dTab(-1,1,Parameters!$AL$29:$AY$29,Parameters!$AK$30:$AK$37,Parameters!$AL$30:$AY$37,ABS(L209),ABS(K209))</f>
        <v>0.87467403590596493</v>
      </c>
      <c r="R209" s="35">
        <f t="shared" si="45"/>
        <v>6.137052073389329</v>
      </c>
      <c r="S209" s="35">
        <f t="shared" si="51"/>
        <v>7.1071872317322163E-2</v>
      </c>
      <c r="X209" s="12"/>
      <c r="AB209" s="17">
        <f>([1]WLTC_BFH!$I210/1000-H209)</f>
        <v>-5.3655110055965141</v>
      </c>
      <c r="AC209" s="17">
        <f t="shared" si="46"/>
        <v>5.3655110055965141</v>
      </c>
      <c r="AG209" s="17">
        <f>([1]WLTC_BFH!$U213/1000-N209)</f>
        <v>0.49684978073343267</v>
      </c>
      <c r="AH209" s="17">
        <f t="shared" si="47"/>
        <v>0.49684978073343267</v>
      </c>
      <c r="AK209">
        <v>4.6777873247349913</v>
      </c>
    </row>
    <row r="210" spans="1:37" x14ac:dyDescent="0.3">
      <c r="A210" s="2" t="s">
        <v>3</v>
      </c>
      <c r="B210" s="2">
        <v>206</v>
      </c>
      <c r="C210" s="8">
        <v>23.8</v>
      </c>
      <c r="D210" s="8">
        <v>23.8</v>
      </c>
      <c r="E210" s="8">
        <v>18.031700000000001</v>
      </c>
      <c r="F210" s="13">
        <f t="shared" si="48"/>
        <v>0.72222222222222265</v>
      </c>
      <c r="G210" s="13">
        <f t="shared" si="49"/>
        <v>1.0254722222222217</v>
      </c>
      <c r="H210" s="35" cm="1">
        <f t="array" ref="H210">(m*g*_xll.Interp1d(-1,Parameters!$H$48:$H$54,Parameters!$I$48:$I$54,C210)+c_w*A*rho_L*(C210/3.6)^2/2+F210*e_i*m)*C210/3.6/1000</f>
        <v>7.0486584085943287</v>
      </c>
      <c r="I210" s="35">
        <f t="shared" si="39"/>
        <v>37.877404287703584</v>
      </c>
      <c r="J210" s="35">
        <f t="shared" si="40"/>
        <v>1777.0417730418146</v>
      </c>
      <c r="K210" s="35">
        <f t="shared" si="41"/>
        <v>154.59662560026217</v>
      </c>
      <c r="L210" s="35">
        <f t="shared" si="42"/>
        <v>217.69469227512121</v>
      </c>
      <c r="M210" s="35" cm="1">
        <f t="array" ref="M210">_xll.Interp2dTab(-1,1,Parameters!$V$29:$AI$29,Parameters!$U$30:$U$37,Parameters!$V$30:$AI$37,ABS(J210),ABS(I210))*_xll.Interp2dTab(-1,1,Parameters!$V$18:$AI$18,Parameters!$U$19:$U$26,Parameters!$V$19:$AI$26,ABS(J210),ABS(I210))</f>
        <v>0.78228478493320652</v>
      </c>
      <c r="N210" s="35">
        <f t="shared" si="43"/>
        <v>9.0103483339461352</v>
      </c>
      <c r="O210" s="35">
        <f t="shared" si="44"/>
        <v>9010.3483339461345</v>
      </c>
      <c r="P210" s="35">
        <f t="shared" si="50"/>
        <v>0.11029002658554346</v>
      </c>
      <c r="Q210" s="35" cm="1">
        <f t="array" ref="Q210">_xll.Interp2dTab(-1,1,Parameters!$AL$29:$AY$29,Parameters!$AK$30:$AK$37,Parameters!$AL$30:$AY$37,ABS(L210),ABS(K210))</f>
        <v>0.86998898123012269</v>
      </c>
      <c r="R210" s="35">
        <f t="shared" si="45"/>
        <v>8.1020088307645732</v>
      </c>
      <c r="S210" s="35">
        <f t="shared" si="51"/>
        <v>7.3322430325867882E-2</v>
      </c>
      <c r="X210" s="12"/>
      <c r="AB210" s="17">
        <f>([1]WLTC_BFH!$I211/1000-H210)</f>
        <v>-7.0452281085943289</v>
      </c>
      <c r="AC210" s="17">
        <f t="shared" si="46"/>
        <v>7.0452281085943289</v>
      </c>
      <c r="AG210" s="17">
        <f>([1]WLTC_BFH!$U214/1000-N210)</f>
        <v>0.17922309462531061</v>
      </c>
      <c r="AH210" s="17">
        <f t="shared" si="47"/>
        <v>0.17922309462531061</v>
      </c>
      <c r="AK210">
        <v>4.5155218915294295</v>
      </c>
    </row>
    <row r="211" spans="1:37" x14ac:dyDescent="0.3">
      <c r="A211" s="2" t="s">
        <v>3</v>
      </c>
      <c r="B211" s="2">
        <v>207</v>
      </c>
      <c r="C211" s="8">
        <v>26.9</v>
      </c>
      <c r="D211" s="8">
        <v>26.9</v>
      </c>
      <c r="E211" s="8">
        <v>20.343900000000001</v>
      </c>
      <c r="F211" s="13">
        <f t="shared" si="48"/>
        <v>0.86111111111111049</v>
      </c>
      <c r="G211" s="13">
        <f t="shared" si="49"/>
        <v>1.032944444444444</v>
      </c>
      <c r="H211" s="35" cm="1">
        <f t="array" ref="H211">(m*g*_xll.Interp1d(-1,Parameters!$H$48:$H$54,Parameters!$I$48:$I$54,C211)+c_w*A*rho_L*(C211/3.6)^2/2+F211*e_i*m)*C211/3.6/1000</f>
        <v>9.4155362723667864</v>
      </c>
      <c r="I211" s="35">
        <f t="shared" si="39"/>
        <v>44.765504465251567</v>
      </c>
      <c r="J211" s="35">
        <f t="shared" si="40"/>
        <v>2008.5051972615463</v>
      </c>
      <c r="K211" s="35">
        <f t="shared" si="41"/>
        <v>182.71040647492427</v>
      </c>
      <c r="L211" s="35">
        <f t="shared" si="42"/>
        <v>246.0498832857462</v>
      </c>
      <c r="M211" s="35" cm="1">
        <f t="array" ref="M211">_xll.Interp2dTab(-1,1,Parameters!$V$29:$AI$29,Parameters!$U$30:$U$37,Parameters!$V$30:$AI$37,ABS(J211),ABS(I211))*_xll.Interp2dTab(-1,1,Parameters!$V$18:$AI$18,Parameters!$U$19:$U$26,Parameters!$V$19:$AI$26,ABS(J211),ABS(I211))</f>
        <v>0.86132725898112439</v>
      </c>
      <c r="N211" s="35">
        <f t="shared" si="43"/>
        <v>10.931427252754721</v>
      </c>
      <c r="O211" s="35">
        <f t="shared" si="44"/>
        <v>10931.427252754722</v>
      </c>
      <c r="P211" s="35">
        <f t="shared" si="50"/>
        <v>0.11332653415575311</v>
      </c>
      <c r="Q211" s="35" cm="1">
        <f t="array" ref="Q211">_xll.Interp2dTab(-1,1,Parameters!$AL$29:$AY$29,Parameters!$AK$30:$AK$37,Parameters!$AL$30:$AY$37,ABS(L211),ABS(K211))</f>
        <v>0.8673440941473376</v>
      </c>
      <c r="R211" s="35">
        <f t="shared" si="45"/>
        <v>10.855595069939277</v>
      </c>
      <c r="S211" s="35">
        <f t="shared" si="51"/>
        <v>7.633787340085102E-2</v>
      </c>
      <c r="X211" s="12"/>
      <c r="AB211" s="17">
        <f>([1]WLTC_BFH!$I212/1000-H211)</f>
        <v>-9.4104618723667866</v>
      </c>
      <c r="AC211" s="17">
        <f t="shared" si="46"/>
        <v>9.4104618723667866</v>
      </c>
      <c r="AG211" s="17">
        <f>([1]WLTC_BFH!$U215/1000-N211)</f>
        <v>-0.77442725275472846</v>
      </c>
      <c r="AH211" s="17">
        <f t="shared" si="47"/>
        <v>0.77442725275472846</v>
      </c>
      <c r="AK211">
        <v>3.9622924100018633</v>
      </c>
    </row>
    <row r="212" spans="1:37" x14ac:dyDescent="0.3">
      <c r="A212" s="2" t="s">
        <v>3</v>
      </c>
      <c r="B212" s="2">
        <v>208</v>
      </c>
      <c r="C212" s="8">
        <v>29.6</v>
      </c>
      <c r="D212" s="8">
        <v>29.6</v>
      </c>
      <c r="E212" s="8">
        <v>23.0596</v>
      </c>
      <c r="F212" s="13">
        <f t="shared" si="48"/>
        <v>0.75000000000000078</v>
      </c>
      <c r="G212" s="13">
        <f t="shared" si="49"/>
        <v>1.0411666666666661</v>
      </c>
      <c r="H212" s="35" cm="1">
        <f t="array" ref="H212">(m*g*_xll.Interp1d(-1,Parameters!$H$48:$H$54,Parameters!$I$48:$I$54,C212)+c_w*A*rho_L*(C212/3.6)^2/2+F212*e_i*m)*C212/3.6/1000</f>
        <v>9.158913828485316</v>
      </c>
      <c r="I212" s="35">
        <f t="shared" si="39"/>
        <v>39.573363483130322</v>
      </c>
      <c r="J212" s="35">
        <f t="shared" si="40"/>
        <v>2210.1023731948621</v>
      </c>
      <c r="K212" s="35">
        <f t="shared" si="41"/>
        <v>161.51868305639641</v>
      </c>
      <c r="L212" s="35">
        <f t="shared" si="42"/>
        <v>270.74633997241972</v>
      </c>
      <c r="M212" s="35" cm="1">
        <f t="array" ref="M212">_xll.Interp2dTab(-1,1,Parameters!$V$29:$AI$29,Parameters!$U$30:$U$37,Parameters!$V$30:$AI$37,ABS(J212),ABS(I212))*_xll.Interp2dTab(-1,1,Parameters!$V$18:$AI$18,Parameters!$U$19:$U$26,Parameters!$V$19:$AI$26,ABS(J212),ABS(I212))</f>
        <v>0.83547188998119315</v>
      </c>
      <c r="N212" s="35">
        <f t="shared" si="43"/>
        <v>10.962563717962416</v>
      </c>
      <c r="O212" s="35">
        <f t="shared" si="44"/>
        <v>10962.563717962415</v>
      </c>
      <c r="P212" s="35">
        <f t="shared" si="50"/>
        <v>0.11637169074407601</v>
      </c>
      <c r="Q212" s="35" cm="1">
        <f t="array" ref="Q212">_xll.Interp2dTab(-1,1,Parameters!$AL$29:$AY$29,Parameters!$AK$30:$AK$37,Parameters!$AL$30:$AY$37,ABS(L212),ABS(K212))</f>
        <v>0.89121748885073848</v>
      </c>
      <c r="R212" s="35">
        <f t="shared" si="45"/>
        <v>10.276856034654472</v>
      </c>
      <c r="S212" s="35">
        <f t="shared" si="51"/>
        <v>7.9192555632699488E-2</v>
      </c>
      <c r="X212" s="12"/>
      <c r="AB212" s="17">
        <f>([1]WLTC_BFH!$I213/1000-H212)</f>
        <v>-9.1525321284853156</v>
      </c>
      <c r="AC212" s="17">
        <f t="shared" si="46"/>
        <v>9.1525321284853156</v>
      </c>
      <c r="AG212" s="17">
        <f>([1]WLTC_BFH!$U216/1000-N212)</f>
        <v>-1.1780637179624005</v>
      </c>
      <c r="AH212" s="17">
        <f t="shared" si="47"/>
        <v>1.1780637179624005</v>
      </c>
      <c r="AK212">
        <v>1.9506369894222972</v>
      </c>
    </row>
    <row r="213" spans="1:37" x14ac:dyDescent="0.3">
      <c r="A213" s="2" t="s">
        <v>3</v>
      </c>
      <c r="B213" s="2">
        <v>209</v>
      </c>
      <c r="C213" s="8">
        <v>32</v>
      </c>
      <c r="D213" s="8">
        <v>32</v>
      </c>
      <c r="E213" s="8">
        <v>25.823899999999998</v>
      </c>
      <c r="F213" s="13">
        <f t="shared" si="48"/>
        <v>0.6666666666666663</v>
      </c>
      <c r="G213" s="13">
        <f t="shared" si="49"/>
        <v>1.0500555555555551</v>
      </c>
      <c r="H213" s="35" cm="1">
        <f t="array" ref="H213">(m*g*_xll.Interp1d(-1,Parameters!$H$48:$H$54,Parameters!$I$48:$I$54,C213)+c_w*A*rho_L*(C213/3.6)^2/2+F213*e_i*m)*C213/3.6/1000</f>
        <v>8.9365863986430707</v>
      </c>
      <c r="I213" s="35">
        <f t="shared" si="39"/>
        <v>35.716786874400356</v>
      </c>
      <c r="J213" s="35">
        <f t="shared" si="40"/>
        <v>2389.2998629133644</v>
      </c>
      <c r="K213" s="35">
        <f t="shared" si="41"/>
        <v>145.77806562786506</v>
      </c>
      <c r="L213" s="35">
        <f t="shared" si="42"/>
        <v>292.69874591612938</v>
      </c>
      <c r="M213" s="35" cm="1">
        <f t="array" ref="M213">_xll.Interp2dTab(-1,1,Parameters!$V$29:$AI$29,Parameters!$U$30:$U$37,Parameters!$V$30:$AI$37,ABS(J213),ABS(I213))*_xll.Interp2dTab(-1,1,Parameters!$V$18:$AI$18,Parameters!$U$19:$U$26,Parameters!$V$19:$AI$26,ABS(J213),ABS(I213))</f>
        <v>0.81665301035720606</v>
      </c>
      <c r="N213" s="35">
        <f t="shared" si="43"/>
        <v>10.942941843481586</v>
      </c>
      <c r="O213" s="35">
        <f t="shared" si="44"/>
        <v>10942.941843481587</v>
      </c>
      <c r="P213" s="35">
        <f t="shared" si="50"/>
        <v>0.11941139681170979</v>
      </c>
      <c r="Q213" s="35" cm="1">
        <f t="array" ref="Q213">_xll.Interp2dTab(-1,1,Parameters!$AL$29:$AY$29,Parameters!$AK$30:$AK$37,Parameters!$AL$30:$AY$37,ABS(L213),ABS(K213))</f>
        <v>0.90849568565784145</v>
      </c>
      <c r="R213" s="35">
        <f t="shared" si="45"/>
        <v>9.8366855668357864</v>
      </c>
      <c r="S213" s="35">
        <f t="shared" si="51"/>
        <v>8.1924968290153874E-2</v>
      </c>
      <c r="X213" s="12"/>
      <c r="AB213" s="17">
        <f>([1]WLTC_BFH!$I214/1000-H213)</f>
        <v>-8.9294189986430705</v>
      </c>
      <c r="AC213" s="17">
        <f t="shared" si="46"/>
        <v>8.9294189986430705</v>
      </c>
      <c r="AG213" s="17">
        <f>([1]WLTC_BFH!$U217/1000-N213)</f>
        <v>4.091558156518408</v>
      </c>
      <c r="AH213" s="17">
        <f t="shared" si="47"/>
        <v>4.091558156518408</v>
      </c>
      <c r="AK213">
        <v>6.4418357135393052</v>
      </c>
    </row>
    <row r="214" spans="1:37" x14ac:dyDescent="0.3">
      <c r="A214" s="2" t="s">
        <v>3</v>
      </c>
      <c r="B214" s="2">
        <v>210</v>
      </c>
      <c r="C214" s="8">
        <v>35.200000000000003</v>
      </c>
      <c r="D214" s="8">
        <v>35.200000000000003</v>
      </c>
      <c r="E214" s="8">
        <v>28.732900000000001</v>
      </c>
      <c r="F214" s="13">
        <f t="shared" si="48"/>
        <v>0.88888888888888962</v>
      </c>
      <c r="G214" s="13">
        <f t="shared" si="49"/>
        <v>1.059833333333333</v>
      </c>
      <c r="H214" s="35" cm="1">
        <f t="array" ref="H214">(m*g*_xll.Interp1d(-1,Parameters!$H$48:$H$54,Parameters!$I$48:$I$54,C214)+c_w*A*rho_L*(C214/3.6)^2/2+F214*e_i*m)*C214/3.6/1000</f>
        <v>12.852848615566492</v>
      </c>
      <c r="I214" s="35">
        <f t="shared" si="39"/>
        <v>46.698983894385606</v>
      </c>
      <c r="J214" s="35">
        <f t="shared" si="40"/>
        <v>2628.2298492047007</v>
      </c>
      <c r="K214" s="35">
        <f t="shared" si="41"/>
        <v>190.60190276493486</v>
      </c>
      <c r="L214" s="35">
        <f t="shared" si="42"/>
        <v>321.96862050774234</v>
      </c>
      <c r="M214" s="35" cm="1">
        <f t="array" ref="M214">_xll.Interp2dTab(-1,1,Parameters!$V$29:$AI$29,Parameters!$U$30:$U$37,Parameters!$V$30:$AI$37,ABS(J214),ABS(I214))*_xll.Interp2dTab(-1,1,Parameters!$V$18:$AI$18,Parameters!$U$19:$U$26,Parameters!$V$19:$AI$26,ABS(J214),ABS(I214))</f>
        <v>0.87378037874775527</v>
      </c>
      <c r="N214" s="35">
        <f t="shared" si="43"/>
        <v>14.709472686931184</v>
      </c>
      <c r="O214" s="35">
        <f t="shared" si="44"/>
        <v>14709.472686931183</v>
      </c>
      <c r="P214" s="35">
        <f t="shared" si="50"/>
        <v>0.12349736144696845</v>
      </c>
      <c r="Q214" s="35" cm="1">
        <f t="array" ref="Q214">_xll.Interp2dTab(-1,1,Parameters!$AL$29:$AY$29,Parameters!$AK$30:$AK$37,Parameters!$AL$30:$AY$37,ABS(L214),ABS(K214))</f>
        <v>0.89804973137974853</v>
      </c>
      <c r="R214" s="35">
        <f t="shared" si="45"/>
        <v>14.311956416733839</v>
      </c>
      <c r="S214" s="35">
        <f t="shared" si="51"/>
        <v>8.5900511739246607E-2</v>
      </c>
      <c r="X214" s="12"/>
      <c r="AB214" s="17">
        <f>([1]WLTC_BFH!$I215/1000-H214)</f>
        <v>-12.844320615566492</v>
      </c>
      <c r="AC214" s="17">
        <f t="shared" si="46"/>
        <v>12.844320615566492</v>
      </c>
      <c r="AG214" s="17">
        <f>([1]WLTC_BFH!$U218/1000-N214)</f>
        <v>-4.9148298297884345</v>
      </c>
      <c r="AH214" s="17">
        <f t="shared" si="47"/>
        <v>4.9148298297884345</v>
      </c>
      <c r="AK214">
        <v>-7.7013890218578851E-2</v>
      </c>
    </row>
    <row r="215" spans="1:37" x14ac:dyDescent="0.3">
      <c r="A215" s="2" t="s">
        <v>3</v>
      </c>
      <c r="B215" s="2">
        <v>211</v>
      </c>
      <c r="C215" s="8">
        <v>37.5</v>
      </c>
      <c r="D215" s="8">
        <v>37.5</v>
      </c>
      <c r="E215" s="8">
        <v>31.306799999999999</v>
      </c>
      <c r="F215" s="13">
        <f t="shared" si="48"/>
        <v>0.63888888888888806</v>
      </c>
      <c r="G215" s="13">
        <f t="shared" si="49"/>
        <v>1.0702499999999997</v>
      </c>
      <c r="H215" s="35" cm="1">
        <f t="array" ref="H215">(m*g*_xll.Interp1d(-1,Parameters!$H$48:$H$54,Parameters!$I$48:$I$54,C215)+c_w*A*rho_L*(C215/3.6)^2/2+F215*e_i*m)*C215/3.6/1000</f>
        <v>10.206669038507385</v>
      </c>
      <c r="I215" s="35">
        <f t="shared" si="39"/>
        <v>34.809955412476491</v>
      </c>
      <c r="J215" s="35">
        <f t="shared" si="40"/>
        <v>2799.9607768515989</v>
      </c>
      <c r="K215" s="35">
        <f t="shared" si="41"/>
        <v>142.07683301602279</v>
      </c>
      <c r="L215" s="35">
        <f t="shared" si="42"/>
        <v>343.00634287046415</v>
      </c>
      <c r="M215" s="35" cm="1">
        <f t="array" ref="M215">_xll.Interp2dTab(-1,1,Parameters!$V$29:$AI$29,Parameters!$U$30:$U$37,Parameters!$V$30:$AI$37,ABS(J215),ABS(I215))*_xll.Interp2dTab(-1,1,Parameters!$V$18:$AI$18,Parameters!$U$19:$U$26,Parameters!$V$19:$AI$26,ABS(J215),ABS(I215))</f>
        <v>0.81384921910859054</v>
      </c>
      <c r="N215" s="35">
        <f t="shared" si="43"/>
        <v>12.541228521035819</v>
      </c>
      <c r="O215" s="35">
        <f t="shared" si="44"/>
        <v>12541.228521035819</v>
      </c>
      <c r="P215" s="35">
        <f t="shared" si="50"/>
        <v>0.12698103603614508</v>
      </c>
      <c r="Q215" s="35" cm="1">
        <f t="array" ref="Q215">_xll.Interp2dTab(-1,1,Parameters!$AL$29:$AY$29,Parameters!$AK$30:$AK$37,Parameters!$AL$30:$AY$37,ABS(L215),ABS(K215))</f>
        <v>0.92052500357795575</v>
      </c>
      <c r="R215" s="35">
        <f t="shared" si="45"/>
        <v>11.087878111768228</v>
      </c>
      <c r="S215" s="35">
        <f t="shared" si="51"/>
        <v>8.8980477881404452E-2</v>
      </c>
      <c r="X215" s="12"/>
      <c r="AB215" s="17">
        <f>([1]WLTC_BFH!$I216/1000-H215)</f>
        <v>-10.198701538507386</v>
      </c>
      <c r="AC215" s="17">
        <f t="shared" si="46"/>
        <v>10.198701538507386</v>
      </c>
      <c r="AG215" s="17">
        <f>([1]WLTC_BFH!$U219/1000-N215)</f>
        <v>-4.2067002191490417</v>
      </c>
      <c r="AH215" s="17">
        <f t="shared" si="47"/>
        <v>4.2067002191490417</v>
      </c>
      <c r="AK215">
        <v>-1.2033082317970472</v>
      </c>
    </row>
    <row r="216" spans="1:37" x14ac:dyDescent="0.3">
      <c r="A216" s="2" t="s">
        <v>3</v>
      </c>
      <c r="B216" s="2">
        <v>212</v>
      </c>
      <c r="C216" s="8">
        <v>39.200000000000003</v>
      </c>
      <c r="D216" s="8">
        <v>39.200000000000003</v>
      </c>
      <c r="E216" s="8">
        <v>34.460599999999999</v>
      </c>
      <c r="F216" s="13">
        <f t="shared" si="48"/>
        <v>0.47222222222222299</v>
      </c>
      <c r="G216" s="13">
        <f t="shared" si="49"/>
        <v>1.0811388888888886</v>
      </c>
      <c r="H216" s="35" cm="1">
        <f t="array" ref="H216">(m*g*_xll.Interp1d(-1,Parameters!$H$48:$H$54,Parameters!$I$48:$I$54,C216)+c_w*A*rho_L*(C216/3.6)^2/2+F216*e_i*m)*C216/3.6/1000</f>
        <v>8.2464582234152264</v>
      </c>
      <c r="I216" s="35">
        <f t="shared" si="39"/>
        <v>26.904944364584022</v>
      </c>
      <c r="J216" s="35">
        <f t="shared" si="40"/>
        <v>2926.8923320688709</v>
      </c>
      <c r="K216" s="35">
        <f t="shared" si="41"/>
        <v>109.81253042404968</v>
      </c>
      <c r="L216" s="35">
        <f t="shared" si="42"/>
        <v>358.55596374725849</v>
      </c>
      <c r="M216" s="35" cm="1">
        <f t="array" ref="M216">_xll.Interp2dTab(-1,1,Parameters!$V$29:$AI$29,Parameters!$U$30:$U$37,Parameters!$V$30:$AI$37,ABS(J216),ABS(I216))*_xll.Interp2dTab(-1,1,Parameters!$V$18:$AI$18,Parameters!$U$19:$U$26,Parameters!$V$19:$AI$26,ABS(J216),ABS(I216))</f>
        <v>0.77509093067023871</v>
      </c>
      <c r="N216" s="35">
        <f t="shared" si="43"/>
        <v>10.639342943007122</v>
      </c>
      <c r="O216" s="35">
        <f t="shared" si="44"/>
        <v>10639.342943007123</v>
      </c>
      <c r="P216" s="35">
        <f t="shared" si="50"/>
        <v>0.12993640907586929</v>
      </c>
      <c r="Q216" s="35" cm="1">
        <f t="array" ref="Q216">_xll.Interp2dTab(-1,1,Parameters!$AL$29:$AY$29,Parameters!$AK$30:$AK$37,Parameters!$AL$30:$AY$37,ABS(L216),ABS(K216))</f>
        <v>0.93514567348035871</v>
      </c>
      <c r="R216" s="35">
        <f t="shared" si="45"/>
        <v>8.8183675092289562</v>
      </c>
      <c r="S216" s="35">
        <f t="shared" si="51"/>
        <v>9.1430024411745831E-2</v>
      </c>
      <c r="X216" s="12"/>
      <c r="AB216" s="17">
        <f>([1]WLTC_BFH!$I217/1000-H216)</f>
        <v>-8.2346054234152266</v>
      </c>
      <c r="AC216" s="17">
        <f t="shared" si="46"/>
        <v>8.2346054234152266</v>
      </c>
      <c r="AG216" s="17">
        <f>([1]WLTC_BFH!$U220/1000-N216)</f>
        <v>0.49853093086679223</v>
      </c>
      <c r="AH216" s="17">
        <f t="shared" si="47"/>
        <v>0.49853093086679223</v>
      </c>
      <c r="AK216">
        <v>-1.54824012046479</v>
      </c>
    </row>
    <row r="217" spans="1:37" x14ac:dyDescent="0.3">
      <c r="A217" s="2" t="s">
        <v>3</v>
      </c>
      <c r="B217" s="2">
        <v>213</v>
      </c>
      <c r="C217" s="8">
        <v>40.5</v>
      </c>
      <c r="D217" s="8">
        <v>40.5</v>
      </c>
      <c r="E217" s="8">
        <v>36.924700000000001</v>
      </c>
      <c r="F217" s="13">
        <f t="shared" si="48"/>
        <v>0.36111111111111033</v>
      </c>
      <c r="G217" s="13">
        <f t="shared" si="49"/>
        <v>1.0923888888888886</v>
      </c>
      <c r="H217" s="35" cm="1">
        <f t="array" ref="H217">(m*g*_xll.Interp1d(-1,Parameters!$H$48:$H$54,Parameters!$I$48:$I$54,C217)+c_w*A*rho_L*(C217/3.6)^2/2+F217*e_i*m)*C217/3.6/1000</f>
        <v>6.8569930459761217</v>
      </c>
      <c r="I217" s="35">
        <f t="shared" si="39"/>
        <v>21.653564003790272</v>
      </c>
      <c r="J217" s="35">
        <f t="shared" si="40"/>
        <v>3023.9576389997269</v>
      </c>
      <c r="K217" s="35">
        <f t="shared" si="41"/>
        <v>88.379021481470005</v>
      </c>
      <c r="L217" s="35">
        <f t="shared" si="42"/>
        <v>370.44685030010129</v>
      </c>
      <c r="M217" s="35" cm="1">
        <f t="array" ref="M217">_xll.Interp2dTab(-1,1,Parameters!$V$29:$AI$29,Parameters!$U$30:$U$37,Parameters!$V$30:$AI$37,ABS(J217),ABS(I217))*_xll.Interp2dTab(-1,1,Parameters!$V$18:$AI$18,Parameters!$U$19:$U$26,Parameters!$V$19:$AI$26,ABS(J217),ABS(I217))</f>
        <v>0.74975367501620083</v>
      </c>
      <c r="N217" s="35">
        <f t="shared" si="43"/>
        <v>9.1456611344091829</v>
      </c>
      <c r="O217" s="35">
        <f t="shared" si="44"/>
        <v>9145.6611344091834</v>
      </c>
      <c r="P217" s="35">
        <f t="shared" si="50"/>
        <v>0.13247687050209406</v>
      </c>
      <c r="Q217" s="35" cm="1">
        <f t="array" ref="Q217">_xll.Interp2dTab(-1,1,Parameters!$AL$29:$AY$29,Parameters!$AK$30:$AK$37,Parameters!$AL$30:$AY$37,ABS(L217),ABS(K217))</f>
        <v>0.94241599843250301</v>
      </c>
      <c r="R217" s="35">
        <f t="shared" si="45"/>
        <v>7.27597266746446</v>
      </c>
      <c r="S217" s="35">
        <f t="shared" si="51"/>
        <v>9.3451127930485961E-2</v>
      </c>
      <c r="X217" s="12"/>
      <c r="AB217" s="17">
        <f>([1]WLTC_BFH!$I218/1000-H217)</f>
        <v>-6.8489787459761216</v>
      </c>
      <c r="AC217" s="17">
        <f t="shared" si="46"/>
        <v>6.8489787459761216</v>
      </c>
      <c r="AG217" s="17">
        <f>([1]WLTC_BFH!$U221/1000-N217)</f>
        <v>-0.70250517110645916</v>
      </c>
      <c r="AH217" s="17">
        <f t="shared" si="47"/>
        <v>0.70250517110645916</v>
      </c>
      <c r="AK217">
        <v>-2.2893354096636358</v>
      </c>
    </row>
    <row r="218" spans="1:37" x14ac:dyDescent="0.3">
      <c r="A218" s="2" t="s">
        <v>3</v>
      </c>
      <c r="B218" s="2">
        <v>214</v>
      </c>
      <c r="C218" s="8">
        <v>41.6</v>
      </c>
      <c r="D218" s="8">
        <v>41.6</v>
      </c>
      <c r="E218" s="8">
        <v>38.426499999999997</v>
      </c>
      <c r="F218" s="13">
        <f t="shared" si="48"/>
        <v>0.30555555555555597</v>
      </c>
      <c r="G218" s="13">
        <f t="shared" si="49"/>
        <v>1.1039444444444442</v>
      </c>
      <c r="H218" s="35" cm="1">
        <f t="array" ref="H218">(m*g*_xll.Interp1d(-1,Parameters!$H$48:$H$54,Parameters!$I$48:$I$54,C218)+c_w*A*rho_L*(C218/3.6)^2/2+F218*e_i*m)*C218/3.6/1000</f>
        <v>6.2032677072372326</v>
      </c>
      <c r="I218" s="35">
        <f t="shared" si="39"/>
        <v>19.071194503210048</v>
      </c>
      <c r="J218" s="35">
        <f t="shared" si="40"/>
        <v>3106.0898217873737</v>
      </c>
      <c r="K218" s="35">
        <f t="shared" si="41"/>
        <v>77.83908036485181</v>
      </c>
      <c r="L218" s="35">
        <f t="shared" si="42"/>
        <v>380.50836969096821</v>
      </c>
      <c r="M218" s="35" cm="1">
        <f t="array" ref="M218">_xll.Interp2dTab(-1,1,Parameters!$V$29:$AI$29,Parameters!$U$30:$U$37,Parameters!$V$30:$AI$37,ABS(J218),ABS(I218))*_xll.Interp2dTab(-1,1,Parameters!$V$18:$AI$18,Parameters!$U$19:$U$26,Parameters!$V$19:$AI$26,ABS(J218),ABS(I218))</f>
        <v>0.73741082009614778</v>
      </c>
      <c r="N218" s="35">
        <f t="shared" si="43"/>
        <v>8.4122276730743053</v>
      </c>
      <c r="O218" s="35">
        <f t="shared" si="44"/>
        <v>8412.2276730743051</v>
      </c>
      <c r="P218" s="35">
        <f t="shared" si="50"/>
        <v>0.13481360041128138</v>
      </c>
      <c r="Q218" s="35" cm="1">
        <f t="array" ref="Q218">_xll.Interp2dTab(-1,1,Parameters!$AL$29:$AY$29,Parameters!$AK$30:$AK$37,Parameters!$AL$30:$AY$37,ABS(L218),ABS(K218))</f>
        <v>0.94515625232283296</v>
      </c>
      <c r="R218" s="35">
        <f t="shared" si="45"/>
        <v>6.5632192476026798</v>
      </c>
      <c r="S218" s="35">
        <f t="shared" si="51"/>
        <v>9.5274244388153378E-2</v>
      </c>
      <c r="X218" s="12"/>
      <c r="AB218" s="17">
        <f>([1]WLTC_BFH!$I219/1000-H218)</f>
        <v>-6.1975224072372326</v>
      </c>
      <c r="AC218" s="17">
        <f t="shared" si="46"/>
        <v>6.1975224072372326</v>
      </c>
      <c r="AG218" s="17">
        <f>([1]WLTC_BFH!$U222/1000-N218)</f>
        <v>-0.8075133873600171</v>
      </c>
      <c r="AH218" s="17">
        <f t="shared" si="47"/>
        <v>0.8075133873600171</v>
      </c>
      <c r="AK218">
        <v>0.16744284952903854</v>
      </c>
    </row>
    <row r="219" spans="1:37" x14ac:dyDescent="0.3">
      <c r="A219" s="2" t="s">
        <v>3</v>
      </c>
      <c r="B219" s="2">
        <v>215</v>
      </c>
      <c r="C219" s="8">
        <v>43.1</v>
      </c>
      <c r="D219" s="8">
        <v>43.1</v>
      </c>
      <c r="E219" s="8">
        <v>40.241700000000002</v>
      </c>
      <c r="F219" s="13">
        <f t="shared" si="48"/>
        <v>0.41666666666666663</v>
      </c>
      <c r="G219" s="13">
        <f t="shared" si="49"/>
        <v>1.1159166666666664</v>
      </c>
      <c r="H219" s="35" cm="1">
        <f t="array" ref="H219">(m*g*_xll.Interp1d(-1,Parameters!$H$48:$H$54,Parameters!$I$48:$I$54,C219)+c_w*A*rho_L*(C219/3.6)^2/2+F219*e_i*m)*C219/3.6/1000</f>
        <v>8.2842756996123406</v>
      </c>
      <c r="I219" s="35">
        <f t="shared" si="39"/>
        <v>24.582609125595233</v>
      </c>
      <c r="J219" s="35">
        <f t="shared" si="40"/>
        <v>3218.0882528614375</v>
      </c>
      <c r="K219" s="35">
        <f t="shared" si="41"/>
        <v>100.33391914611695</v>
      </c>
      <c r="L219" s="35">
        <f t="shared" si="42"/>
        <v>394.22862340578678</v>
      </c>
      <c r="M219" s="35" cm="1">
        <f t="array" ref="M219">_xll.Interp2dTab(-1,1,Parameters!$V$29:$AI$29,Parameters!$U$30:$U$37,Parameters!$V$30:$AI$37,ABS(J219),ABS(I219))*_xll.Interp2dTab(-1,1,Parameters!$V$18:$AI$18,Parameters!$U$19:$U$26,Parameters!$V$19:$AI$26,ABS(J219),ABS(I219))</f>
        <v>0.76375188996556875</v>
      </c>
      <c r="N219" s="35">
        <f t="shared" si="43"/>
        <v>10.846815318500632</v>
      </c>
      <c r="O219" s="35">
        <f t="shared" si="44"/>
        <v>10846.815318500632</v>
      </c>
      <c r="P219" s="35">
        <f t="shared" si="50"/>
        <v>0.13782660466642044</v>
      </c>
      <c r="Q219" s="35" cm="1">
        <f t="array" ref="Q219">_xll.Interp2dTab(-1,1,Parameters!$AL$29:$AY$29,Parameters!$AK$30:$AK$37,Parameters!$AL$30:$AY$37,ABS(L219),ABS(K219))</f>
        <v>0.94401645822315494</v>
      </c>
      <c r="R219" s="35">
        <f t="shared" si="45"/>
        <v>8.7755627854255387</v>
      </c>
      <c r="S219" s="35">
        <f t="shared" si="51"/>
        <v>9.7711900717438252E-2</v>
      </c>
      <c r="X219" s="12"/>
      <c r="AB219" s="17">
        <f>([1]WLTC_BFH!$I220/1000-H219)</f>
        <v>-8.2757988996123402</v>
      </c>
      <c r="AC219" s="17">
        <f t="shared" si="46"/>
        <v>8.2757988996123402</v>
      </c>
      <c r="AG219" s="17">
        <f>([1]WLTC_BFH!$U223/1000-N219)</f>
        <v>-9.0001159208593862E-2</v>
      </c>
      <c r="AH219" s="17">
        <f t="shared" si="47"/>
        <v>9.0001159208593862E-2</v>
      </c>
      <c r="AK219">
        <v>1.7459378034923958</v>
      </c>
    </row>
    <row r="220" spans="1:37" x14ac:dyDescent="0.3">
      <c r="A220" s="2" t="s">
        <v>3</v>
      </c>
      <c r="B220" s="2">
        <v>216</v>
      </c>
      <c r="C220" s="8">
        <v>45</v>
      </c>
      <c r="D220" s="8">
        <v>45</v>
      </c>
      <c r="E220" s="8">
        <v>41.6434</v>
      </c>
      <c r="F220" s="13">
        <f t="shared" si="48"/>
        <v>0.52777777777777735</v>
      </c>
      <c r="G220" s="13">
        <f t="shared" si="49"/>
        <v>1.1284166666666664</v>
      </c>
      <c r="H220" s="35" cm="1">
        <f t="array" ref="H220">(m*g*_xll.Interp1d(-1,Parameters!$H$48:$H$54,Parameters!$I$48:$I$54,C220)+c_w*A*rho_L*(C220/3.6)^2/2+F220*e_i*m)*C220/3.6/1000</f>
        <v>10.604528102321769</v>
      </c>
      <c r="I220" s="35">
        <f t="shared" si="39"/>
        <v>30.139048385871003</v>
      </c>
      <c r="J220" s="35">
        <f t="shared" si="40"/>
        <v>3359.9529322219182</v>
      </c>
      <c r="K220" s="35">
        <f t="shared" si="41"/>
        <v>123.0125259869325</v>
      </c>
      <c r="L220" s="35">
        <f t="shared" si="42"/>
        <v>411.60761144455694</v>
      </c>
      <c r="M220" s="35" cm="1">
        <f t="array" ref="M220">_xll.Interp2dTab(-1,1,Parameters!$V$29:$AI$29,Parameters!$U$30:$U$37,Parameters!$V$30:$AI$37,ABS(J220),ABS(I220))*_xll.Interp2dTab(-1,1,Parameters!$V$18:$AI$18,Parameters!$U$19:$U$26,Parameters!$V$19:$AI$26,ABS(J220),ABS(I220))</f>
        <v>0.78990443182549097</v>
      </c>
      <c r="N220" s="35">
        <f t="shared" si="43"/>
        <v>13.425077357541104</v>
      </c>
      <c r="O220" s="35">
        <f t="shared" si="44"/>
        <v>13425.077357541104</v>
      </c>
      <c r="P220" s="35">
        <f t="shared" si="50"/>
        <v>0.14155579282129296</v>
      </c>
      <c r="Q220" s="35" cm="1">
        <f t="array" ref="Q220">_xll.Interp2dTab(-1,1,Parameters!$AL$29:$AY$29,Parameters!$AK$30:$AK$37,Parameters!$AL$30:$AY$37,ABS(L220),ABS(K220))</f>
        <v>0.93823993727903643</v>
      </c>
      <c r="R220" s="35">
        <f t="shared" si="45"/>
        <v>11.302575898736166</v>
      </c>
      <c r="S220" s="35">
        <f t="shared" si="51"/>
        <v>0.10085150513375385</v>
      </c>
      <c r="X220" s="12"/>
      <c r="AB220" s="17">
        <f>([1]WLTC_BFH!$I221/1000-H220)</f>
        <v>-10.598262702321769</v>
      </c>
      <c r="AC220" s="17">
        <f t="shared" si="46"/>
        <v>10.598262702321769</v>
      </c>
      <c r="AG220" s="17">
        <f>([1]WLTC_BFH!$U224/1000-N220)</f>
        <v>0.29935121388746921</v>
      </c>
      <c r="AH220" s="17">
        <f t="shared" si="47"/>
        <v>0.29935121388746921</v>
      </c>
      <c r="AK220">
        <v>6.0412365514380451</v>
      </c>
    </row>
    <row r="221" spans="1:37" x14ac:dyDescent="0.3">
      <c r="A221" s="2" t="s">
        <v>3</v>
      </c>
      <c r="B221" s="2">
        <v>217</v>
      </c>
      <c r="C221" s="8">
        <v>47.1</v>
      </c>
      <c r="D221" s="8">
        <v>47.1</v>
      </c>
      <c r="E221" s="8">
        <v>42.665500000000002</v>
      </c>
      <c r="F221" s="13">
        <f t="shared" si="48"/>
        <v>0.5833333333333337</v>
      </c>
      <c r="G221" s="13">
        <f t="shared" si="49"/>
        <v>1.1414999999999997</v>
      </c>
      <c r="H221" s="35" cm="1">
        <f t="array" ref="H221">(m*g*_xll.Interp1d(-1,Parameters!$H$48:$H$54,Parameters!$I$48:$I$54,C221)+c_w*A*rho_L*(C221/3.6)^2/2+F221*e_i*m)*C221/3.6/1000</f>
        <v>12.167762829199399</v>
      </c>
      <c r="I221" s="35">
        <f t="shared" si="39"/>
        <v>33.040037457826955</v>
      </c>
      <c r="J221" s="35">
        <f t="shared" si="40"/>
        <v>3516.7507357256081</v>
      </c>
      <c r="K221" s="35">
        <f t="shared" si="41"/>
        <v>134.85291288412071</v>
      </c>
      <c r="L221" s="35">
        <f t="shared" si="42"/>
        <v>430.81596664530298</v>
      </c>
      <c r="M221" s="35" cm="1">
        <f t="array" ref="M221">_xll.Interp2dTab(-1,1,Parameters!$V$29:$AI$29,Parameters!$U$30:$U$37,Parameters!$V$30:$AI$37,ABS(J221),ABS(I221))*_xll.Interp2dTab(-1,1,Parameters!$V$18:$AI$18,Parameters!$U$19:$U$26,Parameters!$V$19:$AI$26,ABS(J221),ABS(I221))</f>
        <v>0.80289962530894399</v>
      </c>
      <c r="N221" s="35">
        <f t="shared" si="43"/>
        <v>15.15477457660716</v>
      </c>
      <c r="O221" s="35">
        <f t="shared" si="44"/>
        <v>15154.77457660716</v>
      </c>
      <c r="P221" s="35">
        <f t="shared" si="50"/>
        <v>0.14576545242590605</v>
      </c>
      <c r="Q221" s="35" cm="1">
        <f t="array" ref="Q221">_xll.Interp2dTab(-1,1,Parameters!$AL$29:$AY$29,Parameters!$AK$30:$AK$37,Parameters!$AL$30:$AY$37,ABS(L221),ABS(K221))</f>
        <v>0.9364200902555524</v>
      </c>
      <c r="R221" s="35">
        <f t="shared" si="45"/>
        <v>12.99391475665454</v>
      </c>
      <c r="S221" s="35">
        <f t="shared" si="51"/>
        <v>0.10446092589949123</v>
      </c>
      <c r="X221" s="12"/>
      <c r="AB221" s="17">
        <f>([1]WLTC_BFH!$I222/1000-H221)</f>
        <v>-12.163003329199398</v>
      </c>
      <c r="AC221" s="17">
        <f t="shared" si="46"/>
        <v>12.163003329199398</v>
      </c>
      <c r="AG221" s="17">
        <f>([1]WLTC_BFH!$U225/1000-N221)</f>
        <v>-1.5719073199699896</v>
      </c>
      <c r="AH221" s="17">
        <f t="shared" si="47"/>
        <v>1.5719073199699896</v>
      </c>
      <c r="AK221">
        <v>7.1836706184067012</v>
      </c>
    </row>
    <row r="222" spans="1:37" x14ac:dyDescent="0.3">
      <c r="A222" s="2" t="s">
        <v>3</v>
      </c>
      <c r="B222" s="2">
        <v>218</v>
      </c>
      <c r="C222" s="8">
        <v>49</v>
      </c>
      <c r="D222" s="8">
        <v>49</v>
      </c>
      <c r="E222" s="8">
        <v>44.186799999999998</v>
      </c>
      <c r="F222" s="13">
        <f t="shared" si="48"/>
        <v>0.52777777777777735</v>
      </c>
      <c r="G222" s="13">
        <f t="shared" si="49"/>
        <v>1.1551111111111108</v>
      </c>
      <c r="H222" s="35" cm="1">
        <f t="array" ref="H222">(m*g*_xll.Interp1d(-1,Parameters!$H$48:$H$54,Parameters!$I$48:$I$54,C222)+c_w*A*rho_L*(C222/3.6)^2/2+F222*e_i*m)*C222/3.6/1000</f>
        <v>11.708463862364166</v>
      </c>
      <c r="I222" s="35">
        <f t="shared" si="39"/>
        <v>30.560083883496684</v>
      </c>
      <c r="J222" s="35">
        <f t="shared" si="40"/>
        <v>3658.6154150860893</v>
      </c>
      <c r="K222" s="35">
        <f t="shared" si="41"/>
        <v>124.73098237049172</v>
      </c>
      <c r="L222" s="35">
        <f t="shared" si="42"/>
        <v>448.19495468407314</v>
      </c>
      <c r="M222" s="35" cm="1">
        <f t="array" ref="M222">_xll.Interp2dTab(-1,1,Parameters!$V$29:$AI$29,Parameters!$U$30:$U$37,Parameters!$V$30:$AI$37,ABS(J222),ABS(I222))*_xll.Interp2dTab(-1,1,Parameters!$V$18:$AI$18,Parameters!$U$19:$U$26,Parameters!$V$19:$AI$26,ABS(J222),ABS(I222))</f>
        <v>0.79060279881707984</v>
      </c>
      <c r="N222" s="35">
        <f t="shared" si="43"/>
        <v>14.809540112788204</v>
      </c>
      <c r="O222" s="35">
        <f t="shared" si="44"/>
        <v>14809.540112788203</v>
      </c>
      <c r="P222" s="35">
        <f t="shared" si="50"/>
        <v>0.14987921356834721</v>
      </c>
      <c r="Q222" s="35" cm="1">
        <f t="array" ref="Q222">_xll.Interp2dTab(-1,1,Parameters!$AL$29:$AY$29,Parameters!$AK$30:$AK$37,Parameters!$AL$30:$AY$37,ABS(L222),ABS(K222))</f>
        <v>0.94175960592605445</v>
      </c>
      <c r="R222" s="35">
        <f t="shared" si="45"/>
        <v>12.432539884582283</v>
      </c>
      <c r="S222" s="35">
        <f t="shared" si="51"/>
        <v>0.10791440920076409</v>
      </c>
      <c r="X222" s="12"/>
      <c r="AB222" s="17">
        <f>([1]WLTC_BFH!$I223/1000-H222)</f>
        <v>-11.699855562364165</v>
      </c>
      <c r="AC222" s="17">
        <f t="shared" si="46"/>
        <v>11.699855562364165</v>
      </c>
      <c r="AG222" s="17">
        <f>([1]WLTC_BFH!$U226/1000-N222)</f>
        <v>-5.6873718884891229</v>
      </c>
      <c r="AH222" s="17">
        <f t="shared" si="47"/>
        <v>5.6873718884891229</v>
      </c>
      <c r="AK222">
        <v>0.44551190590919809</v>
      </c>
    </row>
    <row r="223" spans="1:37" x14ac:dyDescent="0.3">
      <c r="A223" s="2" t="s">
        <v>3</v>
      </c>
      <c r="B223" s="2">
        <v>219</v>
      </c>
      <c r="C223" s="8">
        <v>50.6</v>
      </c>
      <c r="D223" s="8">
        <v>50.6</v>
      </c>
      <c r="E223" s="8">
        <v>46.133499999999998</v>
      </c>
      <c r="F223" s="13">
        <f t="shared" si="48"/>
        <v>0.44444444444444481</v>
      </c>
      <c r="G223" s="13">
        <f t="shared" si="49"/>
        <v>1.1691666666666662</v>
      </c>
      <c r="H223" s="35" cm="1">
        <f t="array" ref="H223">(m*g*_xll.Interp1d(-1,Parameters!$H$48:$H$54,Parameters!$I$48:$I$54,C223)+c_w*A*rho_L*(C223/3.6)^2/2+F223*e_i*m)*C223/3.6/1000</f>
        <v>10.572183748762027</v>
      </c>
      <c r="I223" s="35">
        <f t="shared" si="39"/>
        <v>26.721749477197445</v>
      </c>
      <c r="J223" s="35">
        <f t="shared" si="40"/>
        <v>3778.0804082317568</v>
      </c>
      <c r="K223" s="35">
        <f t="shared" si="41"/>
        <v>109.06482049118138</v>
      </c>
      <c r="L223" s="35">
        <f t="shared" si="42"/>
        <v>462.82989197987956</v>
      </c>
      <c r="M223" s="35" cm="1">
        <f t="array" ref="M223">_xll.Interp2dTab(-1,1,Parameters!$V$29:$AI$29,Parameters!$U$30:$U$37,Parameters!$V$30:$AI$37,ABS(J223),ABS(I223))*_xll.Interp2dTab(-1,1,Parameters!$V$18:$AI$18,Parameters!$U$19:$U$26,Parameters!$V$19:$AI$26,ABS(J223),ABS(I223))</f>
        <v>0.77267382997469347</v>
      </c>
      <c r="N223" s="35">
        <f t="shared" si="43"/>
        <v>13.682595862096541</v>
      </c>
      <c r="O223" s="35">
        <f t="shared" si="44"/>
        <v>13682.595862096541</v>
      </c>
      <c r="P223" s="35">
        <f t="shared" si="50"/>
        <v>0.15367993464115182</v>
      </c>
      <c r="Q223" s="35" cm="1">
        <f t="array" ref="Q223">_xll.Interp2dTab(-1,1,Parameters!$AL$29:$AY$29,Parameters!$AK$30:$AK$37,Parameters!$AL$30:$AY$37,ABS(L223),ABS(K223))</f>
        <v>0.94839507287221336</v>
      </c>
      <c r="R223" s="35">
        <f t="shared" si="45"/>
        <v>11.147446935530972</v>
      </c>
      <c r="S223" s="35">
        <f t="shared" si="51"/>
        <v>0.11101092223841158</v>
      </c>
      <c r="X223" s="12"/>
      <c r="AB223" s="17">
        <f>([1]WLTC_BFH!$I224/1000-H223)</f>
        <v>-10.561644648762027</v>
      </c>
      <c r="AC223" s="17">
        <f t="shared" si="46"/>
        <v>10.561644648762027</v>
      </c>
      <c r="AG223" s="17">
        <f>([1]WLTC_BFH!$U227/1000-N223)</f>
        <v>-0.91301095643620478</v>
      </c>
      <c r="AH223" s="17">
        <f t="shared" si="47"/>
        <v>0.91301095643620478</v>
      </c>
      <c r="AK223">
        <v>1.7997276226200896</v>
      </c>
    </row>
    <row r="224" spans="1:37" x14ac:dyDescent="0.3">
      <c r="A224" s="2" t="s">
        <v>3</v>
      </c>
      <c r="B224" s="2">
        <v>220</v>
      </c>
      <c r="C224" s="8">
        <v>51.8</v>
      </c>
      <c r="D224" s="8">
        <v>51.8</v>
      </c>
      <c r="E224" s="8">
        <v>48.220199999999998</v>
      </c>
      <c r="F224" s="13">
        <f t="shared" si="48"/>
        <v>0.33333333333333215</v>
      </c>
      <c r="G224" s="13">
        <f t="shared" si="49"/>
        <v>1.183555555555555</v>
      </c>
      <c r="H224" s="35" cm="1">
        <f t="array" ref="H224">(m*g*_xll.Interp1d(-1,Parameters!$H$48:$H$54,Parameters!$I$48:$I$54,C224)+c_w*A*rho_L*(C224/3.6)^2/2+F224*e_i*m)*C224/3.6/1000</f>
        <v>8.7121957103934129</v>
      </c>
      <c r="I224" s="35">
        <f t="shared" si="39"/>
        <v>21.510403902841389</v>
      </c>
      <c r="J224" s="35">
        <f t="shared" si="40"/>
        <v>3867.6791530910082</v>
      </c>
      <c r="K224" s="35">
        <f t="shared" si="41"/>
        <v>87.794713529447137</v>
      </c>
      <c r="L224" s="35">
        <f t="shared" si="42"/>
        <v>473.80609495173439</v>
      </c>
      <c r="M224" s="35" cm="1">
        <f t="array" ref="M224">_xll.Interp2dTab(-1,1,Parameters!$V$29:$AI$29,Parameters!$U$30:$U$37,Parameters!$V$30:$AI$37,ABS(J224),ABS(I224))*_xll.Interp2dTab(-1,1,Parameters!$V$18:$AI$18,Parameters!$U$19:$U$26,Parameters!$V$19:$AI$26,ABS(J224),ABS(I224))</f>
        <v>0.74932830633500658</v>
      </c>
      <c r="N224" s="35">
        <f t="shared" si="43"/>
        <v>11.626673697948361</v>
      </c>
      <c r="O224" s="35">
        <f t="shared" si="44"/>
        <v>11626.673697948361</v>
      </c>
      <c r="P224" s="35">
        <f t="shared" si="50"/>
        <v>0.15690956622391525</v>
      </c>
      <c r="Q224" s="35" cm="1">
        <f t="array" ref="Q224">_xll.Interp2dTab(-1,1,Parameters!$AL$29:$AY$29,Parameters!$AK$30:$AK$37,Parameters!$AL$30:$AY$37,ABS(L224),ABS(K224))</f>
        <v>0.9527003136100699</v>
      </c>
      <c r="R224" s="35">
        <f t="shared" si="45"/>
        <v>9.1447389970727162</v>
      </c>
      <c r="S224" s="35">
        <f t="shared" si="51"/>
        <v>0.11355112751537623</v>
      </c>
      <c r="X224" s="12"/>
      <c r="AB224" s="17">
        <f>([1]WLTC_BFH!$I225/1000-H224)</f>
        <v>-8.7007560103934125</v>
      </c>
      <c r="AC224" s="17">
        <f t="shared" si="46"/>
        <v>8.7007560103934125</v>
      </c>
      <c r="AG224" s="17">
        <f>([1]WLTC_BFH!$U228/1000-N224)</f>
        <v>-2.7778435092691467</v>
      </c>
      <c r="AH224" s="17">
        <f t="shared" si="47"/>
        <v>2.7778435092691467</v>
      </c>
      <c r="AK224">
        <v>-3.3096711489581505</v>
      </c>
    </row>
    <row r="225" spans="1:37" x14ac:dyDescent="0.3">
      <c r="A225" s="2" t="s">
        <v>3</v>
      </c>
      <c r="B225" s="2">
        <v>221</v>
      </c>
      <c r="C225" s="8">
        <v>52.7</v>
      </c>
      <c r="D225" s="8">
        <v>52.7</v>
      </c>
      <c r="E225" s="8">
        <v>49.550600000000003</v>
      </c>
      <c r="F225" s="13">
        <f t="shared" si="48"/>
        <v>0.25000000000000155</v>
      </c>
      <c r="G225" s="13">
        <f t="shared" si="49"/>
        <v>1.1981944444444439</v>
      </c>
      <c r="H225" s="35" cm="1">
        <f t="array" ref="H225">(m*g*_xll.Interp1d(-1,Parameters!$H$48:$H$54,Parameters!$I$48:$I$54,C225)+c_w*A*rho_L*(C225/3.6)^2/2+F225*e_i*m)*C225/3.6/1000</f>
        <v>7.2538578979976451</v>
      </c>
      <c r="I225" s="35">
        <f t="shared" si="39"/>
        <v>17.603909633228522</v>
      </c>
      <c r="J225" s="35">
        <f t="shared" si="40"/>
        <v>3934.8782117354467</v>
      </c>
      <c r="K225" s="35">
        <f t="shared" si="41"/>
        <v>71.850357168022214</v>
      </c>
      <c r="L225" s="35">
        <f t="shared" si="42"/>
        <v>482.0382471806256</v>
      </c>
      <c r="M225" s="35" cm="1">
        <f t="array" ref="M225">_xll.Interp2dTab(-1,1,Parameters!$V$29:$AI$29,Parameters!$U$30:$U$37,Parameters!$V$30:$AI$37,ABS(J225),ABS(I225))*_xll.Interp2dTab(-1,1,Parameters!$V$18:$AI$18,Parameters!$U$19:$U$26,Parameters!$V$19:$AI$26,ABS(J225),ABS(I225))</f>
        <v>0.73233338578135554</v>
      </c>
      <c r="N225" s="35">
        <f t="shared" si="43"/>
        <v>9.9051306943465605</v>
      </c>
      <c r="O225" s="35">
        <f t="shared" si="44"/>
        <v>9905.1306943465606</v>
      </c>
      <c r="P225" s="35">
        <f t="shared" si="50"/>
        <v>0.1596609914167893</v>
      </c>
      <c r="Q225" s="35" cm="1">
        <f t="array" ref="Q225">_xll.Interp2dTab(-1,1,Parameters!$AL$29:$AY$29,Parameters!$AK$30:$AK$37,Parameters!$AL$30:$AY$37,ABS(L225),ABS(K225))</f>
        <v>0.95370944164456417</v>
      </c>
      <c r="R225" s="35">
        <f t="shared" si="45"/>
        <v>7.6059411611666405</v>
      </c>
      <c r="S225" s="35">
        <f t="shared" si="51"/>
        <v>0.11566388894903364</v>
      </c>
      <c r="X225" s="12"/>
      <c r="AB225" s="17">
        <f>([1]WLTC_BFH!$I226/1000-H225)</f>
        <v>-7.2470904979976449</v>
      </c>
      <c r="AC225" s="17">
        <f t="shared" si="46"/>
        <v>7.2470904979976449</v>
      </c>
      <c r="AG225" s="17">
        <f>([1]WLTC_BFH!$U229/1000-N225)</f>
        <v>-2.3889183049660438</v>
      </c>
      <c r="AH225" s="17">
        <f t="shared" si="47"/>
        <v>2.3889183049660438</v>
      </c>
      <c r="AK225">
        <v>-1.4308040705821803</v>
      </c>
    </row>
    <row r="226" spans="1:37" x14ac:dyDescent="0.3">
      <c r="A226" s="2" t="s">
        <v>3</v>
      </c>
      <c r="B226" s="2">
        <v>222</v>
      </c>
      <c r="C226" s="8">
        <v>53.1</v>
      </c>
      <c r="D226" s="8">
        <v>53.1</v>
      </c>
      <c r="E226" s="8">
        <v>50.894199999999998</v>
      </c>
      <c r="F226" s="13">
        <f t="shared" si="48"/>
        <v>0.11111111111111072</v>
      </c>
      <c r="G226" s="13">
        <f t="shared" si="49"/>
        <v>1.2129444444444439</v>
      </c>
      <c r="H226" s="35" cm="1">
        <f t="array" ref="H226">(m*g*_xll.Interp1d(-1,Parameters!$H$48:$H$54,Parameters!$I$48:$I$54,C226)+c_w*A*rho_L*(C226/3.6)^2/2+F226*e_i*m)*C226/3.6/1000</f>
        <v>4.5451411018243331</v>
      </c>
      <c r="I226" s="35">
        <f t="shared" si="39"/>
        <v>10.94721257371776</v>
      </c>
      <c r="J226" s="35">
        <f t="shared" si="40"/>
        <v>3964.7444600218637</v>
      </c>
      <c r="K226" s="35">
        <f t="shared" si="41"/>
        <v>44.68104811962904</v>
      </c>
      <c r="L226" s="35">
        <f t="shared" si="42"/>
        <v>485.6969815045772</v>
      </c>
      <c r="M226" s="35" cm="1">
        <f t="array" ref="M226">_xll.Interp2dTab(-1,1,Parameters!$V$29:$AI$29,Parameters!$U$30:$U$37,Parameters!$V$30:$AI$37,ABS(J226),ABS(I226))*_xll.Interp2dTab(-1,1,Parameters!$V$18:$AI$18,Parameters!$U$19:$U$26,Parameters!$V$19:$AI$26,ABS(J226),ABS(I226))</f>
        <v>0.7038778928373185</v>
      </c>
      <c r="N226" s="35">
        <f t="shared" si="43"/>
        <v>6.4572863391162283</v>
      </c>
      <c r="O226" s="35">
        <f t="shared" si="44"/>
        <v>6457.2863391162282</v>
      </c>
      <c r="P226" s="35">
        <f t="shared" si="50"/>
        <v>0.16145468206654381</v>
      </c>
      <c r="Q226" s="35" cm="1">
        <f t="array" ref="Q226">_xll.Interp2dTab(-1,1,Parameters!$AL$29:$AY$29,Parameters!$AK$30:$AK$37,Parameters!$AL$30:$AY$37,ABS(L226),ABS(K226))</f>
        <v>0.95124563208124868</v>
      </c>
      <c r="R226" s="35">
        <f t="shared" si="45"/>
        <v>4.7780940574517343</v>
      </c>
      <c r="S226" s="35">
        <f t="shared" si="51"/>
        <v>0.11699113729832579</v>
      </c>
      <c r="X226" s="12"/>
      <c r="AB226" s="17">
        <f>([1]WLTC_BFH!$I227/1000-H226)</f>
        <v>-4.5364570018243331</v>
      </c>
      <c r="AC226" s="17">
        <f t="shared" si="46"/>
        <v>4.5364570018243331</v>
      </c>
      <c r="AG226" s="17">
        <f>([1]WLTC_BFH!$U230/1000-N226)</f>
        <v>1.1109298770999887</v>
      </c>
      <c r="AH226" s="17">
        <f t="shared" si="47"/>
        <v>1.1109298770999887</v>
      </c>
      <c r="AK226">
        <v>-1.7147491307067133</v>
      </c>
    </row>
    <row r="227" spans="1:37" x14ac:dyDescent="0.3">
      <c r="A227" s="2" t="s">
        <v>3</v>
      </c>
      <c r="B227" s="2">
        <v>223</v>
      </c>
      <c r="C227" s="8">
        <v>53.5</v>
      </c>
      <c r="D227" s="8">
        <v>53.5</v>
      </c>
      <c r="E227" s="8">
        <v>51.905700000000003</v>
      </c>
      <c r="F227" s="13">
        <f t="shared" si="48"/>
        <v>0.11111111111111072</v>
      </c>
      <c r="G227" s="13">
        <f t="shared" si="49"/>
        <v>1.2278055555555552</v>
      </c>
      <c r="H227" s="35" cm="1">
        <f t="array" ref="H227">(m*g*_xll.Interp1d(-1,Parameters!$H$48:$H$54,Parameters!$I$48:$I$54,C227)+c_w*A*rho_L*(C227/3.6)^2/2+F227*e_i*m)*C227/3.6/1000</f>
        <v>4.6020278165040969</v>
      </c>
      <c r="I227" s="35">
        <f t="shared" si="39"/>
        <v>11.001354505754316</v>
      </c>
      <c r="J227" s="35">
        <f t="shared" si="40"/>
        <v>3994.6107083082802</v>
      </c>
      <c r="K227" s="35">
        <f t="shared" si="41"/>
        <v>44.902028415236245</v>
      </c>
      <c r="L227" s="35">
        <f t="shared" si="42"/>
        <v>489.35571582852873</v>
      </c>
      <c r="M227" s="35" cm="1">
        <f t="array" ref="M227">_xll.Interp2dTab(-1,1,Parameters!$V$29:$AI$29,Parameters!$U$30:$U$37,Parameters!$V$30:$AI$37,ABS(J227),ABS(I227))*_xll.Interp2dTab(-1,1,Parameters!$V$18:$AI$18,Parameters!$U$19:$U$26,Parameters!$V$19:$AI$26,ABS(J227),ABS(I227))</f>
        <v>0.70427544133564413</v>
      </c>
      <c r="N227" s="35">
        <f t="shared" si="43"/>
        <v>6.5344147281018978</v>
      </c>
      <c r="O227" s="35">
        <f t="shared" si="44"/>
        <v>6534.4147281018977</v>
      </c>
      <c r="P227" s="35">
        <f t="shared" si="50"/>
        <v>0.16326979726879434</v>
      </c>
      <c r="Q227" s="35" cm="1">
        <f t="array" ref="Q227">_xll.Interp2dTab(-1,1,Parameters!$AL$29:$AY$29,Parameters!$AK$30:$AK$37,Parameters!$AL$30:$AY$37,ABS(L227),ABS(K227))</f>
        <v>0.95151753135706085</v>
      </c>
      <c r="R227" s="35">
        <f t="shared" si="45"/>
        <v>4.8365139525497263</v>
      </c>
      <c r="S227" s="35">
        <f t="shared" si="51"/>
        <v>0.11833461339625627</v>
      </c>
      <c r="X227" s="12"/>
      <c r="AB227" s="17">
        <f>([1]WLTC_BFH!$I228/1000-H227)</f>
        <v>-4.5959346165040973</v>
      </c>
      <c r="AC227" s="17">
        <f t="shared" si="46"/>
        <v>4.5959346165040973</v>
      </c>
      <c r="AG227" s="17">
        <f>([1]WLTC_BFH!$U231/1000-N227)</f>
        <v>1.5650542984467757</v>
      </c>
      <c r="AH227" s="17">
        <f t="shared" si="47"/>
        <v>1.5650542984467757</v>
      </c>
      <c r="AK227">
        <v>0.14375783556495136</v>
      </c>
    </row>
    <row r="228" spans="1:37" x14ac:dyDescent="0.3">
      <c r="A228" s="2" t="s">
        <v>3</v>
      </c>
      <c r="B228" s="2">
        <v>224</v>
      </c>
      <c r="C228" s="8">
        <v>53.8</v>
      </c>
      <c r="D228" s="8">
        <v>53.8</v>
      </c>
      <c r="E228" s="8">
        <v>52.575800000000001</v>
      </c>
      <c r="F228" s="13">
        <f t="shared" si="48"/>
        <v>8.3333333333332538E-2</v>
      </c>
      <c r="G228" s="13">
        <f t="shared" si="49"/>
        <v>1.2427499999999996</v>
      </c>
      <c r="H228" s="35" cm="1">
        <f t="array" ref="H228">(m*g*_xll.Interp1d(-1,Parameters!$H$48:$H$54,Parameters!$I$48:$I$54,C228)+c_w*A*rho_L*(C228/3.6)^2/2+F228*e_i*m)*C228/3.6/1000</f>
        <v>4.080441212551805</v>
      </c>
      <c r="I228" s="35">
        <f t="shared" si="39"/>
        <v>9.7000852652850682</v>
      </c>
      <c r="J228" s="35">
        <f t="shared" si="40"/>
        <v>4017.0103945230926</v>
      </c>
      <c r="K228" s="35">
        <f t="shared" si="41"/>
        <v>39.590898010261007</v>
      </c>
      <c r="L228" s="35">
        <f t="shared" si="42"/>
        <v>492.09976657149241</v>
      </c>
      <c r="M228" s="35" cm="1">
        <f t="array" ref="M228">_xll.Interp2dTab(-1,1,Parameters!$V$29:$AI$29,Parameters!$U$30:$U$37,Parameters!$V$30:$AI$37,ABS(J228),ABS(I228))*_xll.Interp2dTab(-1,1,Parameters!$V$18:$AI$18,Parameters!$U$19:$U$26,Parameters!$V$19:$AI$26,ABS(J228),ABS(I228))</f>
        <v>0.68213430294505528</v>
      </c>
      <c r="N228" s="35">
        <f t="shared" si="43"/>
        <v>5.981873650005368</v>
      </c>
      <c r="O228" s="35">
        <f t="shared" si="44"/>
        <v>5981.8736500053683</v>
      </c>
      <c r="P228" s="35">
        <f t="shared" si="50"/>
        <v>0.16493142883824027</v>
      </c>
      <c r="Q228" s="35" cm="1">
        <f t="array" ref="Q228">_xll.Interp2dTab(-1,1,Parameters!$AL$29:$AY$29,Parameters!$AK$30:$AK$37,Parameters!$AL$30:$AY$37,ABS(L228),ABS(K228))</f>
        <v>0.94852399580573132</v>
      </c>
      <c r="R228" s="35">
        <f t="shared" si="45"/>
        <v>4.3018850662661849</v>
      </c>
      <c r="S228" s="35">
        <f t="shared" si="51"/>
        <v>0.1195295814702191</v>
      </c>
      <c r="X228" s="12"/>
      <c r="AB228" s="17">
        <f>([1]WLTC_BFH!$I229/1000-H228)</f>
        <v>-4.0748892125518053</v>
      </c>
      <c r="AC228" s="17">
        <f t="shared" si="46"/>
        <v>4.0748892125518053</v>
      </c>
      <c r="AG228" s="17">
        <f>([1]WLTC_BFH!$U232/1000-N228)</f>
        <v>0.8033485722168221</v>
      </c>
      <c r="AH228" s="17">
        <f t="shared" si="47"/>
        <v>0.8033485722168221</v>
      </c>
      <c r="AK228">
        <v>0.24835736573017364</v>
      </c>
    </row>
    <row r="229" spans="1:37" x14ac:dyDescent="0.3">
      <c r="A229" s="2" t="s">
        <v>3</v>
      </c>
      <c r="B229" s="2">
        <v>225</v>
      </c>
      <c r="C229" s="8">
        <v>54.2</v>
      </c>
      <c r="D229" s="8">
        <v>54.2</v>
      </c>
      <c r="E229" s="8">
        <v>53.087299999999999</v>
      </c>
      <c r="F229" s="13">
        <f t="shared" si="48"/>
        <v>0.11111111111111269</v>
      </c>
      <c r="G229" s="13">
        <f t="shared" si="49"/>
        <v>1.2578055555555552</v>
      </c>
      <c r="H229" s="35" cm="1">
        <f t="array" ref="H229">(m*g*_xll.Interp1d(-1,Parameters!$H$48:$H$54,Parameters!$I$48:$I$54,C229)+c_w*A*rho_L*(C229/3.6)^2/2+F229*e_i*m)*C229/3.6/1000</f>
        <v>4.7027423681105454</v>
      </c>
      <c r="I229" s="35">
        <f t="shared" si="39"/>
        <v>11.096923776547786</v>
      </c>
      <c r="J229" s="35">
        <f t="shared" si="40"/>
        <v>4046.8766428095109</v>
      </c>
      <c r="K229" s="35">
        <f t="shared" si="41"/>
        <v>45.292094393979795</v>
      </c>
      <c r="L229" s="35">
        <f t="shared" si="42"/>
        <v>495.75850089544417</v>
      </c>
      <c r="M229" s="35" cm="1">
        <f t="array" ref="M229">_xll.Interp2dTab(-1,1,Parameters!$V$29:$AI$29,Parameters!$U$30:$U$37,Parameters!$V$30:$AI$37,ABS(J229),ABS(I229))*_xll.Interp2dTab(-1,1,Parameters!$V$18:$AI$18,Parameters!$U$19:$U$26,Parameters!$V$19:$AI$26,ABS(J229),ABS(I229))</f>
        <v>0.70616943963225931</v>
      </c>
      <c r="N229" s="35">
        <f t="shared" si="43"/>
        <v>6.6595098912231574</v>
      </c>
      <c r="O229" s="35">
        <f t="shared" si="44"/>
        <v>6659.509891223157</v>
      </c>
      <c r="P229" s="35">
        <f t="shared" si="50"/>
        <v>0.16678129269691339</v>
      </c>
      <c r="Q229" s="35" cm="1">
        <f t="array" ref="Q229">_xll.Interp2dTab(-1,1,Parameters!$AL$29:$AY$29,Parameters!$AK$30:$AK$37,Parameters!$AL$30:$AY$37,ABS(L229),ABS(K229))</f>
        <v>0.95200311883598454</v>
      </c>
      <c r="R229" s="35">
        <f t="shared" si="45"/>
        <v>4.9398392453383924</v>
      </c>
      <c r="S229" s="35">
        <f t="shared" si="51"/>
        <v>0.12090175903836865</v>
      </c>
      <c r="X229" s="12"/>
      <c r="AB229" s="17">
        <f>([1]WLTC_BFH!$I230/1000-H229)</f>
        <v>-4.6987776681105453</v>
      </c>
      <c r="AC229" s="17">
        <f t="shared" si="46"/>
        <v>4.6987776681105453</v>
      </c>
      <c r="AG229" s="17">
        <f>([1]WLTC_BFH!$U233/1000-N229)</f>
        <v>1.4057970394699595</v>
      </c>
      <c r="AH229" s="17">
        <f t="shared" si="47"/>
        <v>1.4057970394699595</v>
      </c>
      <c r="AK229">
        <v>2.1503524101382956</v>
      </c>
    </row>
    <row r="230" spans="1:37" x14ac:dyDescent="0.3">
      <c r="A230" s="2" t="s">
        <v>3</v>
      </c>
      <c r="B230" s="2">
        <v>226</v>
      </c>
      <c r="C230" s="8">
        <v>54.8</v>
      </c>
      <c r="D230" s="8">
        <v>54.8</v>
      </c>
      <c r="E230" s="8">
        <v>53.625100000000003</v>
      </c>
      <c r="F230" s="13">
        <f t="shared" si="48"/>
        <v>0.16666666666666508</v>
      </c>
      <c r="G230" s="13">
        <f t="shared" si="49"/>
        <v>1.2730277777777774</v>
      </c>
      <c r="H230" s="35" cm="1">
        <f t="array" ref="H230">(m*g*_xll.Interp1d(-1,Parameters!$H$48:$H$54,Parameters!$I$48:$I$54,C230)+c_w*A*rho_L*(C230/3.6)^2/2+F230*e_i*m)*C230/3.6/1000</f>
        <v>5.9403818770911743</v>
      </c>
      <c r="I230" s="35">
        <f t="shared" si="39"/>
        <v>13.863870982033013</v>
      </c>
      <c r="J230" s="35">
        <f t="shared" si="40"/>
        <v>4091.6760152391362</v>
      </c>
      <c r="K230" s="35">
        <f t="shared" si="41"/>
        <v>56.585389413167746</v>
      </c>
      <c r="L230" s="35">
        <f t="shared" si="42"/>
        <v>501.24660238137159</v>
      </c>
      <c r="M230" s="35" cm="1">
        <f t="array" ref="M230">_xll.Interp2dTab(-1,1,Parameters!$V$29:$AI$29,Parameters!$U$30:$U$37,Parameters!$V$30:$AI$37,ABS(J230),ABS(I230))*_xll.Interp2dTab(-1,1,Parameters!$V$18:$AI$18,Parameters!$U$19:$U$26,Parameters!$V$19:$AI$26,ABS(J230),ABS(I230))</f>
        <v>0.71916761330405687</v>
      </c>
      <c r="N230" s="35">
        <f t="shared" si="43"/>
        <v>8.2600798022583373</v>
      </c>
      <c r="O230" s="35">
        <f t="shared" si="44"/>
        <v>8260.0798022583367</v>
      </c>
      <c r="P230" s="35">
        <f t="shared" si="50"/>
        <v>0.16907575930865182</v>
      </c>
      <c r="Q230" s="35" cm="1">
        <f t="array" ref="Q230">_xll.Interp2dTab(-1,1,Parameters!$AL$29:$AY$29,Parameters!$AK$30:$AK$37,Parameters!$AL$30:$AY$37,ABS(L230),ABS(K230))</f>
        <v>0.95500000000000007</v>
      </c>
      <c r="R230" s="35">
        <f t="shared" si="45"/>
        <v>6.2202951592577733</v>
      </c>
      <c r="S230" s="35">
        <f t="shared" si="51"/>
        <v>0.12262961880482914</v>
      </c>
      <c r="X230" s="12"/>
      <c r="AB230" s="17">
        <f>([1]WLTC_BFH!$I231/1000-H230)</f>
        <v>-5.9351501770911739</v>
      </c>
      <c r="AC230" s="17">
        <f t="shared" si="46"/>
        <v>5.9351501770911739</v>
      </c>
      <c r="AG230" s="17">
        <f>([1]WLTC_BFH!$U234/1000-N230)</f>
        <v>0.39687257869401193</v>
      </c>
      <c r="AH230" s="17">
        <f t="shared" si="47"/>
        <v>0.39687257869401193</v>
      </c>
      <c r="AK230">
        <v>2.5419340352271593</v>
      </c>
    </row>
    <row r="231" spans="1:37" x14ac:dyDescent="0.3">
      <c r="A231" s="2" t="s">
        <v>3</v>
      </c>
      <c r="B231" s="2">
        <v>227</v>
      </c>
      <c r="C231" s="8">
        <v>55.3</v>
      </c>
      <c r="D231" s="8">
        <v>55.3</v>
      </c>
      <c r="E231" s="8">
        <v>53.896999999999998</v>
      </c>
      <c r="F231" s="13">
        <f t="shared" si="48"/>
        <v>0.1388888888888889</v>
      </c>
      <c r="G231" s="13">
        <f t="shared" si="49"/>
        <v>1.2883888888888886</v>
      </c>
      <c r="H231" s="35" cm="1">
        <f t="array" ref="H231">(m*g*_xll.Interp1d(-1,Parameters!$H$48:$H$54,Parameters!$I$48:$I$54,C231)+c_w*A*rho_L*(C231/3.6)^2/2+F231*e_i*m)*C231/3.6/1000</f>
        <v>5.444343274637597</v>
      </c>
      <c r="I231" s="35">
        <f t="shared" si="39"/>
        <v>12.591314487040941</v>
      </c>
      <c r="J231" s="35">
        <f t="shared" si="40"/>
        <v>4129.0088255971568</v>
      </c>
      <c r="K231" s="35">
        <f t="shared" si="41"/>
        <v>51.391450078857602</v>
      </c>
      <c r="L231" s="35">
        <f t="shared" si="42"/>
        <v>505.82002028631098</v>
      </c>
      <c r="M231" s="35" cm="1">
        <f t="array" ref="M231">_xll.Interp2dTab(-1,1,Parameters!$V$29:$AI$29,Parameters!$U$30:$U$37,Parameters!$V$30:$AI$37,ABS(J231),ABS(I231))*_xll.Interp2dTab(-1,1,Parameters!$V$18:$AI$18,Parameters!$U$19:$U$26,Parameters!$V$19:$AI$26,ABS(J231),ABS(I231))</f>
        <v>0.71494996473095385</v>
      </c>
      <c r="N231" s="35">
        <f t="shared" si="43"/>
        <v>7.6149990114152715</v>
      </c>
      <c r="O231" s="35">
        <f t="shared" si="44"/>
        <v>7614.9990114152715</v>
      </c>
      <c r="P231" s="35">
        <f t="shared" si="50"/>
        <v>0.17119103681182274</v>
      </c>
      <c r="Q231" s="35" cm="1">
        <f t="array" ref="Q231">_xll.Interp2dTab(-1,1,Parameters!$AL$29:$AY$29,Parameters!$AK$30:$AK$37,Parameters!$AL$30:$AY$37,ABS(L231),ABS(K231))</f>
        <v>0.95499999999999985</v>
      </c>
      <c r="R231" s="35">
        <f t="shared" si="45"/>
        <v>5.7008830100917258</v>
      </c>
      <c r="S231" s="35">
        <f t="shared" si="51"/>
        <v>0.12421319741874351</v>
      </c>
      <c r="X231" s="12"/>
      <c r="AB231" s="17">
        <f>([1]WLTC_BFH!$I232/1000-H231)</f>
        <v>-5.4412563746375975</v>
      </c>
      <c r="AC231" s="17">
        <f t="shared" si="46"/>
        <v>5.4412563746375975</v>
      </c>
      <c r="AG231" s="17">
        <f>([1]WLTC_BFH!$U235/1000-N231)</f>
        <v>0.22265483473863412</v>
      </c>
      <c r="AH231" s="17">
        <f t="shared" si="47"/>
        <v>0.22265483473863412</v>
      </c>
      <c r="AK231">
        <v>2.7871983368474611</v>
      </c>
    </row>
    <row r="232" spans="1:37" x14ac:dyDescent="0.3">
      <c r="A232" s="2" t="s">
        <v>3</v>
      </c>
      <c r="B232" s="2">
        <v>228</v>
      </c>
      <c r="C232" s="8">
        <v>55.8</v>
      </c>
      <c r="D232" s="8">
        <v>55.8</v>
      </c>
      <c r="E232" s="8">
        <v>54.330399999999997</v>
      </c>
      <c r="F232" s="13">
        <f t="shared" si="48"/>
        <v>0.1388888888888889</v>
      </c>
      <c r="G232" s="13">
        <f t="shared" si="49"/>
        <v>1.3038888888888887</v>
      </c>
      <c r="H232" s="35" cm="1">
        <f t="array" ref="H232">(m*g*_xll.Interp1d(-1,Parameters!$H$48:$H$54,Parameters!$I$48:$I$54,C232)+c_w*A*rho_L*(C232/3.6)^2/2+F232*e_i*m)*C232/3.6/1000</f>
        <v>5.524142891344793</v>
      </c>
      <c r="I232" s="35">
        <f t="shared" si="39"/>
        <v>12.661390605841383</v>
      </c>
      <c r="J232" s="35">
        <f t="shared" si="40"/>
        <v>4166.3416359551784</v>
      </c>
      <c r="K232" s="35">
        <f t="shared" si="41"/>
        <v>51.677465757741608</v>
      </c>
      <c r="L232" s="35">
        <f t="shared" si="42"/>
        <v>510.39343819125054</v>
      </c>
      <c r="M232" s="35" cm="1">
        <f t="array" ref="M232">_xll.Interp2dTab(-1,1,Parameters!$V$29:$AI$29,Parameters!$U$30:$U$37,Parameters!$V$30:$AI$37,ABS(J232),ABS(I232))*_xll.Interp2dTab(-1,1,Parameters!$V$18:$AI$18,Parameters!$U$19:$U$26,Parameters!$V$19:$AI$26,ABS(J232),ABS(I232))</f>
        <v>0.7163692474736022</v>
      </c>
      <c r="N232" s="35">
        <f t="shared" si="43"/>
        <v>7.7113065794304001</v>
      </c>
      <c r="O232" s="35">
        <f t="shared" si="44"/>
        <v>7711.3065794304002</v>
      </c>
      <c r="P232" s="35">
        <f t="shared" si="50"/>
        <v>0.17333306641722007</v>
      </c>
      <c r="Q232" s="35" cm="1">
        <f t="array" ref="Q232">_xll.Interp2dTab(-1,1,Parameters!$AL$29:$AY$29,Parameters!$AK$30:$AK$37,Parameters!$AL$30:$AY$37,ABS(L232),ABS(K232))</f>
        <v>0.95500000000000007</v>
      </c>
      <c r="R232" s="35">
        <f t="shared" si="45"/>
        <v>5.7844428181620868</v>
      </c>
      <c r="S232" s="35">
        <f t="shared" si="51"/>
        <v>0.12581998709045519</v>
      </c>
      <c r="X232" s="12"/>
      <c r="AB232" s="17">
        <f>([1]WLTC_BFH!$I233/1000-H232)</f>
        <v>-5.519787391344793</v>
      </c>
      <c r="AC232" s="17">
        <f t="shared" si="46"/>
        <v>5.519787391344793</v>
      </c>
      <c r="AG232" s="17">
        <f>([1]WLTC_BFH!$U236/1000-N232)</f>
        <v>1.5223668899573406</v>
      </c>
      <c r="AH232" s="17">
        <f t="shared" si="47"/>
        <v>1.5223668899573406</v>
      </c>
      <c r="AK232">
        <v>3.4410368903977595</v>
      </c>
    </row>
    <row r="233" spans="1:37" x14ac:dyDescent="0.3">
      <c r="A233" s="2" t="s">
        <v>3</v>
      </c>
      <c r="B233" s="2">
        <v>229</v>
      </c>
      <c r="C233" s="8">
        <v>56.2</v>
      </c>
      <c r="D233" s="8">
        <v>56.2</v>
      </c>
      <c r="E233" s="8">
        <v>54.921199999999999</v>
      </c>
      <c r="F233" s="13">
        <f t="shared" si="48"/>
        <v>0.11111111111111269</v>
      </c>
      <c r="G233" s="13">
        <f t="shared" si="49"/>
        <v>1.3194999999999997</v>
      </c>
      <c r="H233" s="35" cm="1">
        <f t="array" ref="H233">(m*g*_xll.Interp1d(-1,Parameters!$H$48:$H$54,Parameters!$I$48:$I$54,C233)+c_w*A*rho_L*(C233/3.6)^2/2+F233*e_i*m)*C233/3.6/1000</f>
        <v>4.9987924776131534</v>
      </c>
      <c r="I233" s="35">
        <f t="shared" si="39"/>
        <v>11.375735724968823</v>
      </c>
      <c r="J233" s="35">
        <f t="shared" si="40"/>
        <v>4196.2078842415958</v>
      </c>
      <c r="K233" s="35">
        <f t="shared" si="41"/>
        <v>46.430065361460251</v>
      </c>
      <c r="L233" s="35">
        <f t="shared" si="42"/>
        <v>514.05217251520219</v>
      </c>
      <c r="M233" s="35" cm="1">
        <f t="array" ref="M233">_xll.Interp2dTab(-1,1,Parameters!$V$29:$AI$29,Parameters!$U$30:$U$37,Parameters!$V$30:$AI$37,ABS(J233),ABS(I233))*_xll.Interp2dTab(-1,1,Parameters!$V$18:$AI$18,Parameters!$U$19:$U$26,Parameters!$V$19:$AI$26,ABS(J233),ABS(I233))</f>
        <v>0.71196514156559287</v>
      </c>
      <c r="N233" s="35">
        <f t="shared" si="43"/>
        <v>7.02111969501897</v>
      </c>
      <c r="O233" s="35">
        <f t="shared" si="44"/>
        <v>7021.1196950189697</v>
      </c>
      <c r="P233" s="35">
        <f t="shared" si="50"/>
        <v>0.17528337744361422</v>
      </c>
      <c r="Q233" s="35" cm="1">
        <f t="array" ref="Q233">_xll.Interp2dTab(-1,1,Parameters!$AL$29:$AY$29,Parameters!$AK$30:$AK$37,Parameters!$AL$30:$AY$37,ABS(L233),ABS(K233))</f>
        <v>0.95285803921687617</v>
      </c>
      <c r="R233" s="35">
        <f t="shared" si="45"/>
        <v>5.246104111921543</v>
      </c>
      <c r="S233" s="35">
        <f t="shared" si="51"/>
        <v>0.12727723823265563</v>
      </c>
      <c r="X233" s="12"/>
      <c r="AB233" s="17">
        <f>([1]WLTC_BFH!$I234/1000-H233)</f>
        <v>-4.9925268776131535</v>
      </c>
      <c r="AC233" s="17">
        <f t="shared" si="46"/>
        <v>4.9925268776131535</v>
      </c>
      <c r="AG233" s="17">
        <f>([1]WLTC_BFH!$U237/1000-N233)</f>
        <v>-0.45482339872274213</v>
      </c>
      <c r="AH233" s="17">
        <f t="shared" si="47"/>
        <v>0.45482339872274213</v>
      </c>
      <c r="AK233">
        <v>-6.1283091626468611E-2</v>
      </c>
    </row>
    <row r="234" spans="1:37" x14ac:dyDescent="0.3">
      <c r="A234" s="2" t="s">
        <v>3</v>
      </c>
      <c r="B234" s="2">
        <v>230</v>
      </c>
      <c r="C234" s="8">
        <v>56.5</v>
      </c>
      <c r="D234" s="8">
        <v>56.5</v>
      </c>
      <c r="E234" s="8">
        <v>55.400500000000001</v>
      </c>
      <c r="F234" s="13">
        <f t="shared" si="48"/>
        <v>8.3333333333332538E-2</v>
      </c>
      <c r="G234" s="13">
        <f t="shared" si="49"/>
        <v>1.3351944444444441</v>
      </c>
      <c r="H234" s="35" cm="1">
        <f t="array" ref="H234">(m*g*_xll.Interp1d(-1,Parameters!$H$48:$H$54,Parameters!$I$48:$I$54,C234)+c_w*A*rho_L*(C234/3.6)^2/2+F234*e_i*m)*C234/3.6/1000</f>
        <v>4.4513756605876562</v>
      </c>
      <c r="I234" s="35">
        <f t="shared" si="39"/>
        <v>10.076193551202897</v>
      </c>
      <c r="J234" s="35">
        <f t="shared" si="40"/>
        <v>4218.6075704564082</v>
      </c>
      <c r="K234" s="35">
        <f t="shared" si="41"/>
        <v>41.125983979234626</v>
      </c>
      <c r="L234" s="35">
        <f t="shared" si="42"/>
        <v>516.79622325816592</v>
      </c>
      <c r="M234" s="35" cm="1">
        <f t="array" ref="M234">_xll.Interp2dTab(-1,1,Parameters!$V$29:$AI$29,Parameters!$U$30:$U$37,Parameters!$V$30:$AI$37,ABS(J234),ABS(I234))*_xll.Interp2dTab(-1,1,Parameters!$V$18:$AI$18,Parameters!$U$19:$U$26,Parameters!$V$19:$AI$26,ABS(J234),ABS(I234))</f>
        <v>0.70732847619439576</v>
      </c>
      <c r="N234" s="35">
        <f t="shared" si="43"/>
        <v>6.2932227535036782</v>
      </c>
      <c r="O234" s="35">
        <f t="shared" si="44"/>
        <v>6293.2227535036782</v>
      </c>
      <c r="P234" s="35">
        <f t="shared" si="50"/>
        <v>0.17703149487514303</v>
      </c>
      <c r="Q234" s="35" cm="1">
        <f t="array" ref="Q234">_xll.Interp2dTab(-1,1,Parameters!$AL$29:$AY$29,Parameters!$AK$30:$AK$37,Parameters!$AL$30:$AY$37,ABS(L234),ABS(K234))</f>
        <v>0.9496755903875409</v>
      </c>
      <c r="R234" s="35">
        <f t="shared" si="45"/>
        <v>4.6872592131921085</v>
      </c>
      <c r="S234" s="35">
        <f t="shared" si="51"/>
        <v>0.12857925468076456</v>
      </c>
      <c r="X234" s="12"/>
      <c r="AB234" s="17">
        <f>([1]WLTC_BFH!$I235/1000-H234)</f>
        <v>-4.4474461605876563</v>
      </c>
      <c r="AC234" s="17">
        <f t="shared" si="46"/>
        <v>4.4474461605876563</v>
      </c>
      <c r="AG234" s="17">
        <f>([1]WLTC_BFH!$U238/1000-N234)</f>
        <v>-3.4078227535036998</v>
      </c>
      <c r="AH234" s="17">
        <f t="shared" si="47"/>
        <v>3.4078227535036998</v>
      </c>
      <c r="AK234">
        <v>-3.3337999306853643</v>
      </c>
    </row>
    <row r="235" spans="1:37" x14ac:dyDescent="0.3">
      <c r="A235" s="2" t="s">
        <v>3</v>
      </c>
      <c r="B235" s="2">
        <v>231</v>
      </c>
      <c r="C235" s="8">
        <v>56.5</v>
      </c>
      <c r="D235" s="8">
        <v>56.5</v>
      </c>
      <c r="E235" s="8">
        <v>56.025599999999997</v>
      </c>
      <c r="F235" s="13">
        <f t="shared" si="48"/>
        <v>0</v>
      </c>
      <c r="G235" s="13">
        <f t="shared" si="49"/>
        <v>1.3508888888888886</v>
      </c>
      <c r="H235" s="35" cm="1">
        <f t="array" ref="H235">(m*g*_xll.Interp1d(-1,Parameters!$H$48:$H$54,Parameters!$I$48:$I$54,C235)+c_w*A*rho_L*(C235/3.6)^2/2+F235*e_i*m)*C235/3.6/1000</f>
        <v>2.6726714337358217</v>
      </c>
      <c r="I235" s="35">
        <f t="shared" si="39"/>
        <v>6.0498948456616732</v>
      </c>
      <c r="J235" s="35">
        <f t="shared" si="40"/>
        <v>4218.6075704564082</v>
      </c>
      <c r="K235" s="35">
        <f t="shared" si="41"/>
        <v>24.69264581256812</v>
      </c>
      <c r="L235" s="35">
        <f t="shared" si="42"/>
        <v>516.79622325816592</v>
      </c>
      <c r="M235" s="35" cm="1">
        <f t="array" ref="M235">_xll.Interp2dTab(-1,1,Parameters!$V$29:$AI$29,Parameters!$U$30:$U$37,Parameters!$V$30:$AI$37,ABS(J235),ABS(I235))*_xll.Interp2dTab(-1,1,Parameters!$V$18:$AI$18,Parameters!$U$19:$U$26,Parameters!$V$19:$AI$26,ABS(J235),ABS(I235))</f>
        <v>0.47918575475892267</v>
      </c>
      <c r="N235" s="35">
        <f t="shared" si="43"/>
        <v>5.5775268926356896</v>
      </c>
      <c r="O235" s="35">
        <f t="shared" si="44"/>
        <v>5577.5268926356894</v>
      </c>
      <c r="P235" s="35">
        <f t="shared" si="50"/>
        <v>0.17858080790087516</v>
      </c>
      <c r="Q235" s="35" cm="1">
        <f t="array" ref="Q235">_xll.Interp2dTab(-1,1,Parameters!$AL$29:$AY$29,Parameters!$AK$30:$AK$37,Parameters!$AL$30:$AY$37,ABS(L235),ABS(K235))</f>
        <v>0.93336114955147143</v>
      </c>
      <c r="R235" s="35">
        <f t="shared" si="45"/>
        <v>2.8634911952572479</v>
      </c>
      <c r="S235" s="35">
        <f t="shared" si="51"/>
        <v>0.12937466890166935</v>
      </c>
      <c r="X235" s="12"/>
      <c r="AB235" s="17">
        <f>([1]WLTC_BFH!$I236/1000-H235)</f>
        <v>-2.6662206337358216</v>
      </c>
      <c r="AC235" s="17">
        <f t="shared" si="46"/>
        <v>2.6662206337358216</v>
      </c>
      <c r="AG235" s="17">
        <f>([1]WLTC_BFH!$U239/1000-N235)</f>
        <v>-3.6056422772510874</v>
      </c>
      <c r="AH235" s="17">
        <f t="shared" si="47"/>
        <v>3.6056422772510874</v>
      </c>
      <c r="AK235">
        <v>-5.0579974333407556</v>
      </c>
    </row>
    <row r="236" spans="1:37" x14ac:dyDescent="0.3">
      <c r="A236" s="2" t="s">
        <v>3</v>
      </c>
      <c r="B236" s="2">
        <v>232</v>
      </c>
      <c r="C236" s="8">
        <v>56.2</v>
      </c>
      <c r="D236" s="8">
        <v>56.2</v>
      </c>
      <c r="E236" s="8">
        <v>56.360599999999998</v>
      </c>
      <c r="F236" s="13">
        <f t="shared" si="48"/>
        <v>-8.3333333333332538E-2</v>
      </c>
      <c r="G236" s="13">
        <f t="shared" si="49"/>
        <v>1.3664999999999996</v>
      </c>
      <c r="H236" s="35" cm="1">
        <f t="array" ref="H236">(m*g*_xll.Interp1d(-1,Parameters!$H$48:$H$54,Parameters!$I$48:$I$54,C236)+c_w*A*rho_L*(C236/3.6)^2/2+F236*e_i*m)*C236/3.6/1000</f>
        <v>0.87051965847733437</v>
      </c>
      <c r="I236" s="35">
        <f t="shared" si="39"/>
        <v>1.9810387453725034</v>
      </c>
      <c r="J236" s="35">
        <f t="shared" si="40"/>
        <v>4196.2078842415958</v>
      </c>
      <c r="K236" s="35">
        <f t="shared" si="41"/>
        <v>8.0856096392378731</v>
      </c>
      <c r="L236" s="35">
        <f t="shared" si="42"/>
        <v>514.05217251520219</v>
      </c>
      <c r="M236" s="35" cm="1">
        <f t="array" ref="M236">_xll.Interp2dTab(-1,1,Parameters!$V$29:$AI$29,Parameters!$U$30:$U$37,Parameters!$V$30:$AI$37,ABS(J236),ABS(I236))*_xll.Interp2dTab(-1,1,Parameters!$V$18:$AI$18,Parameters!$U$19:$U$26,Parameters!$V$19:$AI$26,ABS(J236),ABS(I236))</f>
        <v>0.28594874238462953</v>
      </c>
      <c r="N236" s="35">
        <f t="shared" si="43"/>
        <v>3.0443206401880194</v>
      </c>
      <c r="O236" s="35">
        <f t="shared" si="44"/>
        <v>3044.3206401880193</v>
      </c>
      <c r="P236" s="35">
        <f t="shared" si="50"/>
        <v>0.17942645252314962</v>
      </c>
      <c r="Q236" s="35" cm="1">
        <f t="array" ref="Q236">_xll.Interp2dTab(-1,1,Parameters!$AL$29:$AY$29,Parameters!$AK$30:$AK$37,Parameters!$AL$30:$AY$37,ABS(L236),ABS(K236))</f>
        <v>0.57464916820753809</v>
      </c>
      <c r="R236" s="35">
        <f t="shared" si="45"/>
        <v>1.5148715192483162</v>
      </c>
      <c r="S236" s="35">
        <f t="shared" si="51"/>
        <v>0.12979546654590499</v>
      </c>
      <c r="X236" s="12"/>
      <c r="AB236" s="17">
        <f>([1]WLTC_BFH!$I237/1000-H236)</f>
        <v>-0.86685065847733433</v>
      </c>
      <c r="AC236" s="17">
        <f t="shared" si="46"/>
        <v>0.86685065847733433</v>
      </c>
      <c r="AG236" s="17">
        <f>([1]WLTC_BFH!$U240/1000-N236)</f>
        <v>-1.3860551534623526</v>
      </c>
      <c r="AH236" s="17">
        <f t="shared" si="47"/>
        <v>1.3860551534623526</v>
      </c>
      <c r="AK236">
        <v>-4.0968524353705353</v>
      </c>
    </row>
    <row r="237" spans="1:37" x14ac:dyDescent="0.3">
      <c r="A237" s="2" t="s">
        <v>3</v>
      </c>
      <c r="B237" s="2">
        <v>233</v>
      </c>
      <c r="C237" s="8">
        <v>54.9</v>
      </c>
      <c r="D237" s="8">
        <v>54.9</v>
      </c>
      <c r="E237" s="8">
        <v>56.092700000000001</v>
      </c>
      <c r="F237" s="13">
        <f t="shared" si="48"/>
        <v>-0.36111111111111227</v>
      </c>
      <c r="G237" s="13">
        <f t="shared" si="49"/>
        <v>1.3817499999999996</v>
      </c>
      <c r="H237" s="35" cm="1">
        <f t="array" ref="H237">(m*g*_xll.Interp1d(-1,Parameters!$H$48:$H$54,Parameters!$I$48:$I$54,C237)+c_w*A*rho_L*(C237/3.6)^2/2+F237*e_i*m)*C237/3.6/1000</f>
        <v>-4.9889402170685138</v>
      </c>
      <c r="I237" s="35">
        <f t="shared" si="39"/>
        <v>11.62215484864628</v>
      </c>
      <c r="J237" s="35">
        <f t="shared" si="40"/>
        <v>4099.1425773107403</v>
      </c>
      <c r="K237" s="35">
        <f t="shared" si="41"/>
        <v>47.435825014749796</v>
      </c>
      <c r="L237" s="35">
        <f t="shared" si="42"/>
        <v>502.16128596235944</v>
      </c>
      <c r="M237" s="35" cm="1">
        <f t="array" ref="M237">_xll.Interp2dTab(-1,1,Parameters!$V$29:$AI$29,Parameters!$U$30:$U$37,Parameters!$V$30:$AI$37,ABS(J237),ABS(I237))*_xll.Interp2dTab(-1,1,Parameters!$V$18:$AI$18,Parameters!$U$19:$U$26,Parameters!$V$19:$AI$26,ABS(J237),ABS(I237))</f>
        <v>0.70999065002160988</v>
      </c>
      <c r="N237" s="35">
        <f t="shared" si="43"/>
        <v>-3.5421009076354255</v>
      </c>
      <c r="O237" s="35">
        <f t="shared" si="44"/>
        <v>-3542.1009076354253</v>
      </c>
      <c r="P237" s="35">
        <f t="shared" si="50"/>
        <v>0.17844253560436199</v>
      </c>
      <c r="Q237" s="35" cm="1">
        <f t="array" ref="Q237">_xll.Interp2dTab(-1,1,Parameters!$AL$29:$AY$29,Parameters!$AK$30:$AK$37,Parameters!$AL$30:$AY$37,ABS(L237),ABS(K237))</f>
        <v>0.95346149500884991</v>
      </c>
      <c r="R237" s="35">
        <f t="shared" si="45"/>
        <v>-4.7567623978759217</v>
      </c>
      <c r="S237" s="35">
        <f t="shared" si="51"/>
        <v>0.12847414365760612</v>
      </c>
      <c r="X237" s="12"/>
      <c r="AB237" s="17">
        <f>([1]WLTC_BFH!$I238/1000-H237)</f>
        <v>4.9887630170685133</v>
      </c>
      <c r="AC237" s="17">
        <f t="shared" si="46"/>
        <v>4.9887630170685133</v>
      </c>
      <c r="AG237" s="17">
        <f>([1]WLTC_BFH!$U241/1000-N237)</f>
        <v>5.3525079872814203</v>
      </c>
      <c r="AH237" s="17">
        <f t="shared" si="47"/>
        <v>5.3525079872814203</v>
      </c>
      <c r="AK237">
        <v>-1.9490532241195699</v>
      </c>
    </row>
    <row r="238" spans="1:37" x14ac:dyDescent="0.3">
      <c r="A238" s="2" t="s">
        <v>3</v>
      </c>
      <c r="B238" s="2">
        <v>234</v>
      </c>
      <c r="C238" s="8">
        <v>52.9</v>
      </c>
      <c r="D238" s="8">
        <v>52.9</v>
      </c>
      <c r="E238" s="8">
        <v>55.410200000000003</v>
      </c>
      <c r="F238" s="13">
        <f t="shared" si="48"/>
        <v>-0.55555555555555558</v>
      </c>
      <c r="G238" s="13">
        <f t="shared" si="49"/>
        <v>1.3964444444444439</v>
      </c>
      <c r="H238" s="35" cm="1">
        <f t="array" ref="H238">(m*g*_xll.Interp1d(-1,Parameters!$H$48:$H$54,Parameters!$I$48:$I$54,C238)+c_w*A*rho_L*(C238/3.6)^2/2+F238*e_i*m)*C238/3.6/1000</f>
        <v>-8.806089221642873</v>
      </c>
      <c r="I238" s="35">
        <f t="shared" si="39"/>
        <v>21.290120105763684</v>
      </c>
      <c r="J238" s="35">
        <f t="shared" si="40"/>
        <v>3949.8113358786541</v>
      </c>
      <c r="K238" s="35">
        <f t="shared" si="41"/>
        <v>86.895625211674485</v>
      </c>
      <c r="L238" s="35">
        <f t="shared" si="42"/>
        <v>483.86761434260126</v>
      </c>
      <c r="M238" s="35" cm="1">
        <f t="array" ref="M238">_xll.Interp2dTab(-1,1,Parameters!$V$29:$AI$29,Parameters!$U$30:$U$37,Parameters!$V$30:$AI$37,ABS(J238),ABS(I238))*_xll.Interp2dTab(-1,1,Parameters!$V$18:$AI$18,Parameters!$U$19:$U$26,Parameters!$V$19:$AI$26,ABS(J238),ABS(I238))</f>
        <v>0.74839226192978836</v>
      </c>
      <c r="N238" s="35">
        <f t="shared" si="43"/>
        <v>-6.5904090313408394</v>
      </c>
      <c r="O238" s="35">
        <f t="shared" si="44"/>
        <v>-6590.4090313408396</v>
      </c>
      <c r="P238" s="35">
        <f t="shared" si="50"/>
        <v>0.17661186642898954</v>
      </c>
      <c r="Q238" s="35" cm="1">
        <f t="array" ref="Q238">_xll.Interp2dTab(-1,1,Parameters!$AL$29:$AY$29,Parameters!$AK$30:$AK$37,Parameters!$AL$30:$AY$37,ABS(L238),ABS(K238))</f>
        <v>0.95359816626214444</v>
      </c>
      <c r="R238" s="35">
        <f t="shared" si="45"/>
        <v>-8.3974705336994777</v>
      </c>
      <c r="S238" s="35">
        <f t="shared" si="51"/>
        <v>0.12614151295380072</v>
      </c>
      <c r="X238" s="12"/>
      <c r="AB238" s="17">
        <f>([1]WLTC_BFH!$I239/1000-H238)</f>
        <v>8.8045463216428725</v>
      </c>
      <c r="AC238" s="17">
        <f t="shared" si="46"/>
        <v>8.8045463216428725</v>
      </c>
      <c r="AG238" s="17">
        <f>([1]WLTC_BFH!$U242/1000-N238)</f>
        <v>5.3741947456265162</v>
      </c>
      <c r="AH238" s="17">
        <f t="shared" si="47"/>
        <v>5.3741947456265162</v>
      </c>
      <c r="AK238">
        <v>-2.9994863978085453</v>
      </c>
    </row>
    <row r="239" spans="1:37" x14ac:dyDescent="0.3">
      <c r="A239" s="2" t="s">
        <v>3</v>
      </c>
      <c r="B239" s="2">
        <v>235</v>
      </c>
      <c r="C239" s="8">
        <v>51</v>
      </c>
      <c r="D239" s="8">
        <v>51</v>
      </c>
      <c r="E239" s="8">
        <v>54.767200000000003</v>
      </c>
      <c r="F239" s="13">
        <f t="shared" si="48"/>
        <v>-0.52777777777777735</v>
      </c>
      <c r="G239" s="13">
        <f t="shared" si="49"/>
        <v>1.4106111111111106</v>
      </c>
      <c r="H239" s="35" cm="1">
        <f t="array" ref="H239">(m*g*_xll.Interp1d(-1,Parameters!$H$48:$H$54,Parameters!$I$48:$I$54,C239)+c_w*A*rho_L*(C239/3.6)^2/2+F239*e_i*m)*C239/3.6/1000</f>
        <v>-8.0549888819900008</v>
      </c>
      <c r="I239" s="35">
        <f t="shared" si="39"/>
        <v>20.199725669862719</v>
      </c>
      <c r="J239" s="35">
        <f t="shared" si="40"/>
        <v>3807.9466565181747</v>
      </c>
      <c r="K239" s="35">
        <f t="shared" si="41"/>
        <v>82.445180321544697</v>
      </c>
      <c r="L239" s="35">
        <f t="shared" si="42"/>
        <v>466.48862630383127</v>
      </c>
      <c r="M239" s="35" cm="1">
        <f t="array" ref="M239">_xll.Interp2dTab(-1,1,Parameters!$V$29:$AI$29,Parameters!$U$30:$U$37,Parameters!$V$30:$AI$37,ABS(J239),ABS(I239))*_xll.Interp2dTab(-1,1,Parameters!$V$18:$AI$18,Parameters!$U$19:$U$26,Parameters!$V$19:$AI$26,ABS(J239),ABS(I239))</f>
        <v>0.74349708307368079</v>
      </c>
      <c r="N239" s="35">
        <f t="shared" si="43"/>
        <v>-5.9888607379504952</v>
      </c>
      <c r="O239" s="35">
        <f t="shared" si="44"/>
        <v>-5988.8607379504956</v>
      </c>
      <c r="P239" s="35">
        <f t="shared" si="50"/>
        <v>0.17494829400178108</v>
      </c>
      <c r="Q239" s="35" cm="1">
        <f t="array" ref="Q239">_xll.Interp2dTab(-1,1,Parameters!$AL$29:$AY$29,Parameters!$AK$30:$AK$37,Parameters!$AL$30:$AY$37,ABS(L239),ABS(K239))</f>
        <v>0.95223714875279664</v>
      </c>
      <c r="R239" s="35">
        <f t="shared" si="45"/>
        <v>-7.6702596462216359</v>
      </c>
      <c r="S239" s="35">
        <f t="shared" si="51"/>
        <v>0.12401088527429471</v>
      </c>
      <c r="X239" s="12"/>
      <c r="AB239" s="17">
        <f>([1]WLTC_BFH!$I240/1000-H239)</f>
        <v>8.0536855819900008</v>
      </c>
      <c r="AC239" s="17">
        <f t="shared" si="46"/>
        <v>8.0536855819900008</v>
      </c>
      <c r="AG239" s="17">
        <f>([1]WLTC_BFH!$U243/1000-N239)</f>
        <v>1.4083607379504715</v>
      </c>
      <c r="AH239" s="17">
        <f t="shared" si="47"/>
        <v>1.4083607379504715</v>
      </c>
      <c r="AK239">
        <v>-6.5030217662324716</v>
      </c>
    </row>
    <row r="240" spans="1:37" x14ac:dyDescent="0.3">
      <c r="A240" s="2" t="s">
        <v>3</v>
      </c>
      <c r="B240" s="2">
        <v>236</v>
      </c>
      <c r="C240" s="8">
        <v>49.8</v>
      </c>
      <c r="D240" s="8">
        <v>49.8</v>
      </c>
      <c r="E240" s="8">
        <v>54.179400000000001</v>
      </c>
      <c r="F240" s="13">
        <f t="shared" si="48"/>
        <v>-0.33333333333333409</v>
      </c>
      <c r="G240" s="13">
        <f t="shared" si="49"/>
        <v>1.424444444444444</v>
      </c>
      <c r="H240" s="35" cm="1">
        <f t="array" ref="H240">(m*g*_xll.Interp1d(-1,Parameters!$H$48:$H$54,Parameters!$I$48:$I$54,C240)+c_w*A*rho_L*(C240/3.6)^2/2+F240*e_i*m)*C240/3.6/1000</f>
        <v>-4.2663696838343501</v>
      </c>
      <c r="I240" s="35">
        <f t="shared" si="39"/>
        <v>10.956701853163139</v>
      </c>
      <c r="J240" s="35">
        <f t="shared" si="40"/>
        <v>3718.3479116589224</v>
      </c>
      <c r="K240" s="35">
        <f t="shared" si="41"/>
        <v>44.719778613685357</v>
      </c>
      <c r="L240" s="35">
        <f t="shared" si="42"/>
        <v>455.51242333197627</v>
      </c>
      <c r="M240" s="35" cm="1">
        <f t="array" ref="M240">_xll.Interp2dTab(-1,1,Parameters!$V$29:$AI$29,Parameters!$U$30:$U$37,Parameters!$V$30:$AI$37,ABS(J240),ABS(I240))*_xll.Interp2dTab(-1,1,Parameters!$V$18:$AI$18,Parameters!$U$19:$U$26,Parameters!$V$19:$AI$26,ABS(J240),ABS(I240))</f>
        <v>0.70253149529773151</v>
      </c>
      <c r="N240" s="35">
        <f t="shared" si="43"/>
        <v>-2.9972590734770561</v>
      </c>
      <c r="O240" s="35">
        <f t="shared" si="44"/>
        <v>-2997.2590734770561</v>
      </c>
      <c r="P240" s="35">
        <f t="shared" si="50"/>
        <v>0.17411572203692635</v>
      </c>
      <c r="Q240" s="35" cm="1">
        <f t="array" ref="Q240">_xll.Interp2dTab(-1,1,Parameters!$AL$29:$AY$29,Parameters!$AK$30:$AK$37,Parameters!$AL$30:$AY$37,ABS(L240),ABS(K240))</f>
        <v>0.95007729684230569</v>
      </c>
      <c r="R240" s="35">
        <f t="shared" si="45"/>
        <v>-4.0533809765473015</v>
      </c>
      <c r="S240" s="35">
        <f t="shared" si="51"/>
        <v>0.12288494611414269</v>
      </c>
      <c r="X240" s="12"/>
      <c r="AB240" s="17">
        <f>([1]WLTC_BFH!$I241/1000-H240)</f>
        <v>4.26574158383435</v>
      </c>
      <c r="AC240" s="17">
        <f t="shared" si="46"/>
        <v>4.26574158383435</v>
      </c>
      <c r="AG240" s="17">
        <f>([1]WLTC_BFH!$U244/1000-N240)</f>
        <v>8.6547499825680951</v>
      </c>
      <c r="AH240" s="17">
        <f t="shared" si="47"/>
        <v>8.6547499825680951</v>
      </c>
      <c r="AK240">
        <v>3.5190233628208953</v>
      </c>
    </row>
    <row r="241" spans="1:37" x14ac:dyDescent="0.3">
      <c r="A241" s="2" t="s">
        <v>3</v>
      </c>
      <c r="B241" s="2">
        <v>237</v>
      </c>
      <c r="C241" s="8">
        <v>49.2</v>
      </c>
      <c r="D241" s="8">
        <v>49.2</v>
      </c>
      <c r="E241" s="8">
        <v>52.870199999999997</v>
      </c>
      <c r="F241" s="13">
        <f t="shared" si="48"/>
        <v>-0.16666666666666508</v>
      </c>
      <c r="G241" s="13">
        <f t="shared" si="49"/>
        <v>1.4381111111111107</v>
      </c>
      <c r="H241" s="35" cm="1">
        <f t="array" ref="H241">(m*g*_xll.Interp1d(-1,Parameters!$H$48:$H$54,Parameters!$I$48:$I$54,C241)+c_w*A*rho_L*(C241/3.6)^2/2+F241*e_i*m)*C241/3.6/1000</f>
        <v>-1.1427147214539541</v>
      </c>
      <c r="I241" s="35">
        <f t="shared" si="39"/>
        <v>2.9704580383973487</v>
      </c>
      <c r="J241" s="35">
        <f t="shared" si="40"/>
        <v>3673.5485392292976</v>
      </c>
      <c r="K241" s="35">
        <f t="shared" si="41"/>
        <v>12.123924483718779</v>
      </c>
      <c r="L241" s="35">
        <f t="shared" si="42"/>
        <v>450.02432184604896</v>
      </c>
      <c r="M241" s="35" cm="1">
        <f t="array" ref="M241">_xll.Interp2dTab(-1,1,Parameters!$V$29:$AI$29,Parameters!$U$30:$U$37,Parameters!$V$30:$AI$37,ABS(J241),ABS(I241))*_xll.Interp2dTab(-1,1,Parameters!$V$18:$AI$18,Parameters!$U$19:$U$26,Parameters!$V$19:$AI$26,ABS(J241),ABS(I241))</f>
        <v>0.32343159935269006</v>
      </c>
      <c r="N241" s="35">
        <f t="shared" si="43"/>
        <v>-0.36959004996371614</v>
      </c>
      <c r="O241" s="35">
        <f t="shared" si="44"/>
        <v>-369.59004996371613</v>
      </c>
      <c r="P241" s="35">
        <f t="shared" si="50"/>
        <v>0.17401305813415865</v>
      </c>
      <c r="Q241" s="35" cm="1">
        <f t="array" ref="Q241">_xll.Interp2dTab(-1,1,Parameters!$AL$29:$AY$29,Parameters!$AK$30:$AK$37,Parameters!$AL$30:$AY$37,ABS(L241),ABS(K241))</f>
        <v>0.66187676884832558</v>
      </c>
      <c r="R241" s="35">
        <f t="shared" si="45"/>
        <v>-0.7563363275513576</v>
      </c>
      <c r="S241" s="35">
        <f t="shared" si="51"/>
        <v>0.12267485268982287</v>
      </c>
      <c r="X241" s="12"/>
      <c r="AB241" s="17">
        <f>([1]WLTC_BFH!$I242/1000-H241)</f>
        <v>1.1375383214539541</v>
      </c>
      <c r="AC241" s="17">
        <f t="shared" si="46"/>
        <v>1.1375383214539541</v>
      </c>
      <c r="AG241" s="17">
        <f>([1]WLTC_BFH!$U245/1000-N241)</f>
        <v>1.6246170769907256</v>
      </c>
      <c r="AH241" s="17">
        <f t="shared" si="47"/>
        <v>1.6246170769907256</v>
      </c>
      <c r="AK241">
        <v>3.4338648506163771</v>
      </c>
    </row>
    <row r="242" spans="1:37" x14ac:dyDescent="0.3">
      <c r="A242" s="2" t="s">
        <v>3</v>
      </c>
      <c r="B242" s="2">
        <v>238</v>
      </c>
      <c r="C242" s="8">
        <v>48.4</v>
      </c>
      <c r="D242" s="8">
        <v>48.4</v>
      </c>
      <c r="E242" s="8">
        <v>50.926000000000002</v>
      </c>
      <c r="F242" s="13">
        <f t="shared" si="48"/>
        <v>-0.2222222222222234</v>
      </c>
      <c r="G242" s="13">
        <f t="shared" si="49"/>
        <v>1.451555555555555</v>
      </c>
      <c r="H242" s="35" cm="1">
        <f t="array" ref="H242">(m*g*_xll.Interp1d(-1,Parameters!$H$48:$H$54,Parameters!$I$48:$I$54,C242)+c_w*A*rho_L*(C242/3.6)^2/2+F242*e_i*m)*C242/3.6/1000</f>
        <v>-2.1729658561220559</v>
      </c>
      <c r="I242" s="35">
        <f t="shared" si="39"/>
        <v>5.7419346157562057</v>
      </c>
      <c r="J242" s="35">
        <f t="shared" si="40"/>
        <v>3613.8160426564627</v>
      </c>
      <c r="K242" s="35">
        <f t="shared" si="41"/>
        <v>23.435706134208953</v>
      </c>
      <c r="L242" s="35">
        <f t="shared" si="42"/>
        <v>442.70685319814561</v>
      </c>
      <c r="M242" s="35" cm="1">
        <f t="array" ref="M242">_xll.Interp2dTab(-1,1,Parameters!$V$29:$AI$29,Parameters!$U$30:$U$37,Parameters!$V$30:$AI$37,ABS(J242),ABS(I242))*_xll.Interp2dTab(-1,1,Parameters!$V$18:$AI$18,Parameters!$U$19:$U$26,Parameters!$V$19:$AI$26,ABS(J242),ABS(I242))</f>
        <v>0.45537996494951877</v>
      </c>
      <c r="N242" s="35">
        <f t="shared" si="43"/>
        <v>-0.98952511539736288</v>
      </c>
      <c r="O242" s="35">
        <f t="shared" si="44"/>
        <v>-989.52511539736292</v>
      </c>
      <c r="P242" s="35">
        <f t="shared" si="50"/>
        <v>0.17373819004654828</v>
      </c>
      <c r="Q242" s="35" cm="1">
        <f t="array" ref="Q242">_xll.Interp2dTab(-1,1,Parameters!$AL$29:$AY$29,Parameters!$AK$30:$AK$37,Parameters!$AL$30:$AY$37,ABS(L242),ABS(K242))</f>
        <v>0.90621125249891332</v>
      </c>
      <c r="R242" s="35">
        <f t="shared" si="45"/>
        <v>-1.9691661101137419</v>
      </c>
      <c r="S242" s="35">
        <f t="shared" si="51"/>
        <v>0.12212786210368017</v>
      </c>
      <c r="X242" s="12"/>
      <c r="AB242" s="17">
        <f>([1]WLTC_BFH!$I243/1000-H242)</f>
        <v>2.1634406561220558</v>
      </c>
      <c r="AC242" s="17">
        <f t="shared" si="46"/>
        <v>2.1634406561220558</v>
      </c>
      <c r="AG242" s="17">
        <f>([1]WLTC_BFH!$U246/1000-N242)</f>
        <v>-3.0681891703169692</v>
      </c>
      <c r="AH242" s="17">
        <f t="shared" si="47"/>
        <v>3.0681891703169692</v>
      </c>
      <c r="AK242">
        <v>0.35237273795730761</v>
      </c>
    </row>
    <row r="243" spans="1:37" x14ac:dyDescent="0.3">
      <c r="A243" s="2" t="s">
        <v>3</v>
      </c>
      <c r="B243" s="2">
        <v>239</v>
      </c>
      <c r="C243" s="8">
        <v>46.9</v>
      </c>
      <c r="D243" s="8">
        <v>46.9</v>
      </c>
      <c r="E243" s="8">
        <v>50.057400000000001</v>
      </c>
      <c r="F243" s="13">
        <f t="shared" si="48"/>
        <v>-0.41666666666666663</v>
      </c>
      <c r="G243" s="13">
        <f t="shared" si="49"/>
        <v>1.4645833333333329</v>
      </c>
      <c r="H243" s="35" cm="1">
        <f t="array" ref="H243">(m*g*_xll.Interp1d(-1,Parameters!$H$48:$H$54,Parameters!$I$48:$I$54,C243)+c_w*A*rho_L*(C243/3.6)^2/2+F243*e_i*m)*C243/3.6/1000</f>
        <v>-5.6094078278815838</v>
      </c>
      <c r="I243" s="35">
        <f t="shared" si="39"/>
        <v>15.2965987835495</v>
      </c>
      <c r="J243" s="35">
        <f t="shared" si="40"/>
        <v>3501.8176115823994</v>
      </c>
      <c r="K243" s="35">
        <f t="shared" si="41"/>
        <v>62.433067935057288</v>
      </c>
      <c r="L243" s="35">
        <f t="shared" si="42"/>
        <v>428.9865994833271</v>
      </c>
      <c r="M243" s="35" cm="1">
        <f t="array" ref="M243">_xll.Interp2dTab(-1,1,Parameters!$V$29:$AI$29,Parameters!$U$30:$U$37,Parameters!$V$30:$AI$37,ABS(J243),ABS(I243))*_xll.Interp2dTab(-1,1,Parameters!$V$18:$AI$18,Parameters!$U$19:$U$26,Parameters!$V$19:$AI$26,ABS(J243),ABS(I243))</f>
        <v>0.72085700618451853</v>
      </c>
      <c r="N243" s="35">
        <f t="shared" si="43"/>
        <v>-4.0435809332747219</v>
      </c>
      <c r="O243" s="35">
        <f t="shared" si="44"/>
        <v>-4043.5809332747217</v>
      </c>
      <c r="P243" s="35">
        <f t="shared" si="50"/>
        <v>0.17261497312063864</v>
      </c>
      <c r="Q243" s="35" cm="1">
        <f t="array" ref="Q243">_xll.Interp2dTab(-1,1,Parameters!$AL$29:$AY$29,Parameters!$AK$30:$AK$37,Parameters!$AL$30:$AY$37,ABS(L243),ABS(K243))</f>
        <v>0.95056641554124321</v>
      </c>
      <c r="R243" s="35">
        <f t="shared" si="45"/>
        <v>-5.3321146922583882</v>
      </c>
      <c r="S243" s="35">
        <f t="shared" si="51"/>
        <v>0.12064671913360839</v>
      </c>
      <c r="X243" s="12"/>
      <c r="AB243" s="17">
        <f>([1]WLTC_BFH!$I244/1000-H243)</f>
        <v>5.6091558278815841</v>
      </c>
      <c r="AC243" s="17">
        <f t="shared" si="46"/>
        <v>5.6091558278815841</v>
      </c>
      <c r="AG243" s="17">
        <f>([1]WLTC_BFH!$U247/1000-N243)</f>
        <v>-2.5593079556141802</v>
      </c>
      <c r="AH243" s="17">
        <f t="shared" si="47"/>
        <v>2.5593079556141802</v>
      </c>
      <c r="AK243">
        <v>-7.6683963319266502</v>
      </c>
    </row>
    <row r="244" spans="1:37" x14ac:dyDescent="0.3">
      <c r="A244" s="2" t="s">
        <v>3</v>
      </c>
      <c r="B244" s="2">
        <v>240</v>
      </c>
      <c r="C244" s="8">
        <v>44.3</v>
      </c>
      <c r="D244" s="8">
        <v>44.3</v>
      </c>
      <c r="E244" s="8">
        <v>49.965800000000002</v>
      </c>
      <c r="F244" s="13">
        <f t="shared" si="48"/>
        <v>-0.72222222222222265</v>
      </c>
      <c r="G244" s="13">
        <f t="shared" si="49"/>
        <v>1.4768888888888885</v>
      </c>
      <c r="H244" s="35" cm="1">
        <f t="array" ref="H244">(m*g*_xll.Interp1d(-1,Parameters!$H$48:$H$54,Parameters!$I$48:$I$54,C244)+c_w*A*rho_L*(C244/3.6)^2/2+F244*e_i*m)*C244/3.6/1000</f>
        <v>-10.504188624925495</v>
      </c>
      <c r="I244" s="35">
        <f t="shared" si="39"/>
        <v>30.325605971397721</v>
      </c>
      <c r="J244" s="35">
        <f t="shared" si="40"/>
        <v>3307.6869977206884</v>
      </c>
      <c r="K244" s="35">
        <f t="shared" si="41"/>
        <v>123.7739607722598</v>
      </c>
      <c r="L244" s="35">
        <f t="shared" si="42"/>
        <v>405.20482637764161</v>
      </c>
      <c r="M244" s="35" cm="1">
        <f t="array" ref="M244">_xll.Interp2dTab(-1,1,Parameters!$V$29:$AI$29,Parameters!$U$30:$U$37,Parameters!$V$30:$AI$37,ABS(J244),ABS(I244))*_xll.Interp2dTab(-1,1,Parameters!$V$18:$AI$18,Parameters!$U$19:$U$26,Parameters!$V$19:$AI$26,ABS(J244),ABS(I244))</f>
        <v>0.79101778107064435</v>
      </c>
      <c r="N244" s="35">
        <f t="shared" si="43"/>
        <v>-8.3089999780360682</v>
      </c>
      <c r="O244" s="35">
        <f t="shared" si="44"/>
        <v>-8308.9999780360686</v>
      </c>
      <c r="P244" s="35">
        <f t="shared" si="50"/>
        <v>0.17030691757118419</v>
      </c>
      <c r="Q244" s="35" cm="1">
        <f t="array" ref="Q244">_xll.Interp2dTab(-1,1,Parameters!$AL$29:$AY$29,Parameters!$AK$30:$AK$37,Parameters!$AL$30:$AY$37,ABS(L244),ABS(K244))</f>
        <v>0.93726146603653726</v>
      </c>
      <c r="R244" s="35">
        <f t="shared" si="45"/>
        <v>-9.8451712301219878</v>
      </c>
      <c r="S244" s="35">
        <f t="shared" si="51"/>
        <v>0.11791194934746339</v>
      </c>
      <c r="X244" s="12"/>
      <c r="AB244" s="17">
        <f>([1]WLTC_BFH!$I245/1000-H244)</f>
        <v>10.506456924925496</v>
      </c>
      <c r="AC244" s="17">
        <f t="shared" si="46"/>
        <v>10.506456924925496</v>
      </c>
      <c r="AG244" s="17">
        <f>([1]WLTC_BFH!$U248/1000-N244)</f>
        <v>-0.62245633264355149</v>
      </c>
      <c r="AH244" s="17">
        <f t="shared" si="47"/>
        <v>0.62245633264355149</v>
      </c>
      <c r="AK244">
        <v>-12.59496609501295</v>
      </c>
    </row>
    <row r="245" spans="1:37" x14ac:dyDescent="0.3">
      <c r="A245" s="2" t="s">
        <v>3</v>
      </c>
      <c r="B245" s="2">
        <v>241</v>
      </c>
      <c r="C245" s="8">
        <v>41.5</v>
      </c>
      <c r="D245" s="8">
        <v>41.5</v>
      </c>
      <c r="E245" s="8">
        <v>48.599800000000002</v>
      </c>
      <c r="F245" s="13">
        <f t="shared" si="48"/>
        <v>-0.77777777777777701</v>
      </c>
      <c r="G245" s="13">
        <f t="shared" si="49"/>
        <v>1.4884166666666663</v>
      </c>
      <c r="H245" s="35" cm="1">
        <f t="array" ref="H245">(m*g*_xll.Interp1d(-1,Parameters!$H$48:$H$54,Parameters!$I$48:$I$54,C245)+c_w*A*rho_L*(C245/3.6)^2/2+F245*e_i*m)*C245/3.6/1000</f>
        <v>-10.798946696441252</v>
      </c>
      <c r="I245" s="35">
        <f t="shared" si="39"/>
        <v>33.280052517559156</v>
      </c>
      <c r="J245" s="35">
        <f t="shared" si="40"/>
        <v>3098.6232597157691</v>
      </c>
      <c r="K245" s="35">
        <f t="shared" si="41"/>
        <v>135.83253435041769</v>
      </c>
      <c r="L245" s="35">
        <f t="shared" si="42"/>
        <v>379.5936861099803</v>
      </c>
      <c r="M245" s="35" cm="1">
        <f t="array" ref="M245">_xll.Interp2dTab(-1,1,Parameters!$V$29:$AI$29,Parameters!$U$30:$U$37,Parameters!$V$30:$AI$37,ABS(J245),ABS(I245))*_xll.Interp2dTab(-1,1,Parameters!$V$18:$AI$18,Parameters!$U$19:$U$26,Parameters!$V$19:$AI$26,ABS(J245),ABS(I245))</f>
        <v>0.80647279254381332</v>
      </c>
      <c r="N245" s="35">
        <f t="shared" si="43"/>
        <v>-8.7090566988107643</v>
      </c>
      <c r="O245" s="35">
        <f t="shared" si="44"/>
        <v>-8709.0566988107639</v>
      </c>
      <c r="P245" s="35">
        <f t="shared" si="50"/>
        <v>0.16788773515484787</v>
      </c>
      <c r="Q245" s="35" cm="1">
        <f t="array" ref="Q245">_xll.Interp2dTab(-1,1,Parameters!$AL$29:$AY$29,Parameters!$AK$30:$AK$37,Parameters!$AL$30:$AY$37,ABS(L245),ABS(K245))</f>
        <v>0.92903206092213597</v>
      </c>
      <c r="R245" s="35">
        <f t="shared" si="45"/>
        <v>-10.032567705183109</v>
      </c>
      <c r="S245" s="35">
        <f t="shared" si="51"/>
        <v>0.11512512498491254</v>
      </c>
      <c r="X245" s="12"/>
      <c r="AB245" s="17">
        <f>([1]WLTC_BFH!$I246/1000-H245)</f>
        <v>10.790786696441252</v>
      </c>
      <c r="AC245" s="17">
        <f t="shared" si="46"/>
        <v>10.790786696441252</v>
      </c>
      <c r="AG245" s="17">
        <f>([1]WLTC_BFH!$U249/1000-N245)</f>
        <v>2.7470566988107645</v>
      </c>
      <c r="AH245" s="17">
        <f t="shared" si="47"/>
        <v>2.7470566988107645</v>
      </c>
      <c r="AK245">
        <v>-3.4411739122977898</v>
      </c>
    </row>
    <row r="246" spans="1:37" x14ac:dyDescent="0.3">
      <c r="A246" s="2" t="s">
        <v>3</v>
      </c>
      <c r="B246" s="2">
        <v>242</v>
      </c>
      <c r="C246" s="8">
        <v>39.5</v>
      </c>
      <c r="D246" s="8">
        <v>39.5</v>
      </c>
      <c r="E246" s="8">
        <v>46.155000000000001</v>
      </c>
      <c r="F246" s="13">
        <f t="shared" si="48"/>
        <v>-0.55555555555555558</v>
      </c>
      <c r="G246" s="13">
        <f t="shared" si="49"/>
        <v>1.4993888888888884</v>
      </c>
      <c r="H246" s="35" cm="1">
        <f t="array" ref="H246">(m*g*_xll.Interp1d(-1,Parameters!$H$48:$H$54,Parameters!$I$48:$I$54,C246)+c_w*A*rho_L*(C246/3.6)^2/2+F246*e_i*m)*C246/3.6/1000</f>
        <v>-7.0189226076710671</v>
      </c>
      <c r="I246" s="35">
        <f t="shared" si="39"/>
        <v>22.726055363762683</v>
      </c>
      <c r="J246" s="35">
        <f t="shared" si="40"/>
        <v>2949.2920182836838</v>
      </c>
      <c r="K246" s="35">
        <f t="shared" si="41"/>
        <v>92.756394967197394</v>
      </c>
      <c r="L246" s="35">
        <f t="shared" si="42"/>
        <v>361.30001449022217</v>
      </c>
      <c r="M246" s="35" cm="1">
        <f t="array" ref="M246">_xll.Interp2dTab(-1,1,Parameters!$V$29:$AI$29,Parameters!$U$30:$U$37,Parameters!$V$30:$AI$37,ABS(J246),ABS(I246))*_xll.Interp2dTab(-1,1,Parameters!$V$18:$AI$18,Parameters!$U$19:$U$26,Parameters!$V$19:$AI$26,ABS(J246),ABS(I246))</f>
        <v>0.75472658600817699</v>
      </c>
      <c r="N246" s="35">
        <f t="shared" si="43"/>
        <v>-5.2973674971431954</v>
      </c>
      <c r="O246" s="35">
        <f t="shared" si="44"/>
        <v>-5297.3674971431956</v>
      </c>
      <c r="P246" s="35">
        <f t="shared" si="50"/>
        <v>0.16641624418341922</v>
      </c>
      <c r="Q246" s="35" cm="1">
        <f t="array" ref="Q246">_xll.Interp2dTab(-1,1,Parameters!$AL$29:$AY$29,Parameters!$AK$30:$AK$37,Parameters!$AL$30:$AY$37,ABS(L246),ABS(K246))</f>
        <v>0.94048001749642962</v>
      </c>
      <c r="R246" s="35">
        <f t="shared" si="45"/>
        <v>-6.601156456868571</v>
      </c>
      <c r="S246" s="35">
        <f t="shared" si="51"/>
        <v>0.11329147041356015</v>
      </c>
      <c r="X246" s="12"/>
      <c r="AB246" s="17">
        <f>([1]WLTC_BFH!$I247/1000-H246)</f>
        <v>7.008849007671067</v>
      </c>
      <c r="AC246" s="17">
        <f t="shared" si="46"/>
        <v>7.008849007671067</v>
      </c>
      <c r="AG246" s="17">
        <f>([1]WLTC_BFH!$U250/1000-N246)</f>
        <v>1.2004263206725767</v>
      </c>
      <c r="AH246" s="17">
        <f t="shared" si="47"/>
        <v>1.2004263206725767</v>
      </c>
      <c r="AK246">
        <v>1.8416202460980244</v>
      </c>
    </row>
    <row r="247" spans="1:37" x14ac:dyDescent="0.3">
      <c r="A247" s="2" t="s">
        <v>3</v>
      </c>
      <c r="B247" s="2">
        <v>243</v>
      </c>
      <c r="C247" s="8">
        <v>37</v>
      </c>
      <c r="D247" s="8">
        <v>37</v>
      </c>
      <c r="E247" s="8">
        <v>43.170200000000001</v>
      </c>
      <c r="F247" s="13">
        <f t="shared" si="48"/>
        <v>-0.69444444444444442</v>
      </c>
      <c r="G247" s="13">
        <f t="shared" si="49"/>
        <v>1.5096666666666663</v>
      </c>
      <c r="H247" s="35" cm="1">
        <f t="array" ref="H247">(m*g*_xll.Interp1d(-1,Parameters!$H$48:$H$54,Parameters!$I$48:$I$54,C247)+c_w*A*rho_L*(C247/3.6)^2/2+F247*e_i*m)*C247/3.6/1000</f>
        <v>-8.5786810745427555</v>
      </c>
      <c r="I247" s="35">
        <f t="shared" si="39"/>
        <v>29.653058930449646</v>
      </c>
      <c r="J247" s="35">
        <f t="shared" si="40"/>
        <v>2762.6279664935773</v>
      </c>
      <c r="K247" s="35">
        <f t="shared" si="41"/>
        <v>121.02896002463024</v>
      </c>
      <c r="L247" s="35">
        <f t="shared" si="42"/>
        <v>338.43292496552459</v>
      </c>
      <c r="M247" s="35" cm="1">
        <f t="array" ref="M247">_xll.Interp2dTab(-1,1,Parameters!$V$29:$AI$29,Parameters!$U$30:$U$37,Parameters!$V$30:$AI$37,ABS(J247),ABS(I247))*_xll.Interp2dTab(-1,1,Parameters!$V$18:$AI$18,Parameters!$U$19:$U$26,Parameters!$V$19:$AI$26,ABS(J247),ABS(I247))</f>
        <v>0.7879335521160945</v>
      </c>
      <c r="N247" s="35">
        <f t="shared" si="43"/>
        <v>-6.7594306515355882</v>
      </c>
      <c r="O247" s="35">
        <f t="shared" si="44"/>
        <v>-6759.4306515355884</v>
      </c>
      <c r="P247" s="35">
        <f t="shared" si="50"/>
        <v>0.16453862455799267</v>
      </c>
      <c r="Q247" s="35" cm="1">
        <f t="array" ref="Q247">_xll.Interp2dTab(-1,1,Parameters!$AL$29:$AY$29,Parameters!$AK$30:$AK$37,Parameters!$AL$30:$AY$37,ABS(L247),ABS(K247))</f>
        <v>0.92775745695634138</v>
      </c>
      <c r="R247" s="35">
        <f t="shared" si="45"/>
        <v>-7.9589353377572811</v>
      </c>
      <c r="S247" s="35">
        <f t="shared" si="51"/>
        <v>0.11108065504196091</v>
      </c>
      <c r="X247" s="12"/>
      <c r="AB247" s="17">
        <f>([1]WLTC_BFH!$I248/1000-H247)</f>
        <v>8.5665101745427563</v>
      </c>
      <c r="AC247" s="17">
        <f t="shared" si="46"/>
        <v>8.5665101745427563</v>
      </c>
      <c r="AG247" s="17">
        <f>([1]WLTC_BFH!$U251/1000-N247)</f>
        <v>-0.16370448359954004</v>
      </c>
      <c r="AH247" s="17">
        <f t="shared" si="47"/>
        <v>0.16370448359954004</v>
      </c>
      <c r="AK247">
        <v>0.95088066424669648</v>
      </c>
    </row>
    <row r="248" spans="1:37" x14ac:dyDescent="0.3">
      <c r="A248" s="2" t="s">
        <v>3</v>
      </c>
      <c r="B248" s="2">
        <v>244</v>
      </c>
      <c r="C248" s="8">
        <v>34.6</v>
      </c>
      <c r="D248" s="8">
        <v>34.6</v>
      </c>
      <c r="E248" s="8">
        <v>40.789299999999997</v>
      </c>
      <c r="F248" s="13">
        <f t="shared" si="48"/>
        <v>-0.6666666666666663</v>
      </c>
      <c r="G248" s="13">
        <f t="shared" si="49"/>
        <v>1.5192777777777773</v>
      </c>
      <c r="H248" s="35" cm="1">
        <f t="array" ref="H248">(m*g*_xll.Interp1d(-1,Parameters!$H$48:$H$54,Parameters!$I$48:$I$54,C248)+c_w*A*rho_L*(C248/3.6)^2/2+F248*e_i*m)*C248/3.6/1000</f>
        <v>-7.7119775179747201</v>
      </c>
      <c r="I248" s="35">
        <f t="shared" si="39"/>
        <v>28.506267632131191</v>
      </c>
      <c r="J248" s="35">
        <f t="shared" si="40"/>
        <v>2583.430476775075</v>
      </c>
      <c r="K248" s="35">
        <f t="shared" si="41"/>
        <v>116.34833134054347</v>
      </c>
      <c r="L248" s="35">
        <f t="shared" si="42"/>
        <v>316.48051902181487</v>
      </c>
      <c r="M248" s="35" cm="1">
        <f t="array" ref="M248">_xll.Interp2dTab(-1,1,Parameters!$V$29:$AI$29,Parameters!$U$30:$U$37,Parameters!$V$30:$AI$37,ABS(J248),ABS(I248))*_xll.Interp2dTab(-1,1,Parameters!$V$18:$AI$18,Parameters!$U$19:$U$26,Parameters!$V$19:$AI$26,ABS(J248),ABS(I248))</f>
        <v>0.78144237595162513</v>
      </c>
      <c r="N248" s="35">
        <f t="shared" si="43"/>
        <v>-6.0264660349316825</v>
      </c>
      <c r="O248" s="35">
        <f t="shared" si="44"/>
        <v>-6026.4660349316828</v>
      </c>
      <c r="P248" s="35">
        <f t="shared" si="50"/>
        <v>0.1628646062149561</v>
      </c>
      <c r="Q248" s="35" cm="1">
        <f t="array" ref="Q248">_xll.Interp2dTab(-1,1,Parameters!$AL$29:$AY$29,Parameters!$AK$30:$AK$37,Parameters!$AL$30:$AY$37,ABS(L248),ABS(K248))</f>
        <v>0.92606745980987148</v>
      </c>
      <c r="R248" s="35">
        <f t="shared" si="45"/>
        <v>-7.1418114301816864</v>
      </c>
      <c r="S248" s="35">
        <f t="shared" si="51"/>
        <v>0.10909681853357711</v>
      </c>
      <c r="X248" s="12"/>
      <c r="AB248" s="17">
        <f>([1]WLTC_BFH!$I249/1000-H248)</f>
        <v>7.7038065179747202</v>
      </c>
      <c r="AC248" s="17">
        <f t="shared" si="46"/>
        <v>7.7038065179747202</v>
      </c>
      <c r="AG248" s="17">
        <f>([1]WLTC_BFH!$U252/1000-N248)</f>
        <v>2.8880449346107007E-2</v>
      </c>
      <c r="AH248" s="17">
        <f t="shared" si="47"/>
        <v>2.8880449346107007E-2</v>
      </c>
      <c r="AK248">
        <v>-0.62518339957731239</v>
      </c>
    </row>
    <row r="249" spans="1:37" x14ac:dyDescent="0.3">
      <c r="A249" s="2" t="s">
        <v>3</v>
      </c>
      <c r="B249" s="2">
        <v>245</v>
      </c>
      <c r="C249" s="8">
        <v>32.299999999999997</v>
      </c>
      <c r="D249" s="8">
        <v>32.299999999999997</v>
      </c>
      <c r="E249" s="8">
        <v>39.140300000000003</v>
      </c>
      <c r="F249" s="13">
        <f t="shared" si="48"/>
        <v>-0.63888888888889006</v>
      </c>
      <c r="G249" s="13">
        <f t="shared" si="49"/>
        <v>1.5282499999999994</v>
      </c>
      <c r="H249" s="35" cm="1">
        <f t="array" ref="H249">(m*g*_xll.Interp1d(-1,Parameters!$H$48:$H$54,Parameters!$I$48:$I$54,C249)+c_w*A*rho_L*(C249/3.6)^2/2+F249*e_i*m)*C249/3.6/1000</f>
        <v>-6.9047407448171443</v>
      </c>
      <c r="I249" s="35">
        <f t="shared" si="39"/>
        <v>27.339814050293</v>
      </c>
      <c r="J249" s="35">
        <f t="shared" si="40"/>
        <v>2411.6995491281768</v>
      </c>
      <c r="K249" s="35">
        <f t="shared" si="41"/>
        <v>111.58745104627089</v>
      </c>
      <c r="L249" s="35">
        <f t="shared" si="42"/>
        <v>295.44279665909306</v>
      </c>
      <c r="M249" s="35" cm="1">
        <f t="array" ref="M249">_xll.Interp2dTab(-1,1,Parameters!$V$29:$AI$29,Parameters!$U$30:$U$37,Parameters!$V$30:$AI$37,ABS(J249),ABS(I249))*_xll.Interp2dTab(-1,1,Parameters!$V$18:$AI$18,Parameters!$U$19:$U$26,Parameters!$V$19:$AI$26,ABS(J249),ABS(I249))</f>
        <v>0.77489117135920216</v>
      </c>
      <c r="N249" s="35">
        <f t="shared" si="43"/>
        <v>-5.3504226436829665</v>
      </c>
      <c r="O249" s="35">
        <f t="shared" si="44"/>
        <v>-5350.4226436829667</v>
      </c>
      <c r="P249" s="35">
        <f t="shared" si="50"/>
        <v>0.16137837770282196</v>
      </c>
      <c r="Q249" s="35" cm="1">
        <f t="array" ref="Q249">_xll.Interp2dTab(-1,1,Parameters!$AL$29:$AY$29,Parameters!$AK$30:$AK$37,Parameters!$AL$30:$AY$37,ABS(L249),ABS(K249))</f>
        <v>0.92383943946735769</v>
      </c>
      <c r="R249" s="35">
        <f t="shared" si="45"/>
        <v>-6.3788718193592961</v>
      </c>
      <c r="S249" s="35">
        <f t="shared" si="51"/>
        <v>0.1073249096948662</v>
      </c>
      <c r="X249" s="12"/>
      <c r="AB249" s="17">
        <f>([1]WLTC_BFH!$I250/1000-H249)</f>
        <v>6.900946344817144</v>
      </c>
      <c r="AC249" s="17">
        <f t="shared" si="46"/>
        <v>6.900946344817144</v>
      </c>
      <c r="AG249" s="17">
        <f>([1]WLTC_BFH!$U253/1000-N249)</f>
        <v>8.9366039909337225E-2</v>
      </c>
      <c r="AH249" s="17">
        <f t="shared" si="47"/>
        <v>8.9366039909337225E-2</v>
      </c>
      <c r="AK249">
        <v>-2.0350774434829386</v>
      </c>
    </row>
    <row r="250" spans="1:37" x14ac:dyDescent="0.3">
      <c r="A250" s="2" t="s">
        <v>3</v>
      </c>
      <c r="B250" s="2">
        <v>246</v>
      </c>
      <c r="C250" s="8">
        <v>29</v>
      </c>
      <c r="D250" s="8">
        <v>29</v>
      </c>
      <c r="E250" s="8">
        <v>36.830100000000002</v>
      </c>
      <c r="F250" s="13">
        <f t="shared" si="48"/>
        <v>-0.91666666666666585</v>
      </c>
      <c r="G250" s="13">
        <f t="shared" si="49"/>
        <v>1.5363055555555549</v>
      </c>
      <c r="H250" s="35" cm="1">
        <f t="array" ref="H250">(m*g*_xll.Interp1d(-1,Parameters!$H$48:$H$54,Parameters!$I$48:$I$54,C250)+c_w*A*rho_L*(C250/3.6)^2/2+F250*e_i*m)*C250/3.6/1000</f>
        <v>-9.2951904563317065</v>
      </c>
      <c r="I250" s="35">
        <f t="shared" si="39"/>
        <v>40.993122188893956</v>
      </c>
      <c r="J250" s="35">
        <f t="shared" si="40"/>
        <v>2165.3030007652364</v>
      </c>
      <c r="K250" s="35">
        <f t="shared" si="41"/>
        <v>167.3134282139707</v>
      </c>
      <c r="L250" s="35">
        <f t="shared" si="42"/>
        <v>265.25823848649225</v>
      </c>
      <c r="M250" s="35" cm="1">
        <f t="array" ref="M250">_xll.Interp2dTab(-1,1,Parameters!$V$29:$AI$29,Parameters!$U$30:$U$37,Parameters!$V$30:$AI$37,ABS(J250),ABS(I250))*_xll.Interp2dTab(-1,1,Parameters!$V$18:$AI$18,Parameters!$U$19:$U$26,Parameters!$V$19:$AI$26,ABS(J250),ABS(I250))</f>
        <v>0.84254437391222059</v>
      </c>
      <c r="N250" s="35">
        <f t="shared" si="43"/>
        <v>-7.8316104234248458</v>
      </c>
      <c r="O250" s="35">
        <f t="shared" si="44"/>
        <v>-7831.610423424846</v>
      </c>
      <c r="P250" s="35">
        <f t="shared" si="50"/>
        <v>0.15920293036298172</v>
      </c>
      <c r="Q250" s="35" cm="1">
        <f t="array" ref="Q250">_xll.Interp2dTab(-1,1,Parameters!$AL$29:$AY$29,Parameters!$AK$30:$AK$37,Parameters!$AL$30:$AY$37,ABS(L250),ABS(K250))</f>
        <v>0.88563633905136019</v>
      </c>
      <c r="R250" s="35">
        <f t="shared" si="45"/>
        <v>-8.2321584465307538</v>
      </c>
      <c r="S250" s="35">
        <f t="shared" si="51"/>
        <v>0.10503819901527432</v>
      </c>
      <c r="X250" s="12"/>
      <c r="AB250" s="17">
        <f>([1]WLTC_BFH!$I251/1000-H250)</f>
        <v>9.2864993563317064</v>
      </c>
      <c r="AC250" s="17">
        <f t="shared" si="46"/>
        <v>9.2864993563317064</v>
      </c>
      <c r="AG250" s="17">
        <f>([1]WLTC_BFH!$U254/1000-N250)</f>
        <v>0.10521042342482456</v>
      </c>
      <c r="AH250" s="17">
        <f t="shared" si="47"/>
        <v>0.10521042342482456</v>
      </c>
      <c r="AK250">
        <v>-2.8755477496443396</v>
      </c>
    </row>
    <row r="251" spans="1:37" x14ac:dyDescent="0.3">
      <c r="A251" s="2" t="s">
        <v>3</v>
      </c>
      <c r="B251" s="2">
        <v>247</v>
      </c>
      <c r="C251" s="8">
        <v>25.1</v>
      </c>
      <c r="D251" s="8">
        <v>25.1</v>
      </c>
      <c r="E251" s="8">
        <v>34.109400000000001</v>
      </c>
      <c r="F251" s="13">
        <f t="shared" si="48"/>
        <v>-1.0833333333333328</v>
      </c>
      <c r="G251" s="13">
        <f t="shared" si="49"/>
        <v>1.5432777777777771</v>
      </c>
      <c r="H251" s="35" cm="1">
        <f t="array" ref="H251">(m*g*_xll.Interp1d(-1,Parameters!$H$48:$H$54,Parameters!$I$48:$I$54,C251)+c_w*A*rho_L*(C251/3.6)^2/2+F251*e_i*m)*C251/3.6/1000</f>
        <v>-9.6735256576532063</v>
      </c>
      <c r="I251" s="35">
        <f t="shared" si="39"/>
        <v>49.290334858483241</v>
      </c>
      <c r="J251" s="35">
        <f t="shared" si="40"/>
        <v>1874.1070799726699</v>
      </c>
      <c r="K251" s="35">
        <f t="shared" si="41"/>
        <v>201.17850172489935</v>
      </c>
      <c r="L251" s="35">
        <f t="shared" si="42"/>
        <v>229.58557882796396</v>
      </c>
      <c r="M251" s="35" cm="1">
        <f t="array" ref="M251">_xll.Interp2dTab(-1,1,Parameters!$V$29:$AI$29,Parameters!$U$30:$U$37,Parameters!$V$30:$AI$37,ABS(J251),ABS(I251))*_xll.Interp2dTab(-1,1,Parameters!$V$18:$AI$18,Parameters!$U$19:$U$26,Parameters!$V$19:$AI$26,ABS(J251),ABS(I251))</f>
        <v>0.85803322200460697</v>
      </c>
      <c r="N251" s="35">
        <f t="shared" si="43"/>
        <v>-8.3002063881804151</v>
      </c>
      <c r="O251" s="35">
        <f t="shared" si="44"/>
        <v>-8300.2063881804152</v>
      </c>
      <c r="P251" s="35">
        <f t="shared" si="50"/>
        <v>0.15689731747737606</v>
      </c>
      <c r="Q251" s="35" cm="1">
        <f t="array" ref="Q251">_xll.Interp2dTab(-1,1,Parameters!$AL$29:$AY$29,Parameters!$AK$30:$AK$37,Parameters!$AL$30:$AY$37,ABS(L251),ABS(K251))</f>
        <v>0.84671231219460241</v>
      </c>
      <c r="R251" s="35">
        <f t="shared" si="45"/>
        <v>-8.1906932766653586</v>
      </c>
      <c r="S251" s="35">
        <f t="shared" si="51"/>
        <v>0.10276300643842283</v>
      </c>
      <c r="X251" s="12"/>
      <c r="AB251" s="17">
        <f>([1]WLTC_BFH!$I252/1000-H251)</f>
        <v>9.6651990576532061</v>
      </c>
      <c r="AC251" s="17">
        <f t="shared" si="46"/>
        <v>9.6651990576532061</v>
      </c>
      <c r="AG251" s="17">
        <f>([1]WLTC_BFH!$U255/1000-N251)</f>
        <v>-0.47666633909218703</v>
      </c>
      <c r="AH251" s="17">
        <f t="shared" si="47"/>
        <v>0.47666633909218703</v>
      </c>
      <c r="AK251">
        <v>-2.8372932938964679</v>
      </c>
    </row>
    <row r="252" spans="1:37" x14ac:dyDescent="0.3">
      <c r="A252" s="2" t="s">
        <v>3</v>
      </c>
      <c r="B252" s="2">
        <v>248</v>
      </c>
      <c r="C252" s="8">
        <v>22.2</v>
      </c>
      <c r="D252" s="8">
        <v>22.2</v>
      </c>
      <c r="E252" s="8">
        <v>31.6008</v>
      </c>
      <c r="F252" s="13">
        <f t="shared" si="48"/>
        <v>-0.80555555555555614</v>
      </c>
      <c r="G252" s="13">
        <f t="shared" si="49"/>
        <v>1.5494444444444437</v>
      </c>
      <c r="H252" s="35" cm="1">
        <f t="array" ref="H252">(m*g*_xll.Interp1d(-1,Parameters!$H$48:$H$54,Parameters!$I$48:$I$54,C252)+c_w*A*rho_L*(C252/3.6)^2/2+F252*e_i*m)*C252/3.6/1000</f>
        <v>-6.251893341089616</v>
      </c>
      <c r="I252" s="35">
        <f t="shared" si="39"/>
        <v>36.017145304607574</v>
      </c>
      <c r="J252" s="35">
        <f t="shared" si="40"/>
        <v>1657.5767798961463</v>
      </c>
      <c r="K252" s="35">
        <f t="shared" si="41"/>
        <v>147.00397856075583</v>
      </c>
      <c r="L252" s="35">
        <f t="shared" si="42"/>
        <v>203.05975497931473</v>
      </c>
      <c r="M252" s="35" cm="1">
        <f t="array" ref="M252">_xll.Interp2dTab(-1,1,Parameters!$V$29:$AI$29,Parameters!$U$30:$U$37,Parameters!$V$30:$AI$37,ABS(J252),ABS(I252))*_xll.Interp2dTab(-1,1,Parameters!$V$18:$AI$18,Parameters!$U$19:$U$26,Parameters!$V$19:$AI$26,ABS(J252),ABS(I252))</f>
        <v>0.75070792752371729</v>
      </c>
      <c r="N252" s="35">
        <f t="shared" si="43"/>
        <v>-4.693345893188714</v>
      </c>
      <c r="O252" s="35">
        <f t="shared" si="44"/>
        <v>-4693.3458931887144</v>
      </c>
      <c r="P252" s="35">
        <f t="shared" si="50"/>
        <v>0.15559361028482363</v>
      </c>
      <c r="Q252" s="35" cm="1">
        <f t="array" ref="Q252">_xll.Interp2dTab(-1,1,Parameters!$AL$29:$AY$29,Parameters!$AK$30:$AK$37,Parameters!$AL$30:$AY$37,ABS(L252),ABS(K252))</f>
        <v>0.86844660347361202</v>
      </c>
      <c r="R252" s="35">
        <f t="shared" si="45"/>
        <v>-5.429435537348569</v>
      </c>
      <c r="S252" s="35">
        <f t="shared" si="51"/>
        <v>0.10125482990027045</v>
      </c>
      <c r="X252" s="12"/>
      <c r="AB252" s="17">
        <f>([1]WLTC_BFH!$I253/1000-H252)</f>
        <v>6.2449196410896164</v>
      </c>
      <c r="AC252" s="17">
        <f t="shared" si="46"/>
        <v>6.2449196410896164</v>
      </c>
      <c r="AG252" s="17">
        <f>([1]WLTC_BFH!$U256/1000-N252)</f>
        <v>2.2946549840977983</v>
      </c>
      <c r="AH252" s="17">
        <f t="shared" si="47"/>
        <v>2.2946549840977983</v>
      </c>
      <c r="AK252">
        <v>2.6044024755999091</v>
      </c>
    </row>
    <row r="253" spans="1:37" x14ac:dyDescent="0.3">
      <c r="A253" s="2" t="s">
        <v>3</v>
      </c>
      <c r="B253" s="2">
        <v>249</v>
      </c>
      <c r="C253" s="8">
        <v>20.9</v>
      </c>
      <c r="D253" s="8">
        <v>20.9</v>
      </c>
      <c r="E253" s="8">
        <v>28.445799999999998</v>
      </c>
      <c r="F253" s="13">
        <f t="shared" si="48"/>
        <v>-0.36111111111111133</v>
      </c>
      <c r="G253" s="13">
        <f t="shared" si="49"/>
        <v>1.5552499999999994</v>
      </c>
      <c r="H253" s="35" cm="1">
        <f t="array" ref="H253">(m*g*_xll.Interp1d(-1,Parameters!$H$48:$H$54,Parameters!$I$48:$I$54,C253)+c_w*A*rho_L*(C253/3.6)^2/2+F253*e_i*m)*C253/3.6/1000</f>
        <v>-2.3864968719090034</v>
      </c>
      <c r="I253" s="35">
        <f t="shared" si="39"/>
        <v>14.603780122779465</v>
      </c>
      <c r="J253" s="35">
        <f t="shared" si="40"/>
        <v>1560.511472965291</v>
      </c>
      <c r="K253" s="35">
        <f t="shared" si="41"/>
        <v>59.605328571124389</v>
      </c>
      <c r="L253" s="35">
        <f t="shared" si="42"/>
        <v>191.16886842647199</v>
      </c>
      <c r="M253" s="35" cm="1">
        <f t="array" ref="M253">_xll.Interp2dTab(-1,1,Parameters!$V$29:$AI$29,Parameters!$U$30:$U$37,Parameters!$V$30:$AI$37,ABS(J253),ABS(I253))*_xll.Interp2dTab(-1,1,Parameters!$V$18:$AI$18,Parameters!$U$19:$U$26,Parameters!$V$19:$AI$26,ABS(J253),ABS(I253))</f>
        <v>0.63937179985494996</v>
      </c>
      <c r="N253" s="35">
        <f t="shared" si="43"/>
        <v>-1.5258588003406675</v>
      </c>
      <c r="O253" s="35">
        <f t="shared" si="44"/>
        <v>-1525.8588003406674</v>
      </c>
      <c r="P253" s="35">
        <f t="shared" si="50"/>
        <v>0.15516976061806234</v>
      </c>
      <c r="Q253" s="35" cm="1">
        <f t="array" ref="Q253">_xll.Interp2dTab(-1,1,Parameters!$AL$29:$AY$29,Parameters!$AK$30:$AK$37,Parameters!$AL$30:$AY$37,ABS(L253),ABS(K253))</f>
        <v>0.92669712250292813</v>
      </c>
      <c r="R253" s="35">
        <f t="shared" si="45"/>
        <v>-2.2115597840603125</v>
      </c>
      <c r="S253" s="35">
        <f t="shared" si="51"/>
        <v>0.10064050773803147</v>
      </c>
      <c r="X253" s="12"/>
      <c r="AB253" s="17">
        <f>([1]WLTC_BFH!$I254/1000-H253)</f>
        <v>2.3775489719090035</v>
      </c>
      <c r="AC253" s="17">
        <f t="shared" si="46"/>
        <v>2.3775489719090035</v>
      </c>
      <c r="AG253" s="17">
        <f>([1]WLTC_BFH!$U257/1000-N253)</f>
        <v>1.2414377477091052</v>
      </c>
      <c r="AH253" s="17">
        <f t="shared" si="47"/>
        <v>1.2414377477091052</v>
      </c>
      <c r="AK253">
        <v>6.1798646315224737</v>
      </c>
    </row>
    <row r="254" spans="1:37" x14ac:dyDescent="0.3">
      <c r="A254" s="2" t="s">
        <v>3</v>
      </c>
      <c r="B254" s="2">
        <v>250</v>
      </c>
      <c r="C254" s="8">
        <v>20.399999999999999</v>
      </c>
      <c r="D254" s="8">
        <v>20.399999999999999</v>
      </c>
      <c r="E254" s="8">
        <v>24.521899999999999</v>
      </c>
      <c r="F254" s="13">
        <f t="shared" si="48"/>
        <v>-0.1388888888888889</v>
      </c>
      <c r="G254" s="13">
        <f t="shared" si="49"/>
        <v>1.5609166666666661</v>
      </c>
      <c r="H254" s="35" cm="1">
        <f t="array" ref="H254">(m*g*_xll.Interp1d(-1,Parameters!$H$48:$H$54,Parameters!$I$48:$I$54,C254)+c_w*A*rho_L*(C254/3.6)^2/2+F254*e_i*m)*C254/3.6/1000</f>
        <v>-0.62035241575320932</v>
      </c>
      <c r="I254" s="35">
        <f t="shared" si="39"/>
        <v>3.889188675625975</v>
      </c>
      <c r="J254" s="35">
        <f t="shared" si="40"/>
        <v>1523.1786626072694</v>
      </c>
      <c r="K254" s="35">
        <f t="shared" si="41"/>
        <v>15.873723579567418</v>
      </c>
      <c r="L254" s="35">
        <f t="shared" si="42"/>
        <v>186.59545052153246</v>
      </c>
      <c r="M254" s="35" cm="1">
        <f t="array" ref="M254">_xll.Interp2dTab(-1,1,Parameters!$V$29:$AI$29,Parameters!$U$30:$U$37,Parameters!$V$30:$AI$37,ABS(J254),ABS(I254))*_xll.Interp2dTab(-1,1,Parameters!$V$18:$AI$18,Parameters!$U$19:$U$26,Parameters!$V$19:$AI$26,ABS(J254),ABS(I254))</f>
        <v>0.31154387798376354</v>
      </c>
      <c r="N254" s="35">
        <f t="shared" si="43"/>
        <v>-0.1932669973203508</v>
      </c>
      <c r="O254" s="35">
        <f t="shared" si="44"/>
        <v>-193.26699732035081</v>
      </c>
      <c r="P254" s="35">
        <f t="shared" si="50"/>
        <v>0.15511607534102892</v>
      </c>
      <c r="Q254" s="35" cm="1">
        <f t="array" ref="Q254">_xll.Interp2dTab(-1,1,Parameters!$AL$29:$AY$29,Parameters!$AK$30:$AK$37,Parameters!$AL$30:$AY$37,ABS(L254),ABS(K254))</f>
        <v>0.73567181943430981</v>
      </c>
      <c r="R254" s="35">
        <f t="shared" si="45"/>
        <v>-0.45637579038763287</v>
      </c>
      <c r="S254" s="35">
        <f t="shared" si="51"/>
        <v>0.10051373668514602</v>
      </c>
      <c r="X254" s="12"/>
      <c r="AB254" s="17">
        <f>([1]WLTC_BFH!$I255/1000-H254)</f>
        <v>0.6110335157532093</v>
      </c>
      <c r="AC254" s="17">
        <f t="shared" si="46"/>
        <v>0.6110335157532093</v>
      </c>
      <c r="AG254" s="17">
        <f>([1]WLTC_BFH!$U258/1000-N254)</f>
        <v>-0.22723750718415464</v>
      </c>
      <c r="AH254" s="17">
        <f t="shared" si="47"/>
        <v>0.22723750718415464</v>
      </c>
      <c r="AK254">
        <v>7.564183646619119</v>
      </c>
    </row>
    <row r="255" spans="1:37" x14ac:dyDescent="0.3">
      <c r="A255" s="2" t="s">
        <v>3</v>
      </c>
      <c r="B255" s="2">
        <v>251</v>
      </c>
      <c r="C255" s="8">
        <v>19.5</v>
      </c>
      <c r="D255" s="8">
        <v>19.5</v>
      </c>
      <c r="E255" s="8">
        <v>21.897099999999998</v>
      </c>
      <c r="F255" s="13">
        <f t="shared" si="48"/>
        <v>-0.24999999999999961</v>
      </c>
      <c r="G255" s="13">
        <f t="shared" si="49"/>
        <v>1.5663333333333327</v>
      </c>
      <c r="H255" s="35" cm="1">
        <f t="array" ref="H255">(m*g*_xll.Interp1d(-1,Parameters!$H$48:$H$54,Parameters!$I$48:$I$54,C255)+c_w*A*rho_L*(C255/3.6)^2/2+F255*e_i*m)*C255/3.6/1000</f>
        <v>-1.4173919715572281</v>
      </c>
      <c r="I255" s="35">
        <f t="shared" si="39"/>
        <v>9.2962128573001106</v>
      </c>
      <c r="J255" s="35">
        <f t="shared" si="40"/>
        <v>1455.9796039628313</v>
      </c>
      <c r="K255" s="35">
        <f t="shared" si="41"/>
        <v>37.942492777070406</v>
      </c>
      <c r="L255" s="35">
        <f t="shared" si="42"/>
        <v>178.36329829264133</v>
      </c>
      <c r="M255" s="35" cm="1">
        <f t="array" ref="M255">_xll.Interp2dTab(-1,1,Parameters!$V$29:$AI$29,Parameters!$U$30:$U$37,Parameters!$V$30:$AI$37,ABS(J255),ABS(I255))*_xll.Interp2dTab(-1,1,Parameters!$V$18:$AI$18,Parameters!$U$19:$U$26,Parameters!$V$19:$AI$26,ABS(J255),ABS(I255))</f>
        <v>0.56500817311994089</v>
      </c>
      <c r="N255" s="35">
        <f t="shared" si="43"/>
        <v>-0.80083804844442064</v>
      </c>
      <c r="O255" s="35">
        <f t="shared" si="44"/>
        <v>-800.83804844442068</v>
      </c>
      <c r="P255" s="35">
        <f t="shared" si="50"/>
        <v>0.15489362032757215</v>
      </c>
      <c r="Q255" s="35" cm="1">
        <f t="array" ref="Q255">_xll.Interp2dTab(-1,1,Parameters!$AL$29:$AY$29,Parameters!$AK$30:$AK$37,Parameters!$AL$30:$AY$37,ABS(L255),ABS(K255))</f>
        <v>0.92986476267354401</v>
      </c>
      <c r="R255" s="35">
        <f t="shared" si="45"/>
        <v>-1.3179828492474486</v>
      </c>
      <c r="S255" s="35">
        <f t="shared" si="51"/>
        <v>0.10014763033813283</v>
      </c>
      <c r="X255" s="12"/>
      <c r="AB255" s="17">
        <f>([1]WLTC_BFH!$I256/1000-H255)</f>
        <v>1.411941471557228</v>
      </c>
      <c r="AC255" s="17">
        <f t="shared" si="46"/>
        <v>1.411941471557228</v>
      </c>
      <c r="AG255" s="17">
        <f>([1]WLTC_BFH!$U259/1000-N255)</f>
        <v>0.23857256171875696</v>
      </c>
      <c r="AH255" s="17">
        <f t="shared" si="47"/>
        <v>0.23857256171875696</v>
      </c>
      <c r="AK255">
        <v>3.7174678634046621</v>
      </c>
    </row>
    <row r="256" spans="1:37" x14ac:dyDescent="0.3">
      <c r="A256" s="2" t="s">
        <v>3</v>
      </c>
      <c r="B256" s="2">
        <v>252</v>
      </c>
      <c r="C256" s="8">
        <v>18.399999999999999</v>
      </c>
      <c r="D256" s="8">
        <v>18.399999999999999</v>
      </c>
      <c r="E256" s="8">
        <v>20.701899999999998</v>
      </c>
      <c r="F256" s="13">
        <f t="shared" si="48"/>
        <v>-0.30555555555555597</v>
      </c>
      <c r="G256" s="13">
        <f t="shared" si="49"/>
        <v>1.5714444444444438</v>
      </c>
      <c r="H256" s="35" cm="1">
        <f t="array" ref="H256">(m*g*_xll.Interp1d(-1,Parameters!$H$48:$H$54,Parameters!$I$48:$I$54,C256)+c_w*A*rho_L*(C256/3.6)^2/2+F256*e_i*m)*C256/3.6/1000</f>
        <v>-1.7300640236098477</v>
      </c>
      <c r="I256" s="35">
        <f t="shared" si="39"/>
        <v>12.025276037746412</v>
      </c>
      <c r="J256" s="35">
        <f t="shared" si="40"/>
        <v>1373.8474211751843</v>
      </c>
      <c r="K256" s="35">
        <f t="shared" si="41"/>
        <v>49.08116414806198</v>
      </c>
      <c r="L256" s="35">
        <f t="shared" si="42"/>
        <v>168.30177890177438</v>
      </c>
      <c r="M256" s="35" cm="1">
        <f t="array" ref="M256">_xll.Interp2dTab(-1,1,Parameters!$V$29:$AI$29,Parameters!$U$30:$U$37,Parameters!$V$30:$AI$37,ABS(J256),ABS(I256))*_xll.Interp2dTab(-1,1,Parameters!$V$18:$AI$18,Parameters!$U$19:$U$26,Parameters!$V$19:$AI$26,ABS(J256),ABS(I256))</f>
        <v>0.59968677639492429</v>
      </c>
      <c r="N256" s="35">
        <f t="shared" si="43"/>
        <v>-1.0374965172754218</v>
      </c>
      <c r="O256" s="35">
        <f t="shared" si="44"/>
        <v>-1037.4965172754219</v>
      </c>
      <c r="P256" s="35">
        <f t="shared" si="50"/>
        <v>0.1546054268505512</v>
      </c>
      <c r="Q256" s="35" cm="1">
        <f t="array" ref="Q256">_xll.Interp2dTab(-1,1,Parameters!$AL$29:$AY$29,Parameters!$AK$30:$AK$37,Parameters!$AL$30:$AY$37,ABS(L256),ABS(K256))</f>
        <v>0.93011975058885399</v>
      </c>
      <c r="R256" s="35">
        <f t="shared" si="45"/>
        <v>-1.6091667181427407</v>
      </c>
      <c r="S256" s="35">
        <f t="shared" si="51"/>
        <v>9.9700639583093179E-2</v>
      </c>
      <c r="X256" s="12"/>
      <c r="AB256" s="17">
        <f>([1]WLTC_BFH!$I257/1000-H256)</f>
        <v>1.7293651236098477</v>
      </c>
      <c r="AC256" s="17">
        <f t="shared" si="46"/>
        <v>1.7293651236098477</v>
      </c>
      <c r="AG256" s="17">
        <f>([1]WLTC_BFH!$U260/1000-N256)</f>
        <v>0.46549651727542185</v>
      </c>
      <c r="AH256" s="17">
        <f t="shared" si="47"/>
        <v>0.46549651727542185</v>
      </c>
      <c r="AK256">
        <v>0.92932778265840466</v>
      </c>
    </row>
    <row r="257" spans="1:37" x14ac:dyDescent="0.3">
      <c r="A257" s="2" t="s">
        <v>3</v>
      </c>
      <c r="B257" s="2">
        <v>253</v>
      </c>
      <c r="C257" s="8">
        <v>17.8</v>
      </c>
      <c r="D257" s="8">
        <v>17.8</v>
      </c>
      <c r="E257" s="8">
        <v>20.1204</v>
      </c>
      <c r="F257" s="13">
        <f t="shared" si="48"/>
        <v>-0.16666666666666607</v>
      </c>
      <c r="G257" s="13">
        <f t="shared" si="49"/>
        <v>1.5763888888888882</v>
      </c>
      <c r="H257" s="35" cm="1">
        <f t="array" ref="H257">(m*g*_xll.Interp1d(-1,Parameters!$H$48:$H$54,Parameters!$I$48:$I$54,C257)+c_w*A*rho_L*(C257/3.6)^2/2+F257*e_i*m)*C257/3.6/1000</f>
        <v>-0.74295251296688836</v>
      </c>
      <c r="I257" s="35">
        <f t="shared" si="39"/>
        <v>5.3381620792189972</v>
      </c>
      <c r="J257" s="35">
        <f t="shared" si="40"/>
        <v>1329.0480487455591</v>
      </c>
      <c r="K257" s="35">
        <f t="shared" si="41"/>
        <v>21.787708526332338</v>
      </c>
      <c r="L257" s="35">
        <f t="shared" si="42"/>
        <v>162.813677415847</v>
      </c>
      <c r="M257" s="35" cm="1">
        <f t="array" ref="M257">_xll.Interp2dTab(-1,1,Parameters!$V$29:$AI$29,Parameters!$U$30:$U$37,Parameters!$V$30:$AI$37,ABS(J257),ABS(I257))*_xll.Interp2dTab(-1,1,Parameters!$V$18:$AI$18,Parameters!$U$19:$U$26,Parameters!$V$19:$AI$26,ABS(J257),ABS(I257))</f>
        <v>0.35737309582184867</v>
      </c>
      <c r="N257" s="35">
        <f t="shared" si="43"/>
        <v>-0.26551123960759904</v>
      </c>
      <c r="O257" s="35">
        <f t="shared" si="44"/>
        <v>-265.51123960759901</v>
      </c>
      <c r="P257" s="35">
        <f t="shared" si="50"/>
        <v>0.15453167372843798</v>
      </c>
      <c r="Q257" s="35" cm="1">
        <f t="array" ref="Q257">_xll.Interp2dTab(-1,1,Parameters!$AL$29:$AY$29,Parameters!$AK$30:$AK$37,Parameters!$AL$30:$AY$37,ABS(L257),ABS(K257))</f>
        <v>0.8586586017277269</v>
      </c>
      <c r="R257" s="35">
        <f t="shared" si="45"/>
        <v>-0.63794256593424925</v>
      </c>
      <c r="S257" s="35">
        <f t="shared" si="51"/>
        <v>9.9523433314778115E-2</v>
      </c>
      <c r="X257" s="12"/>
      <c r="AB257" s="17">
        <f>([1]WLTC_BFH!$I258/1000-H257)</f>
        <v>0.7416843129668883</v>
      </c>
      <c r="AC257" s="17">
        <f t="shared" si="46"/>
        <v>0.7416843129668883</v>
      </c>
      <c r="AG257" s="17">
        <f>([1]WLTC_BFH!$U261/1000-N257)</f>
        <v>-0.3162232736667373</v>
      </c>
      <c r="AH257" s="17">
        <f t="shared" si="47"/>
        <v>0.3162232736667373</v>
      </c>
      <c r="AK257">
        <v>-1.069356845398767</v>
      </c>
    </row>
    <row r="258" spans="1:37" x14ac:dyDescent="0.3">
      <c r="A258" s="2" t="s">
        <v>3</v>
      </c>
      <c r="B258" s="2">
        <v>254</v>
      </c>
      <c r="C258" s="8">
        <v>17.8</v>
      </c>
      <c r="D258" s="8">
        <v>17.8</v>
      </c>
      <c r="E258" s="8">
        <v>19.3719</v>
      </c>
      <c r="F258" s="13">
        <f t="shared" si="48"/>
        <v>0</v>
      </c>
      <c r="G258" s="13">
        <f t="shared" si="49"/>
        <v>1.5813333333333326</v>
      </c>
      <c r="H258" s="35" cm="1">
        <f t="array" ref="H258">(m*g*_xll.Interp1d(-1,Parameters!$H$48:$H$54,Parameters!$I$48:$I$54,C258)+c_w*A*rho_L*(C258/3.6)^2/2+F258*e_i*m)*C258/3.6/1000</f>
        <v>0.37778855740347789</v>
      </c>
      <c r="I258" s="35">
        <f t="shared" si="39"/>
        <v>2.7144353318634984</v>
      </c>
      <c r="J258" s="35">
        <f t="shared" si="40"/>
        <v>1329.0480487455591</v>
      </c>
      <c r="K258" s="35">
        <f t="shared" si="41"/>
        <v>11.078967807000868</v>
      </c>
      <c r="L258" s="35">
        <f t="shared" si="42"/>
        <v>162.813677415847</v>
      </c>
      <c r="M258" s="35" cm="1">
        <f t="array" ref="M258">_xll.Interp2dTab(-1,1,Parameters!$V$29:$AI$29,Parameters!$U$30:$U$37,Parameters!$V$30:$AI$37,ABS(J258),ABS(I258))*_xll.Interp2dTab(-1,1,Parameters!$V$18:$AI$18,Parameters!$U$19:$U$26,Parameters!$V$19:$AI$26,ABS(J258),ABS(I258))</f>
        <v>0.25258005527047833</v>
      </c>
      <c r="N258" s="35">
        <f t="shared" si="43"/>
        <v>1.4957180882667815</v>
      </c>
      <c r="O258" s="35">
        <f t="shared" si="44"/>
        <v>1495.7180882667815</v>
      </c>
      <c r="P258" s="35">
        <f t="shared" si="50"/>
        <v>0.15494715097517875</v>
      </c>
      <c r="Q258" s="35" cm="1">
        <f t="array" ref="Q258">_xll.Interp2dTab(-1,1,Parameters!$AL$29:$AY$29,Parameters!$AK$30:$AK$37,Parameters!$AL$30:$AY$37,ABS(L258),ABS(K258))</f>
        <v>0.63322617322533614</v>
      </c>
      <c r="R258" s="35">
        <f t="shared" si="45"/>
        <v>0.59660919490932074</v>
      </c>
      <c r="S258" s="35">
        <f t="shared" si="51"/>
        <v>9.9689158091141816E-2</v>
      </c>
      <c r="X258" s="12"/>
      <c r="AB258" s="17">
        <f>([1]WLTC_BFH!$I259/1000-H258)</f>
        <v>-0.37903675740347786</v>
      </c>
      <c r="AC258" s="17">
        <f t="shared" si="46"/>
        <v>0.37903675740347786</v>
      </c>
      <c r="AG258" s="17">
        <f>([1]WLTC_BFH!$U262/1000-N258)</f>
        <v>-2.0480752311239243</v>
      </c>
      <c r="AH258" s="17">
        <f t="shared" si="47"/>
        <v>2.0480752311239243</v>
      </c>
      <c r="AK258">
        <v>-0.11879092654059026</v>
      </c>
    </row>
    <row r="259" spans="1:37" x14ac:dyDescent="0.3">
      <c r="A259" s="2" t="s">
        <v>3</v>
      </c>
      <c r="B259" s="2">
        <v>255</v>
      </c>
      <c r="C259" s="8">
        <v>17.399999999999999</v>
      </c>
      <c r="D259" s="8">
        <v>17.399999999999999</v>
      </c>
      <c r="E259" s="8">
        <v>18.640699999999999</v>
      </c>
      <c r="F259" s="13">
        <f t="shared" si="48"/>
        <v>-0.1111111111111117</v>
      </c>
      <c r="G259" s="13">
        <f t="shared" si="49"/>
        <v>1.5861666666666658</v>
      </c>
      <c r="H259" s="35" cm="1">
        <f t="array" ref="H259">(m*g*_xll.Interp1d(-1,Parameters!$H$48:$H$54,Parameters!$I$48:$I$54,C259)+c_w*A*rho_L*(C259/3.6)^2/2+F259*e_i*m)*C259/3.6/1000</f>
        <v>-0.36313455991956761</v>
      </c>
      <c r="I259" s="35">
        <f t="shared" si="39"/>
        <v>2.6691257619960869</v>
      </c>
      <c r="J259" s="35">
        <f t="shared" si="40"/>
        <v>1299.1818004591419</v>
      </c>
      <c r="K259" s="35">
        <f t="shared" si="41"/>
        <v>10.894036797587029</v>
      </c>
      <c r="L259" s="35">
        <f t="shared" si="42"/>
        <v>159.15494309189535</v>
      </c>
      <c r="M259" s="35" cm="1">
        <f t="array" ref="M259">_xll.Interp2dTab(-1,1,Parameters!$V$29:$AI$29,Parameters!$U$30:$U$37,Parameters!$V$30:$AI$37,ABS(J259),ABS(I259))*_xll.Interp2dTab(-1,1,Parameters!$V$18:$AI$18,Parameters!$U$19:$U$26,Parameters!$V$19:$AI$26,ABS(J259),ABS(I259))</f>
        <v>0.24913350419712424</v>
      </c>
      <c r="N259" s="35">
        <f t="shared" si="43"/>
        <v>-9.0468985407842456E-2</v>
      </c>
      <c r="O259" s="35">
        <f t="shared" si="44"/>
        <v>-90.468985407842453</v>
      </c>
      <c r="P259" s="35">
        <f t="shared" si="50"/>
        <v>0.15492202070145436</v>
      </c>
      <c r="Q259" s="35" cm="1">
        <f t="array" ref="Q259">_xll.Interp2dTab(-1,1,Parameters!$AL$29:$AY$29,Parameters!$AK$30:$AK$37,Parameters!$AL$30:$AY$37,ABS(L259),ABS(K259))</f>
        <v>0.62917370989701926</v>
      </c>
      <c r="R259" s="35">
        <f t="shared" si="45"/>
        <v>-0.2284747182564158</v>
      </c>
      <c r="S259" s="35">
        <f t="shared" si="51"/>
        <v>9.962569289162615E-2</v>
      </c>
      <c r="X259" s="12"/>
      <c r="AB259" s="17">
        <f>([1]WLTC_BFH!$I260/1000-H259)</f>
        <v>0.36193875991956759</v>
      </c>
      <c r="AC259" s="17">
        <f t="shared" si="46"/>
        <v>0.36193875991956759</v>
      </c>
      <c r="AG259" s="17">
        <f>([1]WLTC_BFH!$U263/1000-N259)</f>
        <v>-0.42286434792549099</v>
      </c>
      <c r="AH259" s="17">
        <f t="shared" si="47"/>
        <v>0.42286434792549099</v>
      </c>
      <c r="AK259">
        <v>-0.12473762239658182</v>
      </c>
    </row>
    <row r="260" spans="1:37" x14ac:dyDescent="0.3">
      <c r="A260" s="2" t="s">
        <v>3</v>
      </c>
      <c r="B260" s="2">
        <v>256</v>
      </c>
      <c r="C260" s="8">
        <v>15.7</v>
      </c>
      <c r="D260" s="8">
        <v>15.7</v>
      </c>
      <c r="E260" s="8">
        <v>18.053699999999999</v>
      </c>
      <c r="F260" s="13">
        <f t="shared" si="48"/>
        <v>-0.47222222222222199</v>
      </c>
      <c r="G260" s="13">
        <f t="shared" si="49"/>
        <v>1.5905277777777769</v>
      </c>
      <c r="H260" s="35" cm="1">
        <f t="array" ref="H260">(m*g*_xll.Interp1d(-1,Parameters!$H$48:$H$54,Parameters!$I$48:$I$54,C260)+c_w*A*rho_L*(C260/3.6)^2/2+F260*e_i*m)*C260/3.6/1000</f>
        <v>-2.4768901938843051</v>
      </c>
      <c r="I260" s="35">
        <f t="shared" ref="I260:I323" si="52">ABS(IFERROR(H260*1000/(C260/3.6)*r_dyn/i_g,0))</f>
        <v>20.17705619355328</v>
      </c>
      <c r="J260" s="35">
        <f t="shared" ref="J260:J323" si="53">C260/3.6*60/2/PI()/r_dyn*i_g</f>
        <v>1172.2502452418692</v>
      </c>
      <c r="K260" s="35">
        <f t="shared" ref="K260:K323" si="54">I260*i_g/2</f>
        <v>82.352654853987715</v>
      </c>
      <c r="L260" s="35">
        <f t="shared" ref="L260:L323" si="55">J260/i_g</f>
        <v>143.60532221510095</v>
      </c>
      <c r="M260" s="35" cm="1">
        <f t="array" ref="M260">_xll.Interp2dTab(-1,1,Parameters!$V$29:$AI$29,Parameters!$U$30:$U$37,Parameters!$V$30:$AI$37,ABS(J260),ABS(I260))*_xll.Interp2dTab(-1,1,Parameters!$V$18:$AI$18,Parameters!$U$19:$U$26,Parameters!$V$19:$AI$26,ABS(J260),ABS(I260))</f>
        <v>0.59982322516911124</v>
      </c>
      <c r="N260" s="35">
        <f t="shared" si="43"/>
        <v>-1.485696264485429</v>
      </c>
      <c r="O260" s="35">
        <f t="shared" si="44"/>
        <v>-1485.6962644854291</v>
      </c>
      <c r="P260" s="35">
        <f t="shared" si="50"/>
        <v>0.15450932729465286</v>
      </c>
      <c r="Q260" s="35" cm="1">
        <f t="array" ref="Q260">_xll.Interp2dTab(-1,1,Parameters!$AL$29:$AY$29,Parameters!$AK$30:$AK$37,Parameters!$AL$30:$AY$37,ABS(L260),ABS(K260))</f>
        <v>0.89842038729654372</v>
      </c>
      <c r="R260" s="35">
        <f t="shared" si="45"/>
        <v>-2.2252886472805486</v>
      </c>
      <c r="S260" s="35">
        <f t="shared" si="51"/>
        <v>9.9007557156270437E-2</v>
      </c>
      <c r="X260" s="12"/>
      <c r="AB260" s="17">
        <f>([1]WLTC_BFH!$I261/1000-H260)</f>
        <v>2.476033293884305</v>
      </c>
      <c r="AC260" s="17">
        <f t="shared" si="46"/>
        <v>2.476033293884305</v>
      </c>
      <c r="AG260" s="17">
        <f>([1]WLTC_BFH!$U264/1000-N260)</f>
        <v>1.576146714935899</v>
      </c>
      <c r="AH260" s="17">
        <f t="shared" si="47"/>
        <v>1.576146714935899</v>
      </c>
      <c r="AK260">
        <v>-0.39037412636876218</v>
      </c>
    </row>
    <row r="261" spans="1:37" x14ac:dyDescent="0.3">
      <c r="A261" s="2" t="s">
        <v>3</v>
      </c>
      <c r="B261" s="2">
        <v>257</v>
      </c>
      <c r="C261" s="8">
        <v>14.5</v>
      </c>
      <c r="D261" s="8">
        <v>14.5</v>
      </c>
      <c r="E261" s="8">
        <v>17.388300000000001</v>
      </c>
      <c r="F261" s="13">
        <f t="shared" si="48"/>
        <v>-0.33333333333333315</v>
      </c>
      <c r="G261" s="13">
        <f t="shared" si="49"/>
        <v>1.5945555555555546</v>
      </c>
      <c r="H261" s="35" cm="1">
        <f t="array" ref="H261">(m*g*_xll.Interp1d(-1,Parameters!$H$48:$H$54,Parameters!$I$48:$I$54,C261)+c_w*A*rho_L*(C261/3.6)^2/2+F261*e_i*m)*C261/3.6/1000</f>
        <v>-1.5312030990270364</v>
      </c>
      <c r="I261" s="35">
        <f t="shared" si="52"/>
        <v>13.50565026705214</v>
      </c>
      <c r="J261" s="35">
        <f t="shared" si="53"/>
        <v>1082.6515003826182</v>
      </c>
      <c r="K261" s="35">
        <f t="shared" si="54"/>
        <v>55.123311564973307</v>
      </c>
      <c r="L261" s="35">
        <f t="shared" si="55"/>
        <v>132.62911924324612</v>
      </c>
      <c r="M261" s="35" cm="1">
        <f t="array" ref="M261">_xll.Interp2dTab(-1,1,Parameters!$V$29:$AI$29,Parameters!$U$30:$U$37,Parameters!$V$30:$AI$37,ABS(J261),ABS(I261))*_xll.Interp2dTab(-1,1,Parameters!$V$18:$AI$18,Parameters!$U$19:$U$26,Parameters!$V$19:$AI$26,ABS(J261),ABS(I261))</f>
        <v>0.56119164122652121</v>
      </c>
      <c r="N261" s="35">
        <f t="shared" ref="N261:N324" si="56">IF(H261&lt;0,H261*M261,H261/M261)</f>
        <v>-0.85929838019411808</v>
      </c>
      <c r="O261" s="35">
        <f t="shared" ref="O261:O324" si="57">N261*1000</f>
        <v>-859.29838019411807</v>
      </c>
      <c r="P261" s="35">
        <f t="shared" si="50"/>
        <v>0.1542706333001545</v>
      </c>
      <c r="Q261" s="35" cm="1">
        <f t="array" ref="Q261">_xll.Interp2dTab(-1,1,Parameters!$AL$29:$AY$29,Parameters!$AK$30:$AK$37,Parameters!$AL$30:$AY$37,ABS(L261),ABS(K261))</f>
        <v>0.92027256375343502</v>
      </c>
      <c r="R261" s="35">
        <f t="shared" ref="R261:R324" si="58">IF(H261&lt;0,H261*Q261,H261/Q261)</f>
        <v>-1.4091242015688157</v>
      </c>
      <c r="S261" s="35">
        <f t="shared" si="51"/>
        <v>9.8616133766945765E-2</v>
      </c>
      <c r="X261" s="12"/>
      <c r="AB261" s="17">
        <f>([1]WLTC_BFH!$I262/1000-H261)</f>
        <v>1.5301436990270365</v>
      </c>
      <c r="AC261" s="17">
        <f t="shared" ref="AC261:AC324" si="59">ABS(AB261)</f>
        <v>1.5301436990270365</v>
      </c>
      <c r="AG261" s="17">
        <f>([1]WLTC_BFH!$U265/1000-N261)</f>
        <v>2.7587578396535748</v>
      </c>
      <c r="AH261" s="17">
        <f t="shared" ref="AH261:AH324" si="60">ABS(AG261)</f>
        <v>2.7587578396535748</v>
      </c>
      <c r="AK261">
        <v>2.311572384899975</v>
      </c>
    </row>
    <row r="262" spans="1:37" x14ac:dyDescent="0.3">
      <c r="A262" s="2" t="s">
        <v>3</v>
      </c>
      <c r="B262" s="2">
        <v>258</v>
      </c>
      <c r="C262" s="8">
        <v>15.4</v>
      </c>
      <c r="D262" s="8">
        <v>15.4</v>
      </c>
      <c r="E262" s="8">
        <v>16.1889</v>
      </c>
      <c r="F262" s="13">
        <f t="shared" ref="F262:F325" si="61">(($C262-$C261)/3.6)</f>
        <v>0.25000000000000011</v>
      </c>
      <c r="G262" s="13">
        <f t="shared" ref="G262:G325" si="62">(C262/3.6)/1000+G261</f>
        <v>1.5988333333333324</v>
      </c>
      <c r="H262" s="35" cm="1">
        <f t="array" ref="H262">(m*g*_xll.Interp1d(-1,Parameters!$H$48:$H$54,Parameters!$I$48:$I$54,C262)+c_w*A*rho_L*(C262/3.6)^2/2+F262*e_i*m)*C262/3.6/1000</f>
        <v>1.770957104395726</v>
      </c>
      <c r="I262" s="35">
        <f t="shared" si="52"/>
        <v>14.707471764336844</v>
      </c>
      <c r="J262" s="35">
        <f t="shared" si="53"/>
        <v>1149.8505590270565</v>
      </c>
      <c r="K262" s="35">
        <f t="shared" si="54"/>
        <v>60.028546006140836</v>
      </c>
      <c r="L262" s="35">
        <f t="shared" si="55"/>
        <v>140.86127147213728</v>
      </c>
      <c r="M262" s="35" cm="1">
        <f t="array" ref="M262">_xll.Interp2dTab(-1,1,Parameters!$V$29:$AI$29,Parameters!$U$30:$U$37,Parameters!$V$30:$AI$37,ABS(J262),ABS(I262))*_xll.Interp2dTab(-1,1,Parameters!$V$18:$AI$18,Parameters!$U$19:$U$26,Parameters!$V$19:$AI$26,ABS(J262),ABS(I262))</f>
        <v>0.57577213458260779</v>
      </c>
      <c r="N262" s="35">
        <f t="shared" si="56"/>
        <v>3.0757950898049953</v>
      </c>
      <c r="O262" s="35">
        <f t="shared" si="57"/>
        <v>3075.7950898049953</v>
      </c>
      <c r="P262" s="35">
        <f t="shared" ref="P262:P325" si="63">N262*(B262-B261)/60/60+P261</f>
        <v>0.15512502082510032</v>
      </c>
      <c r="Q262" s="35" cm="1">
        <f t="array" ref="Q262">_xll.Interp2dTab(-1,1,Parameters!$AL$29:$AY$29,Parameters!$AK$30:$AK$37,Parameters!$AL$30:$AY$37,ABS(L262),ABS(K262))</f>
        <v>0.91732998213716299</v>
      </c>
      <c r="R262" s="35">
        <f t="shared" si="58"/>
        <v>1.9305562217314785</v>
      </c>
      <c r="S262" s="35">
        <f t="shared" ref="S262:S325" si="64">R262*(B262-B261)/60/60+S261</f>
        <v>9.9152399384093398E-2</v>
      </c>
      <c r="X262" s="12"/>
      <c r="AB262" s="17">
        <f>([1]WLTC_BFH!$I263/1000-H262)</f>
        <v>-1.7728935043957259</v>
      </c>
      <c r="AC262" s="17">
        <f t="shared" si="59"/>
        <v>1.7728935043957259</v>
      </c>
      <c r="AG262" s="17">
        <f>([1]WLTC_BFH!$U266/1000-N262)</f>
        <v>0.93990302340254273</v>
      </c>
      <c r="AH262" s="17">
        <f t="shared" si="60"/>
        <v>0.93990302340254273</v>
      </c>
      <c r="AK262">
        <v>5.372299754362758</v>
      </c>
    </row>
    <row r="263" spans="1:37" x14ac:dyDescent="0.3">
      <c r="A263" s="2" t="s">
        <v>3</v>
      </c>
      <c r="B263" s="2">
        <v>259</v>
      </c>
      <c r="C263" s="8">
        <v>17.899999999999999</v>
      </c>
      <c r="D263" s="8">
        <v>17.899999999999999</v>
      </c>
      <c r="E263" s="8">
        <v>15.648099999999999</v>
      </c>
      <c r="F263" s="13">
        <f t="shared" si="61"/>
        <v>0.69444444444444398</v>
      </c>
      <c r="G263" s="13">
        <f t="shared" si="62"/>
        <v>1.6038055555555546</v>
      </c>
      <c r="H263" s="35" cm="1">
        <f t="array" ref="H263">(m*g*_xll.Interp1d(-1,Parameters!$H$48:$H$54,Parameters!$I$48:$I$54,C263)+c_w*A*rho_L*(C263/3.6)^2/2+F263*e_i*m)*C263/3.6/1000</f>
        <v>5.076438006101565</v>
      </c>
      <c r="I263" s="35">
        <f t="shared" si="52"/>
        <v>36.270768554186347</v>
      </c>
      <c r="J263" s="35">
        <f t="shared" si="53"/>
        <v>1336.5146108171627</v>
      </c>
      <c r="K263" s="35">
        <f t="shared" si="54"/>
        <v>148.03914185391159</v>
      </c>
      <c r="L263" s="35">
        <f t="shared" si="55"/>
        <v>163.72836099683482</v>
      </c>
      <c r="M263" s="35" cm="1">
        <f t="array" ref="M263">_xll.Interp2dTab(-1,1,Parameters!$V$29:$AI$29,Parameters!$U$30:$U$37,Parameters!$V$30:$AI$37,ABS(J263),ABS(I263))*_xll.Interp2dTab(-1,1,Parameters!$V$18:$AI$18,Parameters!$U$19:$U$26,Parameters!$V$19:$AI$26,ABS(J263),ABS(I263))</f>
        <v>0.69207344031159002</v>
      </c>
      <c r="N263" s="35">
        <f t="shared" si="56"/>
        <v>7.3351146141600472</v>
      </c>
      <c r="O263" s="35">
        <f t="shared" si="57"/>
        <v>7335.1146141600475</v>
      </c>
      <c r="P263" s="35">
        <f t="shared" si="63"/>
        <v>0.15716255266236701</v>
      </c>
      <c r="Q263" s="35" cm="1">
        <f t="array" ref="Q263">_xll.Interp2dTab(-1,1,Parameters!$AL$29:$AY$29,Parameters!$AK$30:$AK$37,Parameters!$AL$30:$AY$37,ABS(L263),ABS(K263))</f>
        <v>0.84677881694457779</v>
      </c>
      <c r="R263" s="35">
        <f t="shared" si="58"/>
        <v>5.9949988173048752</v>
      </c>
      <c r="S263" s="35">
        <f t="shared" si="64"/>
        <v>0.10081767683334475</v>
      </c>
      <c r="X263" s="12"/>
      <c r="AB263" s="17">
        <f>([1]WLTC_BFH!$I264/1000-H263)</f>
        <v>-5.0771879061015648</v>
      </c>
      <c r="AC263" s="17">
        <f t="shared" si="59"/>
        <v>5.0771879061015648</v>
      </c>
      <c r="AG263" s="17">
        <f>([1]WLTC_BFH!$U267/1000-N263)</f>
        <v>-1.0471146141599954</v>
      </c>
      <c r="AH263" s="17">
        <f t="shared" si="60"/>
        <v>1.0471146141599954</v>
      </c>
      <c r="AK263">
        <v>5.8758188004160097</v>
      </c>
    </row>
    <row r="264" spans="1:37" x14ac:dyDescent="0.3">
      <c r="A264" s="2" t="s">
        <v>3</v>
      </c>
      <c r="B264" s="2">
        <v>260</v>
      </c>
      <c r="C264" s="8">
        <v>20.6</v>
      </c>
      <c r="D264" s="8">
        <v>20.6</v>
      </c>
      <c r="E264" s="8">
        <v>16.065899999999999</v>
      </c>
      <c r="F264" s="13">
        <f t="shared" si="61"/>
        <v>0.75000000000000078</v>
      </c>
      <c r="G264" s="13">
        <f t="shared" si="62"/>
        <v>1.6095277777777768</v>
      </c>
      <c r="H264" s="35" cm="1">
        <f t="array" ref="H264">(m*g*_xll.Interp1d(-1,Parameters!$H$48:$H$54,Parameters!$I$48:$I$54,C264)+c_w*A*rho_L*(C264/3.6)^2/2+F264*e_i*m)*C264/3.6/1000</f>
        <v>6.2925189299967679</v>
      </c>
      <c r="I264" s="35">
        <f t="shared" si="52"/>
        <v>39.066815591763358</v>
      </c>
      <c r="J264" s="35">
        <f t="shared" si="53"/>
        <v>1538.1117867504781</v>
      </c>
      <c r="K264" s="35">
        <f t="shared" si="54"/>
        <v>159.45120783778216</v>
      </c>
      <c r="L264" s="35">
        <f t="shared" si="55"/>
        <v>188.42481768350828</v>
      </c>
      <c r="M264" s="35" cm="1">
        <f t="array" ref="M264">_xll.Interp2dTab(-1,1,Parameters!$V$29:$AI$29,Parameters!$U$30:$U$37,Parameters!$V$30:$AI$37,ABS(J264),ABS(I264))*_xll.Interp2dTab(-1,1,Parameters!$V$18:$AI$18,Parameters!$U$19:$U$26,Parameters!$V$19:$AI$26,ABS(J264),ABS(I264))</f>
        <v>0.741847066581375</v>
      </c>
      <c r="N264" s="35">
        <f t="shared" si="56"/>
        <v>8.4822320036855281</v>
      </c>
      <c r="O264" s="35">
        <f t="shared" si="57"/>
        <v>8482.232003685529</v>
      </c>
      <c r="P264" s="35">
        <f t="shared" si="63"/>
        <v>0.15951872821894633</v>
      </c>
      <c r="Q264" s="35" cm="1">
        <f t="array" ref="Q264">_xll.Interp2dTab(-1,1,Parameters!$AL$29:$AY$29,Parameters!$AK$30:$AK$37,Parameters!$AL$30:$AY$37,ABS(L264),ABS(K264))</f>
        <v>0.85147080697031519</v>
      </c>
      <c r="R264" s="35">
        <f t="shared" si="58"/>
        <v>7.3901757740663729</v>
      </c>
      <c r="S264" s="35">
        <f t="shared" si="64"/>
        <v>0.10287050343725207</v>
      </c>
      <c r="X264" s="12"/>
      <c r="AB264" s="17">
        <f>([1]WLTC_BFH!$I265/1000-H264)</f>
        <v>-6.2914075299967678</v>
      </c>
      <c r="AC264" s="17">
        <f t="shared" si="59"/>
        <v>6.2914075299967678</v>
      </c>
      <c r="AG264" s="17">
        <f>([1]WLTC_BFH!$U268/1000-N264)</f>
        <v>-1.8100177179712462</v>
      </c>
      <c r="AH264" s="17">
        <f t="shared" si="60"/>
        <v>1.8100177179712462</v>
      </c>
      <c r="AK264">
        <v>4.8040433706881558</v>
      </c>
    </row>
    <row r="265" spans="1:37" x14ac:dyDescent="0.3">
      <c r="A265" s="2" t="s">
        <v>3</v>
      </c>
      <c r="B265" s="2">
        <v>261</v>
      </c>
      <c r="C265" s="8">
        <v>23.2</v>
      </c>
      <c r="D265" s="8">
        <v>23.2</v>
      </c>
      <c r="E265" s="8">
        <v>17.601600000000001</v>
      </c>
      <c r="F265" s="13">
        <f t="shared" si="61"/>
        <v>0.72222222222222165</v>
      </c>
      <c r="G265" s="13">
        <f t="shared" si="62"/>
        <v>1.6159722222222213</v>
      </c>
      <c r="H265" s="35" cm="1">
        <f t="array" ref="H265">(m*g*_xll.Interp1d(-1,Parameters!$H$48:$H$54,Parameters!$I$48:$I$54,C265)+c_w*A*rho_L*(C265/3.6)^2/2+F265*e_i*m)*C265/3.6/1000</f>
        <v>6.8654661416243101</v>
      </c>
      <c r="I265" s="35">
        <f t="shared" si="52"/>
        <v>37.847112136848459</v>
      </c>
      <c r="J265" s="35">
        <f t="shared" si="53"/>
        <v>1732.2424006121887</v>
      </c>
      <c r="K265" s="35">
        <f t="shared" si="54"/>
        <v>154.47298818654698</v>
      </c>
      <c r="L265" s="35">
        <f t="shared" si="55"/>
        <v>212.20659078919377</v>
      </c>
      <c r="M265" s="35" cm="1">
        <f t="array" ref="M265">_xll.Interp2dTab(-1,1,Parameters!$V$29:$AI$29,Parameters!$U$30:$U$37,Parameters!$V$30:$AI$37,ABS(J265),ABS(I265))*_xll.Interp2dTab(-1,1,Parameters!$V$18:$AI$18,Parameters!$U$19:$U$26,Parameters!$V$19:$AI$26,ABS(J265),ABS(I265))</f>
        <v>0.77348194393732228</v>
      </c>
      <c r="N265" s="35">
        <f t="shared" si="56"/>
        <v>8.8760522406979945</v>
      </c>
      <c r="O265" s="35">
        <f t="shared" si="57"/>
        <v>8876.0522406979944</v>
      </c>
      <c r="P265" s="35">
        <f t="shared" si="63"/>
        <v>0.16198429828580688</v>
      </c>
      <c r="Q265" s="35" cm="1">
        <f t="array" ref="Q265">_xll.Interp2dTab(-1,1,Parameters!$AL$29:$AY$29,Parameters!$AK$30:$AK$37,Parameters!$AL$30:$AY$37,ABS(L265),ABS(K265))</f>
        <v>0.86752567393374846</v>
      </c>
      <c r="R265" s="35">
        <f t="shared" si="58"/>
        <v>7.9138477948361157</v>
      </c>
      <c r="S265" s="35">
        <f t="shared" si="64"/>
        <v>0.10506879449137321</v>
      </c>
      <c r="X265" s="12"/>
      <c r="AB265" s="17">
        <f>([1]WLTC_BFH!$I266/1000-H265)</f>
        <v>-6.8622698416243102</v>
      </c>
      <c r="AC265" s="17">
        <f t="shared" si="59"/>
        <v>6.8622698416243102</v>
      </c>
      <c r="AG265" s="17">
        <f>([1]WLTC_BFH!$U269/1000-N265)</f>
        <v>-0.64325224069796683</v>
      </c>
      <c r="AH265" s="17">
        <f t="shared" si="60"/>
        <v>0.64325224069796683</v>
      </c>
      <c r="AK265">
        <v>4.2748876793243769</v>
      </c>
    </row>
    <row r="266" spans="1:37" x14ac:dyDescent="0.3">
      <c r="A266" s="2" t="s">
        <v>3</v>
      </c>
      <c r="B266" s="2">
        <v>262</v>
      </c>
      <c r="C266" s="8">
        <v>25.7</v>
      </c>
      <c r="D266" s="8">
        <v>25.7</v>
      </c>
      <c r="E266" s="8">
        <v>19.812999999999999</v>
      </c>
      <c r="F266" s="13">
        <f t="shared" si="61"/>
        <v>0.69444444444444442</v>
      </c>
      <c r="G266" s="13">
        <f t="shared" si="62"/>
        <v>1.6231111111111101</v>
      </c>
      <c r="H266" s="35" cm="1">
        <f t="array" ref="H266">(m*g*_xll.Interp1d(-1,Parameters!$H$48:$H$54,Parameters!$I$48:$I$54,C266)+c_w*A*rho_L*(C266/3.6)^2/2+F266*e_i*m)*C266/3.6/1000</f>
        <v>7.3626247810696315</v>
      </c>
      <c r="I266" s="35">
        <f t="shared" si="52"/>
        <v>36.639559783786169</v>
      </c>
      <c r="J266" s="35">
        <f t="shared" si="53"/>
        <v>1918.9064524022956</v>
      </c>
      <c r="K266" s="35">
        <f t="shared" si="54"/>
        <v>149.54436325752326</v>
      </c>
      <c r="L266" s="35">
        <f t="shared" si="55"/>
        <v>235.0736803138914</v>
      </c>
      <c r="M266" s="35" cm="1">
        <f t="array" ref="M266">_xll.Interp2dTab(-1,1,Parameters!$V$29:$AI$29,Parameters!$U$30:$U$37,Parameters!$V$30:$AI$37,ABS(J266),ABS(I266))*_xll.Interp2dTab(-1,1,Parameters!$V$18:$AI$18,Parameters!$U$19:$U$26,Parameters!$V$19:$AI$26,ABS(J266),ABS(I266))</f>
        <v>0.80381047011785844</v>
      </c>
      <c r="N266" s="35">
        <f t="shared" si="56"/>
        <v>9.15965274748174</v>
      </c>
      <c r="O266" s="35">
        <f t="shared" si="57"/>
        <v>9159.6527474817394</v>
      </c>
      <c r="P266" s="35">
        <f t="shared" si="63"/>
        <v>0.16452864627121846</v>
      </c>
      <c r="Q266" s="35" cm="1">
        <f t="array" ref="Q266">_xll.Interp2dTab(-1,1,Parameters!$AL$29:$AY$29,Parameters!$AK$30:$AK$37,Parameters!$AL$30:$AY$37,ABS(L266),ABS(K266))</f>
        <v>0.88105415928865016</v>
      </c>
      <c r="R266" s="35">
        <f t="shared" si="58"/>
        <v>8.3566086187188571</v>
      </c>
      <c r="S266" s="35">
        <f t="shared" si="64"/>
        <v>0.10739007466323956</v>
      </c>
      <c r="X266" s="12"/>
      <c r="AB266" s="17">
        <f>([1]WLTC_BFH!$I267/1000-H266)</f>
        <v>-7.3581755810696317</v>
      </c>
      <c r="AC266" s="17">
        <f t="shared" si="59"/>
        <v>7.3581755810696317</v>
      </c>
      <c r="AG266" s="17">
        <f>([1]WLTC_BFH!$U270/1000-N266)</f>
        <v>1.1089238290948273</v>
      </c>
      <c r="AH266" s="17">
        <f t="shared" si="60"/>
        <v>1.1089238290948273</v>
      </c>
      <c r="AK266">
        <v>4.4252964265147243</v>
      </c>
    </row>
    <row r="267" spans="1:37" x14ac:dyDescent="0.3">
      <c r="A267" s="2" t="s">
        <v>3</v>
      </c>
      <c r="B267" s="2">
        <v>263</v>
      </c>
      <c r="C267" s="8">
        <v>28.7</v>
      </c>
      <c r="D267" s="8">
        <v>28.7</v>
      </c>
      <c r="E267" s="8">
        <v>22.402999999999999</v>
      </c>
      <c r="F267" s="13">
        <f t="shared" si="61"/>
        <v>0.83333333333333326</v>
      </c>
      <c r="G267" s="13">
        <f t="shared" si="62"/>
        <v>1.6310833333333323</v>
      </c>
      <c r="H267" s="35" cm="1">
        <f t="array" ref="H267">(m*g*_xll.Interp1d(-1,Parameters!$H$48:$H$54,Parameters!$I$48:$I$54,C267)+c_w*A*rho_L*(C267/3.6)^2/2+F267*e_i*m)*C267/3.6/1000</f>
        <v>9.7703802648239169</v>
      </c>
      <c r="I267" s="35">
        <f t="shared" si="52"/>
        <v>43.539182691323553</v>
      </c>
      <c r="J267" s="35">
        <f t="shared" si="53"/>
        <v>2142.9033145504231</v>
      </c>
      <c r="K267" s="35">
        <f t="shared" si="54"/>
        <v>177.70517415463709</v>
      </c>
      <c r="L267" s="35">
        <f t="shared" si="55"/>
        <v>262.51418774352851</v>
      </c>
      <c r="M267" s="35" cm="1">
        <f t="array" ref="M267">_xll.Interp2dTab(-1,1,Parameters!$V$29:$AI$29,Parameters!$U$30:$U$37,Parameters!$V$30:$AI$37,ABS(J267),ABS(I267))*_xll.Interp2dTab(-1,1,Parameters!$V$18:$AI$18,Parameters!$U$19:$U$26,Parameters!$V$19:$AI$26,ABS(J267),ABS(I267))</f>
        <v>0.85553343116675973</v>
      </c>
      <c r="N267" s="35">
        <f t="shared" si="56"/>
        <v>11.420220308047183</v>
      </c>
      <c r="O267" s="35">
        <f t="shared" si="57"/>
        <v>11420.220308047183</v>
      </c>
      <c r="P267" s="35">
        <f t="shared" si="63"/>
        <v>0.16770092969012046</v>
      </c>
      <c r="Q267" s="35" cm="1">
        <f t="array" ref="Q267">_xll.Interp2dTab(-1,1,Parameters!$AL$29:$AY$29,Parameters!$AK$30:$AK$37,Parameters!$AL$30:$AY$37,ABS(L267),ABS(K267))</f>
        <v>0.87893366195205225</v>
      </c>
      <c r="R267" s="35">
        <f t="shared" si="58"/>
        <v>11.116174846602828</v>
      </c>
      <c r="S267" s="35">
        <f t="shared" si="64"/>
        <v>0.11047790100951813</v>
      </c>
      <c r="X267" s="12"/>
      <c r="AB267" s="17">
        <f>([1]WLTC_BFH!$I268/1000-H267)</f>
        <v>-9.7641148648239167</v>
      </c>
      <c r="AC267" s="17">
        <f t="shared" si="59"/>
        <v>9.7641148648239167</v>
      </c>
      <c r="AG267" s="17">
        <f>([1]WLTC_BFH!$U271/1000-N267)</f>
        <v>2.1265369735062176</v>
      </c>
      <c r="AH267" s="17">
        <f t="shared" si="60"/>
        <v>2.1265369735062176</v>
      </c>
      <c r="AK267">
        <v>6.199448369325574</v>
      </c>
    </row>
    <row r="268" spans="1:37" x14ac:dyDescent="0.3">
      <c r="A268" s="2" t="s">
        <v>3</v>
      </c>
      <c r="B268" s="2">
        <v>264</v>
      </c>
      <c r="C268" s="8">
        <v>32.5</v>
      </c>
      <c r="D268" s="8">
        <v>32.5</v>
      </c>
      <c r="E268" s="8">
        <v>24.9054</v>
      </c>
      <c r="F268" s="13">
        <f t="shared" si="61"/>
        <v>1.0555555555555558</v>
      </c>
      <c r="G268" s="13">
        <f t="shared" si="62"/>
        <v>1.6401111111111102</v>
      </c>
      <c r="H268" s="35" cm="1">
        <f t="array" ref="H268">(m*g*_xll.Interp1d(-1,Parameters!$H$48:$H$54,Parameters!$I$48:$I$54,C268)+c_w*A*rho_L*(C268/3.6)^2/2+F268*e_i*m)*C268/3.6/1000</f>
        <v>13.860291387174946</v>
      </c>
      <c r="I268" s="35">
        <f t="shared" si="52"/>
        <v>54.543085435070608</v>
      </c>
      <c r="J268" s="35">
        <f t="shared" si="53"/>
        <v>2426.6326732713856</v>
      </c>
      <c r="K268" s="35">
        <f t="shared" si="54"/>
        <v>222.61760320324069</v>
      </c>
      <c r="L268" s="35">
        <f t="shared" si="55"/>
        <v>297.27216382106889</v>
      </c>
      <c r="M268" s="35" cm="1">
        <f t="array" ref="M268">_xll.Interp2dTab(-1,1,Parameters!$V$29:$AI$29,Parameters!$U$30:$U$37,Parameters!$V$30:$AI$37,ABS(J268),ABS(I268))*_xll.Interp2dTab(-1,1,Parameters!$V$18:$AI$18,Parameters!$U$19:$U$26,Parameters!$V$19:$AI$26,ABS(J268),ABS(I268))</f>
        <v>0.88592557883000489</v>
      </c>
      <c r="N268" s="35">
        <f t="shared" si="56"/>
        <v>15.644983865890294</v>
      </c>
      <c r="O268" s="35">
        <f t="shared" si="57"/>
        <v>15644.983865890294</v>
      </c>
      <c r="P268" s="35">
        <f t="shared" si="63"/>
        <v>0.17204675854175666</v>
      </c>
      <c r="Q268" s="35" cm="1">
        <f t="array" ref="Q268">_xll.Interp2dTab(-1,1,Parameters!$AL$29:$AY$29,Parameters!$AK$30:$AK$37,Parameters!$AL$30:$AY$37,ABS(L268),ABS(K268))</f>
        <v>0.87454594790550289</v>
      </c>
      <c r="R268" s="35">
        <f t="shared" si="58"/>
        <v>15.848557094535403</v>
      </c>
      <c r="S268" s="35">
        <f t="shared" si="64"/>
        <v>0.11488027798022241</v>
      </c>
      <c r="X268" s="12"/>
      <c r="AB268" s="17">
        <f>([1]WLTC_BFH!$I269/1000-H268)</f>
        <v>-13.854386287174947</v>
      </c>
      <c r="AC268" s="17">
        <f t="shared" si="59"/>
        <v>13.854386287174947</v>
      </c>
      <c r="AG268" s="17">
        <f>([1]WLTC_BFH!$U272/1000-N268)</f>
        <v>0.65565613410969625</v>
      </c>
      <c r="AH268" s="17">
        <f t="shared" si="60"/>
        <v>0.65565613410969625</v>
      </c>
      <c r="AK268">
        <v>8.6555962672290434</v>
      </c>
    </row>
    <row r="269" spans="1:37" x14ac:dyDescent="0.3">
      <c r="A269" s="2" t="s">
        <v>3</v>
      </c>
      <c r="B269" s="2">
        <v>265</v>
      </c>
      <c r="C269" s="8">
        <v>36.1</v>
      </c>
      <c r="D269" s="8">
        <v>36.1</v>
      </c>
      <c r="E269" s="8">
        <v>27.588699999999999</v>
      </c>
      <c r="F269" s="13">
        <f t="shared" si="61"/>
        <v>1.0000000000000004</v>
      </c>
      <c r="G269" s="13">
        <f t="shared" si="62"/>
        <v>1.6501388888888879</v>
      </c>
      <c r="H269" s="35" cm="1">
        <f t="array" ref="H269">(m*g*_xll.Interp1d(-1,Parameters!$H$48:$H$54,Parameters!$I$48:$I$54,C269)+c_w*A*rho_L*(C269/3.6)^2/2+F269*e_i*m)*C269/3.6/1000</f>
        <v>14.717373658267721</v>
      </c>
      <c r="I269" s="35">
        <f t="shared" si="52"/>
        <v>52.140334925313283</v>
      </c>
      <c r="J269" s="35">
        <f t="shared" si="53"/>
        <v>2695.4289078491393</v>
      </c>
      <c r="K269" s="35">
        <f t="shared" si="54"/>
        <v>212.81077699766618</v>
      </c>
      <c r="L269" s="35">
        <f t="shared" si="55"/>
        <v>330.2007727366335</v>
      </c>
      <c r="M269" s="35" cm="1">
        <f t="array" ref="M269">_xll.Interp2dTab(-1,1,Parameters!$V$29:$AI$29,Parameters!$U$30:$U$37,Parameters!$V$30:$AI$37,ABS(J269),ABS(I269))*_xll.Interp2dTab(-1,1,Parameters!$V$18:$AI$18,Parameters!$U$19:$U$26,Parameters!$V$19:$AI$26,ABS(J269),ABS(I269))</f>
        <v>0.88931289940300062</v>
      </c>
      <c r="N269" s="35">
        <f t="shared" si="56"/>
        <v>16.54915122466744</v>
      </c>
      <c r="O269" s="35">
        <f t="shared" si="57"/>
        <v>16549.151224667439</v>
      </c>
      <c r="P269" s="35">
        <f t="shared" si="63"/>
        <v>0.17664374499305319</v>
      </c>
      <c r="Q269" s="35" cm="1">
        <f t="array" ref="Q269">_xll.Interp2dTab(-1,1,Parameters!$AL$29:$AY$29,Parameters!$AK$30:$AK$37,Parameters!$AL$30:$AY$37,ABS(L269),ABS(K269))</f>
        <v>0.88874058371341325</v>
      </c>
      <c r="R269" s="35">
        <f t="shared" si="58"/>
        <v>16.55980825897959</v>
      </c>
      <c r="S269" s="35">
        <f t="shared" si="64"/>
        <v>0.11948022471882785</v>
      </c>
      <c r="X269" s="12"/>
      <c r="AB269" s="17">
        <f>([1]WLTC_BFH!$I270/1000-H269)</f>
        <v>-14.709386858267722</v>
      </c>
      <c r="AC269" s="17">
        <f t="shared" si="59"/>
        <v>14.709386858267722</v>
      </c>
      <c r="AG269" s="17">
        <f>([1]WLTC_BFH!$U273/1000-N269)</f>
        <v>-2.4105112246675091</v>
      </c>
      <c r="AH269" s="17">
        <f t="shared" si="60"/>
        <v>2.4105112246675091</v>
      </c>
      <c r="AK269">
        <v>5.3403823165373119</v>
      </c>
    </row>
    <row r="270" spans="1:37" x14ac:dyDescent="0.3">
      <c r="A270" s="2" t="s">
        <v>3</v>
      </c>
      <c r="B270" s="2">
        <v>266</v>
      </c>
      <c r="C270" s="8">
        <v>39</v>
      </c>
      <c r="D270" s="8">
        <v>39</v>
      </c>
      <c r="E270" s="8">
        <v>30.828900000000001</v>
      </c>
      <c r="F270" s="13">
        <f t="shared" si="61"/>
        <v>0.80555555555555514</v>
      </c>
      <c r="G270" s="13">
        <f t="shared" si="62"/>
        <v>1.6609722222222212</v>
      </c>
      <c r="H270" s="35" cm="1">
        <f t="array" ref="H270">(m*g*_xll.Interp1d(-1,Parameters!$H$48:$H$54,Parameters!$I$48:$I$54,C270)+c_w*A*rho_L*(C270/3.6)^2/2+F270*e_i*m)*C270/3.6/1000</f>
        <v>13.110104786338736</v>
      </c>
      <c r="I270" s="35">
        <f t="shared" si="52"/>
        <v>42.992456258029939</v>
      </c>
      <c r="J270" s="35">
        <f t="shared" si="53"/>
        <v>2911.9592079256627</v>
      </c>
      <c r="K270" s="35">
        <f t="shared" si="54"/>
        <v>175.4737102171492</v>
      </c>
      <c r="L270" s="35">
        <f t="shared" si="55"/>
        <v>356.72659658528266</v>
      </c>
      <c r="M270" s="35" cm="1">
        <f t="array" ref="M270">_xll.Interp2dTab(-1,1,Parameters!$V$29:$AI$29,Parameters!$U$30:$U$37,Parameters!$V$30:$AI$37,ABS(J270),ABS(I270))*_xll.Interp2dTab(-1,1,Parameters!$V$18:$AI$18,Parameters!$U$19:$U$26,Parameters!$V$19:$AI$26,ABS(J270),ABS(I270))</f>
        <v>0.85582616899306341</v>
      </c>
      <c r="N270" s="35">
        <f t="shared" si="56"/>
        <v>15.318653788962365</v>
      </c>
      <c r="O270" s="35">
        <f t="shared" si="57"/>
        <v>15318.653788962365</v>
      </c>
      <c r="P270" s="35">
        <f t="shared" si="63"/>
        <v>0.1808989266010983</v>
      </c>
      <c r="Q270" s="35" cm="1">
        <f t="array" ref="Q270">_xll.Interp2dTab(-1,1,Parameters!$AL$29:$AY$29,Parameters!$AK$30:$AK$37,Parameters!$AL$30:$AY$37,ABS(L270),ABS(K270))</f>
        <v>0.91046018875707402</v>
      </c>
      <c r="R270" s="35">
        <f t="shared" si="58"/>
        <v>14.399426738511387</v>
      </c>
      <c r="S270" s="35">
        <f t="shared" si="64"/>
        <v>0.12348006547952546</v>
      </c>
      <c r="X270" s="12"/>
      <c r="AB270" s="17">
        <f>([1]WLTC_BFH!$I271/1000-H270)</f>
        <v>-13.099827486338736</v>
      </c>
      <c r="AC270" s="17">
        <f t="shared" si="59"/>
        <v>13.099827486338736</v>
      </c>
      <c r="AG270" s="17">
        <f>([1]WLTC_BFH!$U274/1000-N270)</f>
        <v>-5.0300874172810062</v>
      </c>
      <c r="AH270" s="17">
        <f t="shared" si="60"/>
        <v>5.0300874172810062</v>
      </c>
      <c r="AK270">
        <v>-1.4405477832615325</v>
      </c>
    </row>
    <row r="271" spans="1:37" x14ac:dyDescent="0.3">
      <c r="A271" s="2" t="s">
        <v>3</v>
      </c>
      <c r="B271" s="2">
        <v>267</v>
      </c>
      <c r="C271" s="8">
        <v>40.799999999999997</v>
      </c>
      <c r="D271" s="8">
        <v>40.799999999999997</v>
      </c>
      <c r="E271" s="8">
        <v>34.838500000000003</v>
      </c>
      <c r="F271" s="13">
        <f t="shared" si="61"/>
        <v>0.49999999999999922</v>
      </c>
      <c r="G271" s="13">
        <f t="shared" si="62"/>
        <v>1.6723055555555546</v>
      </c>
      <c r="H271" s="35" cm="1">
        <f t="array" ref="H271">(m*g*_xll.Interp1d(-1,Parameters!$H$48:$H$54,Parameters!$I$48:$I$54,C271)+c_w*A*rho_L*(C271/3.6)^2/2+F271*e_i*m)*C271/3.6/1000</f>
        <v>9.057304895434676</v>
      </c>
      <c r="I271" s="35">
        <f t="shared" si="52"/>
        <v>28.391577703656267</v>
      </c>
      <c r="J271" s="35">
        <f t="shared" si="53"/>
        <v>3046.3573252145388</v>
      </c>
      <c r="K271" s="35">
        <f t="shared" si="54"/>
        <v>115.88022439747306</v>
      </c>
      <c r="L271" s="35">
        <f t="shared" si="55"/>
        <v>373.19090104306491</v>
      </c>
      <c r="M271" s="35" cm="1">
        <f t="array" ref="M271">_xll.Interp2dTab(-1,1,Parameters!$V$29:$AI$29,Parameters!$U$30:$U$37,Parameters!$V$30:$AI$37,ABS(J271),ABS(I271))*_xll.Interp2dTab(-1,1,Parameters!$V$18:$AI$18,Parameters!$U$19:$U$26,Parameters!$V$19:$AI$26,ABS(J271),ABS(I271))</f>
        <v>0.78260370440690841</v>
      </c>
      <c r="N271" s="35">
        <f t="shared" si="56"/>
        <v>11.573296732985312</v>
      </c>
      <c r="O271" s="35">
        <f t="shared" si="57"/>
        <v>11573.296732985313</v>
      </c>
      <c r="P271" s="35">
        <f t="shared" si="63"/>
        <v>0.18411373124914979</v>
      </c>
      <c r="Q271" s="35" cm="1">
        <f t="array" ref="Q271">_xll.Interp2dTab(-1,1,Parameters!$AL$29:$AY$29,Parameters!$AK$30:$AK$37,Parameters!$AL$30:$AY$37,ABS(L271),ABS(K271))</f>
        <v>0.93520768936367904</v>
      </c>
      <c r="R271" s="35">
        <f t="shared" si="58"/>
        <v>9.6848058441406959</v>
      </c>
      <c r="S271" s="35">
        <f t="shared" si="64"/>
        <v>0.12617028932512009</v>
      </c>
      <c r="X271" s="12"/>
      <c r="AB271" s="17">
        <f>([1]WLTC_BFH!$I272/1000-H271)</f>
        <v>-9.0423816954346758</v>
      </c>
      <c r="AC271" s="17">
        <f t="shared" si="59"/>
        <v>9.0423816954346758</v>
      </c>
      <c r="AG271" s="17">
        <f>([1]WLTC_BFH!$U275/1000-N271)</f>
        <v>-2.0397392108613062</v>
      </c>
      <c r="AH271" s="17">
        <f t="shared" si="60"/>
        <v>2.0397392108613062</v>
      </c>
      <c r="AK271">
        <v>-6.9160117195103794</v>
      </c>
    </row>
    <row r="272" spans="1:37" x14ac:dyDescent="0.3">
      <c r="A272" s="2" t="s">
        <v>3</v>
      </c>
      <c r="B272" s="2">
        <v>268</v>
      </c>
      <c r="C272" s="8">
        <v>42.9</v>
      </c>
      <c r="D272" s="8">
        <v>42.9</v>
      </c>
      <c r="E272" s="8">
        <v>38.282299999999999</v>
      </c>
      <c r="F272" s="13">
        <f t="shared" si="61"/>
        <v>0.5833333333333337</v>
      </c>
      <c r="G272" s="13">
        <f t="shared" si="62"/>
        <v>1.6842222222222212</v>
      </c>
      <c r="H272" s="35" cm="1">
        <f t="array" ref="H272">(m*g*_xll.Interp1d(-1,Parameters!$H$48:$H$54,Parameters!$I$48:$I$54,C272)+c_w*A*rho_L*(C272/3.6)^2/2+F272*e_i*m)*C272/3.6/1000</f>
        <v>10.940456181667345</v>
      </c>
      <c r="I272" s="35">
        <f t="shared" si="52"/>
        <v>32.615860506688762</v>
      </c>
      <c r="J272" s="35">
        <f t="shared" si="53"/>
        <v>3203.1551287182288</v>
      </c>
      <c r="K272" s="35">
        <f t="shared" si="54"/>
        <v>133.1216346580502</v>
      </c>
      <c r="L272" s="35">
        <f t="shared" si="55"/>
        <v>392.39925624381095</v>
      </c>
      <c r="M272" s="35" cm="1">
        <f t="array" ref="M272">_xll.Interp2dTab(-1,1,Parameters!$V$29:$AI$29,Parameters!$U$30:$U$37,Parameters!$V$30:$AI$37,ABS(J272),ABS(I272))*_xll.Interp2dTab(-1,1,Parameters!$V$18:$AI$18,Parameters!$U$19:$U$26,Parameters!$V$19:$AI$26,ABS(J272),ABS(I272))</f>
        <v>0.802616796036277</v>
      </c>
      <c r="N272" s="35">
        <f t="shared" si="56"/>
        <v>13.630983348089384</v>
      </c>
      <c r="O272" s="35">
        <f t="shared" si="57"/>
        <v>13630.983348089383</v>
      </c>
      <c r="P272" s="35">
        <f t="shared" si="63"/>
        <v>0.18790011551250796</v>
      </c>
      <c r="Q272" s="35" cm="1">
        <f t="array" ref="Q272">_xll.Interp2dTab(-1,1,Parameters!$AL$29:$AY$29,Parameters!$AK$30:$AK$37,Parameters!$AL$30:$AY$37,ABS(L272),ABS(K272))</f>
        <v>0.93214144177734293</v>
      </c>
      <c r="R272" s="35">
        <f t="shared" si="58"/>
        <v>11.736905679042485</v>
      </c>
      <c r="S272" s="35">
        <f t="shared" si="64"/>
        <v>0.1294305409026319</v>
      </c>
      <c r="X272" s="12"/>
      <c r="AB272" s="17">
        <f>([1]WLTC_BFH!$I273/1000-H272)</f>
        <v>-10.927996381667345</v>
      </c>
      <c r="AC272" s="17">
        <f t="shared" si="59"/>
        <v>10.927996381667345</v>
      </c>
      <c r="AG272" s="17">
        <f>([1]WLTC_BFH!$U276/1000-N272)</f>
        <v>-0.22777542729739686</v>
      </c>
      <c r="AH272" s="17">
        <f t="shared" si="60"/>
        <v>0.22777542729739686</v>
      </c>
      <c r="AK272">
        <v>-1.9196474788403979</v>
      </c>
    </row>
    <row r="273" spans="1:37" x14ac:dyDescent="0.3">
      <c r="A273" s="2" t="s">
        <v>3</v>
      </c>
      <c r="B273" s="2">
        <v>269</v>
      </c>
      <c r="C273" s="8">
        <v>44.4</v>
      </c>
      <c r="D273" s="8">
        <v>44.4</v>
      </c>
      <c r="E273" s="8">
        <v>40.489800000000002</v>
      </c>
      <c r="F273" s="13">
        <f t="shared" si="61"/>
        <v>0.41666666666666663</v>
      </c>
      <c r="G273" s="13">
        <f t="shared" si="62"/>
        <v>1.6965555555555545</v>
      </c>
      <c r="H273" s="35" cm="1">
        <f t="array" ref="H273">(m*g*_xll.Interp1d(-1,Parameters!$H$48:$H$54,Parameters!$I$48:$I$54,C273)+c_w*A*rho_L*(C273/3.6)^2/2+F273*e_i*m)*C273/3.6/1000</f>
        <v>8.5785265023916395</v>
      </c>
      <c r="I273" s="35">
        <f t="shared" si="52"/>
        <v>24.710437197111311</v>
      </c>
      <c r="J273" s="35">
        <f t="shared" si="53"/>
        <v>3315.1535597922925</v>
      </c>
      <c r="K273" s="35">
        <f t="shared" si="54"/>
        <v>100.85564942000983</v>
      </c>
      <c r="L273" s="35">
        <f t="shared" si="55"/>
        <v>406.11950995862946</v>
      </c>
      <c r="M273" s="35" cm="1">
        <f t="array" ref="M273">_xll.Interp2dTab(-1,1,Parameters!$V$29:$AI$29,Parameters!$U$30:$U$37,Parameters!$V$30:$AI$37,ABS(J273),ABS(I273))*_xll.Interp2dTab(-1,1,Parameters!$V$18:$AI$18,Parameters!$U$19:$U$26,Parameters!$V$19:$AI$26,ABS(J273),ABS(I273))</f>
        <v>0.76423384779894565</v>
      </c>
      <c r="N273" s="35">
        <f t="shared" si="56"/>
        <v>11.225002042370249</v>
      </c>
      <c r="O273" s="35">
        <f t="shared" si="57"/>
        <v>11225.00204237025</v>
      </c>
      <c r="P273" s="35">
        <f t="shared" si="63"/>
        <v>0.19101817163538859</v>
      </c>
      <c r="Q273" s="35" cm="1">
        <f t="array" ref="Q273">_xll.Interp2dTab(-1,1,Parameters!$AL$29:$AY$29,Parameters!$AK$30:$AK$37,Parameters!$AL$30:$AY$37,ABS(L273),ABS(K273))</f>
        <v>0.94531509177643303</v>
      </c>
      <c r="R273" s="35">
        <f t="shared" si="58"/>
        <v>9.0747800146413624</v>
      </c>
      <c r="S273" s="35">
        <f t="shared" si="64"/>
        <v>0.13195131312892117</v>
      </c>
      <c r="X273" s="12"/>
      <c r="AB273" s="17">
        <f>([1]WLTC_BFH!$I274/1000-H273)</f>
        <v>-8.5697818023916401</v>
      </c>
      <c r="AC273" s="17">
        <f t="shared" si="59"/>
        <v>8.5697818023916401</v>
      </c>
      <c r="AG273" s="17">
        <f>([1]WLTC_BFH!$U277/1000-N273)</f>
        <v>-1.5967301977102135</v>
      </c>
      <c r="AH273" s="17">
        <f t="shared" si="60"/>
        <v>1.5967301977102135</v>
      </c>
      <c r="AK273">
        <v>-1.0313125987147398</v>
      </c>
    </row>
    <row r="274" spans="1:37" x14ac:dyDescent="0.3">
      <c r="A274" s="2" t="s">
        <v>3</v>
      </c>
      <c r="B274" s="2">
        <v>270</v>
      </c>
      <c r="C274" s="8">
        <v>45.9</v>
      </c>
      <c r="D274" s="8">
        <v>45.9</v>
      </c>
      <c r="E274" s="8">
        <v>42.028500000000001</v>
      </c>
      <c r="F274" s="13">
        <f t="shared" si="61"/>
        <v>0.41666666666666663</v>
      </c>
      <c r="G274" s="13">
        <f t="shared" si="62"/>
        <v>1.7093055555555545</v>
      </c>
      <c r="H274" s="35" cm="1">
        <f t="array" ref="H274">(m*g*_xll.Interp1d(-1,Parameters!$H$48:$H$54,Parameters!$I$48:$I$54,C274)+c_w*A*rho_L*(C274/3.6)^2/2+F274*e_i*m)*C274/3.6/1000</f>
        <v>8.9228827204080954</v>
      </c>
      <c r="I274" s="35">
        <f t="shared" si="52"/>
        <v>24.862408706125894</v>
      </c>
      <c r="J274" s="35">
        <f t="shared" si="53"/>
        <v>3427.1519908663568</v>
      </c>
      <c r="K274" s="35">
        <f t="shared" si="54"/>
        <v>101.47592113405284</v>
      </c>
      <c r="L274" s="35">
        <f t="shared" si="55"/>
        <v>419.83976367344809</v>
      </c>
      <c r="M274" s="35" cm="1">
        <f t="array" ref="M274">_xll.Interp2dTab(-1,1,Parameters!$V$29:$AI$29,Parameters!$U$30:$U$37,Parameters!$V$30:$AI$37,ABS(J274),ABS(I274))*_xll.Interp2dTab(-1,1,Parameters!$V$18:$AI$18,Parameters!$U$19:$U$26,Parameters!$V$19:$AI$26,ABS(J274),ABS(I274))</f>
        <v>0.76479514905135915</v>
      </c>
      <c r="N274" s="35">
        <f t="shared" si="56"/>
        <v>11.667023164929734</v>
      </c>
      <c r="O274" s="35">
        <f t="shared" si="57"/>
        <v>11667.023164929735</v>
      </c>
      <c r="P274" s="35">
        <f t="shared" si="63"/>
        <v>0.19425901140342464</v>
      </c>
      <c r="Q274" s="35" cm="1">
        <f t="array" ref="Q274">_xll.Interp2dTab(-1,1,Parameters!$AL$29:$AY$29,Parameters!$AK$30:$AK$37,Parameters!$AL$30:$AY$37,ABS(L274),ABS(K274))</f>
        <v>0.94648204493367649</v>
      </c>
      <c r="R274" s="35">
        <f t="shared" si="58"/>
        <v>9.4274189015739385</v>
      </c>
      <c r="S274" s="35">
        <f t="shared" si="64"/>
        <v>0.13457004060158059</v>
      </c>
      <c r="X274" s="12"/>
      <c r="AB274" s="17">
        <f>([1]WLTC_BFH!$I275/1000-H274)</f>
        <v>-8.9165849204080949</v>
      </c>
      <c r="AC274" s="17">
        <f t="shared" si="59"/>
        <v>8.9165849204080949</v>
      </c>
      <c r="AG274" s="17">
        <f>([1]WLTC_BFH!$U278/1000-N274)</f>
        <v>-6.8052873158731337</v>
      </c>
      <c r="AH274" s="17">
        <f t="shared" si="60"/>
        <v>6.8052873158731337</v>
      </c>
      <c r="AK274">
        <v>-3.4388146859010149</v>
      </c>
    </row>
    <row r="275" spans="1:37" x14ac:dyDescent="0.3">
      <c r="A275" s="2" t="s">
        <v>3</v>
      </c>
      <c r="B275" s="2">
        <v>271</v>
      </c>
      <c r="C275" s="8">
        <v>46</v>
      </c>
      <c r="D275" s="8">
        <v>46</v>
      </c>
      <c r="E275" s="8">
        <v>43.8399</v>
      </c>
      <c r="F275" s="13">
        <f t="shared" si="61"/>
        <v>2.7777777777778172E-2</v>
      </c>
      <c r="G275" s="13">
        <f t="shared" si="62"/>
        <v>1.7220833333333323</v>
      </c>
      <c r="H275" s="35" cm="1">
        <f t="array" ref="H275">(m*g*_xll.Interp1d(-1,Parameters!$H$48:$H$54,Parameters!$I$48:$I$54,C275)+c_w*A*rho_L*(C275/3.6)^2/2+F275*e_i*m)*C275/3.6/1000</f>
        <v>2.1880012212672444</v>
      </c>
      <c r="I275" s="35">
        <f t="shared" si="52"/>
        <v>6.0833167553568943</v>
      </c>
      <c r="J275" s="35">
        <f t="shared" si="53"/>
        <v>3434.6185529379613</v>
      </c>
      <c r="K275" s="35">
        <f t="shared" si="54"/>
        <v>24.829057336989166</v>
      </c>
      <c r="L275" s="35">
        <f t="shared" si="55"/>
        <v>420.754447254436</v>
      </c>
      <c r="M275" s="35" cm="1">
        <f t="array" ref="M275">_xll.Interp2dTab(-1,1,Parameters!$V$29:$AI$29,Parameters!$U$30:$U$37,Parameters!$V$30:$AI$37,ABS(J275),ABS(I275))*_xll.Interp2dTab(-1,1,Parameters!$V$18:$AI$18,Parameters!$U$19:$U$26,Parameters!$V$19:$AI$26,ABS(J275),ABS(I275))</f>
        <v>0.47138147050948309</v>
      </c>
      <c r="N275" s="35">
        <f t="shared" si="56"/>
        <v>4.6416784667042332</v>
      </c>
      <c r="O275" s="35">
        <f t="shared" si="57"/>
        <v>4641.678466704233</v>
      </c>
      <c r="P275" s="35">
        <f t="shared" si="63"/>
        <v>0.1955483665330647</v>
      </c>
      <c r="Q275" s="35" cm="1">
        <f t="array" ref="Q275">_xll.Interp2dTab(-1,1,Parameters!$AL$29:$AY$29,Parameters!$AK$30:$AK$37,Parameters!$AL$30:$AY$37,ABS(L275),ABS(K275))</f>
        <v>0.93630763847896592</v>
      </c>
      <c r="R275" s="35">
        <f t="shared" si="58"/>
        <v>2.3368400847628008</v>
      </c>
      <c r="S275" s="35">
        <f t="shared" si="64"/>
        <v>0.13521916284734803</v>
      </c>
      <c r="X275" s="12"/>
      <c r="AB275" s="17">
        <f>([1]WLTC_BFH!$I276/1000-H275)</f>
        <v>-2.1779650212672443</v>
      </c>
      <c r="AC275" s="17">
        <f t="shared" si="59"/>
        <v>2.1779650212672443</v>
      </c>
      <c r="AG275" s="17">
        <f>([1]WLTC_BFH!$U279/1000-N275)</f>
        <v>-0.80845074393196814</v>
      </c>
      <c r="AH275" s="17">
        <f t="shared" si="60"/>
        <v>0.80845074393196814</v>
      </c>
      <c r="AK275">
        <v>-5.9897726834044933</v>
      </c>
    </row>
    <row r="276" spans="1:37" x14ac:dyDescent="0.3">
      <c r="A276" s="2" t="s">
        <v>3</v>
      </c>
      <c r="B276" s="2">
        <v>272</v>
      </c>
      <c r="C276" s="8">
        <v>45.6</v>
      </c>
      <c r="D276" s="8">
        <v>45.6</v>
      </c>
      <c r="E276" s="8">
        <v>45.381999999999998</v>
      </c>
      <c r="F276" s="13">
        <f t="shared" si="61"/>
        <v>-0.11111111111111072</v>
      </c>
      <c r="G276" s="13">
        <f t="shared" si="62"/>
        <v>1.7347499999999989</v>
      </c>
      <c r="H276" s="35" cm="1">
        <f t="array" ref="H276">(m*g*_xll.Interp1d(-1,Parameters!$H$48:$H$54,Parameters!$I$48:$I$54,C276)+c_w*A*rho_L*(C276/3.6)^2/2+F276*e_i*m)*C276/3.6/1000</f>
        <v>-0.23826507078503967</v>
      </c>
      <c r="I276" s="35">
        <f t="shared" si="52"/>
        <v>0.66826119003908679</v>
      </c>
      <c r="J276" s="35">
        <f t="shared" si="53"/>
        <v>3404.7523046515439</v>
      </c>
      <c r="K276" s="35">
        <f t="shared" si="54"/>
        <v>2.727508047144533</v>
      </c>
      <c r="L276" s="35">
        <f t="shared" si="55"/>
        <v>417.09571293048435</v>
      </c>
      <c r="M276" s="35" cm="1">
        <f t="array" ref="M276">_xll.Interp2dTab(-1,1,Parameters!$V$29:$AI$29,Parameters!$U$30:$U$37,Parameters!$V$30:$AI$37,ABS(J276),ABS(I276))*_xll.Interp2dTab(-1,1,Parameters!$V$18:$AI$18,Parameters!$U$19:$U$26,Parameters!$V$19:$AI$26,ABS(J276),ABS(I276))</f>
        <v>0.14193611012429858</v>
      </c>
      <c r="N276" s="35">
        <f t="shared" si="56"/>
        <v>-3.3818417325719184E-2</v>
      </c>
      <c r="O276" s="35">
        <f t="shared" si="57"/>
        <v>-33.818417325719182</v>
      </c>
      <c r="P276" s="35">
        <f t="shared" si="63"/>
        <v>0.195538972528252</v>
      </c>
      <c r="Q276" s="35" cm="1">
        <f t="array" ref="Q276">_xll.Interp2dTab(-1,1,Parameters!$AL$29:$AY$29,Parameters!$AK$30:$AK$37,Parameters!$AL$30:$AY$37,ABS(L276),ABS(K276))</f>
        <v>0.45891417381832189</v>
      </c>
      <c r="R276" s="35">
        <f t="shared" si="58"/>
        <v>-0.10934321810908046</v>
      </c>
      <c r="S276" s="35">
        <f t="shared" si="64"/>
        <v>0.13518878973120663</v>
      </c>
      <c r="X276" s="12"/>
      <c r="AB276" s="17">
        <f>([1]WLTC_BFH!$I277/1000-H276)</f>
        <v>0.24528487078503966</v>
      </c>
      <c r="AC276" s="17">
        <f t="shared" si="59"/>
        <v>0.24528487078503966</v>
      </c>
      <c r="AG276" s="17">
        <f>([1]WLTC_BFH!$U280/1000-N276)</f>
        <v>-0.10503306782276609</v>
      </c>
      <c r="AH276" s="17">
        <f t="shared" si="60"/>
        <v>0.10503306782276609</v>
      </c>
      <c r="AK276">
        <v>-9.1542740007799246</v>
      </c>
    </row>
    <row r="277" spans="1:37" x14ac:dyDescent="0.3">
      <c r="A277" s="2" t="s">
        <v>3</v>
      </c>
      <c r="B277" s="2">
        <v>273</v>
      </c>
      <c r="C277" s="8">
        <v>45.3</v>
      </c>
      <c r="D277" s="8">
        <v>45.3</v>
      </c>
      <c r="E277" s="8">
        <v>45.898600000000002</v>
      </c>
      <c r="F277" s="13">
        <f t="shared" si="61"/>
        <v>-8.3333333333334522E-2</v>
      </c>
      <c r="G277" s="13">
        <f t="shared" si="62"/>
        <v>1.7473333333333323</v>
      </c>
      <c r="H277" s="35" cm="1">
        <f t="array" ref="H277">(m*g*_xll.Interp1d(-1,Parameters!$H$48:$H$54,Parameters!$I$48:$I$54,C277)+c_w*A*rho_L*(C277/3.6)^2/2+F277*e_i*m)*C277/3.6/1000</f>
        <v>0.22783936775977037</v>
      </c>
      <c r="I277" s="35">
        <f t="shared" si="52"/>
        <v>0.64325218037129317</v>
      </c>
      <c r="J277" s="35">
        <f t="shared" si="53"/>
        <v>3382.3526184367311</v>
      </c>
      <c r="K277" s="35">
        <f t="shared" si="54"/>
        <v>2.6254337741854332</v>
      </c>
      <c r="L277" s="35">
        <f t="shared" si="55"/>
        <v>414.35166218752062</v>
      </c>
      <c r="M277" s="35" cm="1">
        <f t="array" ref="M277">_xll.Interp2dTab(-1,1,Parameters!$V$29:$AI$29,Parameters!$U$30:$U$37,Parameters!$V$30:$AI$37,ABS(J277),ABS(I277))*_xll.Interp2dTab(-1,1,Parameters!$V$18:$AI$18,Parameters!$U$19:$U$26,Parameters!$V$19:$AI$26,ABS(J277),ABS(I277))</f>
        <v>0.13526802257558584</v>
      </c>
      <c r="N277" s="35">
        <f t="shared" si="56"/>
        <v>1.6843549822165618</v>
      </c>
      <c r="O277" s="35">
        <f t="shared" si="57"/>
        <v>1684.3549822165617</v>
      </c>
      <c r="P277" s="35">
        <f t="shared" si="63"/>
        <v>0.19600684891220105</v>
      </c>
      <c r="Q277" s="35" cm="1">
        <f t="array" ref="Q277">_xll.Interp2dTab(-1,1,Parameters!$AL$29:$AY$29,Parameters!$AK$30:$AK$37,Parameters!$AL$30:$AY$37,ABS(L277),ABS(K277))</f>
        <v>0.45670936952240543</v>
      </c>
      <c r="R277" s="35">
        <f t="shared" si="58"/>
        <v>0.49887167411964589</v>
      </c>
      <c r="S277" s="35">
        <f t="shared" si="64"/>
        <v>0.13532736519623986</v>
      </c>
      <c r="X277" s="12"/>
      <c r="AB277" s="17">
        <f>([1]WLTC_BFH!$I278/1000-H277)</f>
        <v>-0.22523446775977038</v>
      </c>
      <c r="AC277" s="17">
        <f t="shared" si="59"/>
        <v>0.22523446775977038</v>
      </c>
      <c r="AG277" s="17">
        <f>([1]WLTC_BFH!$U281/1000-N277)</f>
        <v>0.45404501778337414</v>
      </c>
      <c r="AH277" s="17">
        <f t="shared" si="60"/>
        <v>0.45404501778337414</v>
      </c>
      <c r="AK277">
        <v>-2.7898565390920647</v>
      </c>
    </row>
    <row r="278" spans="1:37" x14ac:dyDescent="0.3">
      <c r="A278" s="2" t="s">
        <v>3</v>
      </c>
      <c r="B278" s="2">
        <v>274</v>
      </c>
      <c r="C278" s="8">
        <v>43.7</v>
      </c>
      <c r="D278" s="8">
        <v>43.7</v>
      </c>
      <c r="E278" s="8">
        <v>45.939300000000003</v>
      </c>
      <c r="F278" s="13">
        <f t="shared" si="61"/>
        <v>-0.44444444444444287</v>
      </c>
      <c r="G278" s="13">
        <f t="shared" si="62"/>
        <v>1.7594722222222212</v>
      </c>
      <c r="H278" s="35" cm="1">
        <f t="array" ref="H278">(m*g*_xll.Interp1d(-1,Parameters!$H$48:$H$54,Parameters!$I$48:$I$54,C278)+c_w*A*rho_L*(C278/3.6)^2/2+F278*e_i*m)*C278/3.6/1000</f>
        <v>-5.7963839769463998</v>
      </c>
      <c r="I278" s="35">
        <f t="shared" si="52"/>
        <v>16.963927684896326</v>
      </c>
      <c r="J278" s="35">
        <f t="shared" si="53"/>
        <v>3262.8876252910632</v>
      </c>
      <c r="K278" s="35">
        <f t="shared" si="54"/>
        <v>69.238270845904353</v>
      </c>
      <c r="L278" s="35">
        <f t="shared" si="55"/>
        <v>399.71672489171419</v>
      </c>
      <c r="M278" s="35" cm="1">
        <f t="array" ref="M278">_xll.Interp2dTab(-1,1,Parameters!$V$29:$AI$29,Parameters!$U$30:$U$37,Parameters!$V$30:$AI$37,ABS(J278),ABS(I278))*_xll.Interp2dTab(-1,1,Parameters!$V$18:$AI$18,Parameters!$U$19:$U$26,Parameters!$V$19:$AI$26,ABS(J278),ABS(I278))</f>
        <v>0.72779417973120664</v>
      </c>
      <c r="N278" s="35">
        <f t="shared" si="56"/>
        <v>-4.2185745219088142</v>
      </c>
      <c r="O278" s="35">
        <f t="shared" si="57"/>
        <v>-4218.5745219088139</v>
      </c>
      <c r="P278" s="35">
        <f t="shared" si="63"/>
        <v>0.19483502265611527</v>
      </c>
      <c r="Q278" s="35" cm="1">
        <f t="array" ref="Q278">_xll.Interp2dTab(-1,1,Parameters!$AL$29:$AY$29,Parameters!$AK$30:$AK$37,Parameters!$AL$30:$AY$37,ABS(L278),ABS(K278))</f>
        <v>0.94805110971348105</v>
      </c>
      <c r="R278" s="35">
        <f t="shared" si="58"/>
        <v>-5.4952682616694748</v>
      </c>
      <c r="S278" s="35">
        <f t="shared" si="64"/>
        <v>0.13380090179022056</v>
      </c>
      <c r="X278" s="12"/>
      <c r="AB278" s="17">
        <f>([1]WLTC_BFH!$I279/1000-H278)</f>
        <v>5.7976378769463999</v>
      </c>
      <c r="AC278" s="17">
        <f t="shared" si="59"/>
        <v>5.7976378769463999</v>
      </c>
      <c r="AG278" s="17">
        <f>([1]WLTC_BFH!$U282/1000-N278)</f>
        <v>3.0094545219086437</v>
      </c>
      <c r="AH278" s="17">
        <f t="shared" si="60"/>
        <v>3.0094545219086437</v>
      </c>
      <c r="AK278">
        <v>-4.8612477996990133</v>
      </c>
    </row>
    <row r="279" spans="1:37" x14ac:dyDescent="0.3">
      <c r="A279" s="2" t="s">
        <v>3</v>
      </c>
      <c r="B279" s="2">
        <v>275</v>
      </c>
      <c r="C279" s="8">
        <v>40.799999999999997</v>
      </c>
      <c r="D279" s="8">
        <v>40.799999999999997</v>
      </c>
      <c r="E279" s="8">
        <v>45.314999999999998</v>
      </c>
      <c r="F279" s="13">
        <f t="shared" si="61"/>
        <v>-0.80555555555555713</v>
      </c>
      <c r="G279" s="13">
        <f t="shared" si="62"/>
        <v>1.7708055555555546</v>
      </c>
      <c r="H279" s="35" cm="1">
        <f t="array" ref="H279">(m*g*_xll.Interp1d(-1,Parameters!$H$48:$H$54,Parameters!$I$48:$I$54,C279)+c_w*A*rho_L*(C279/3.6)^2/2+F279*e_i*m)*C279/3.6/1000</f>
        <v>-11.065663986046816</v>
      </c>
      <c r="I279" s="35">
        <f t="shared" si="52"/>
        <v>34.687102016490222</v>
      </c>
      <c r="J279" s="35">
        <f t="shared" si="53"/>
        <v>3046.3573252145388</v>
      </c>
      <c r="K279" s="35">
        <f t="shared" si="54"/>
        <v>141.57540688030485</v>
      </c>
      <c r="L279" s="35">
        <f t="shared" si="55"/>
        <v>373.19090104306491</v>
      </c>
      <c r="M279" s="35" cm="1">
        <f t="array" ref="M279">_xll.Interp2dTab(-1,1,Parameters!$V$29:$AI$29,Parameters!$U$30:$U$37,Parameters!$V$30:$AI$37,ABS(J279),ABS(I279))*_xll.Interp2dTab(-1,1,Parameters!$V$18:$AI$18,Parameters!$U$19:$U$26,Parameters!$V$19:$AI$26,ABS(J279),ABS(I279))</f>
        <v>0.81378954821864891</v>
      </c>
      <c r="N279" s="35">
        <f t="shared" si="56"/>
        <v>-9.0051216959444123</v>
      </c>
      <c r="O279" s="35">
        <f t="shared" si="57"/>
        <v>-9005.1216959444118</v>
      </c>
      <c r="P279" s="35">
        <f t="shared" si="63"/>
        <v>0.19233359996279736</v>
      </c>
      <c r="Q279" s="35" cm="1">
        <f t="array" ref="Q279">_xll.Interp2dTab(-1,1,Parameters!$AL$29:$AY$29,Parameters!$AK$30:$AK$37,Parameters!$AL$30:$AY$37,ABS(L279),ABS(K279))</f>
        <v>0.92586994314973858</v>
      </c>
      <c r="R279" s="35">
        <f t="shared" si="58"/>
        <v>-10.245365685675276</v>
      </c>
      <c r="S279" s="35">
        <f t="shared" si="64"/>
        <v>0.13095496687753297</v>
      </c>
      <c r="X279" s="12"/>
      <c r="AB279" s="17">
        <f>([1]WLTC_BFH!$I280/1000-H279)</f>
        <v>11.063455586046816</v>
      </c>
      <c r="AC279" s="17">
        <f t="shared" si="59"/>
        <v>11.063455586046816</v>
      </c>
      <c r="AG279" s="17">
        <f>([1]WLTC_BFH!$U283/1000-N279)</f>
        <v>-0.17775830405557791</v>
      </c>
      <c r="AH279" s="17">
        <f t="shared" si="60"/>
        <v>0.17775830405557791</v>
      </c>
      <c r="AK279">
        <v>-10.307910925069045</v>
      </c>
    </row>
    <row r="280" spans="1:37" x14ac:dyDescent="0.3">
      <c r="A280" s="2" t="s">
        <v>3</v>
      </c>
      <c r="B280" s="2">
        <v>276</v>
      </c>
      <c r="C280" s="8">
        <v>38</v>
      </c>
      <c r="D280" s="8">
        <v>38</v>
      </c>
      <c r="E280" s="8">
        <v>44.702100000000002</v>
      </c>
      <c r="F280" s="13">
        <f t="shared" si="61"/>
        <v>-0.77777777777777701</v>
      </c>
      <c r="G280" s="13">
        <f t="shared" si="62"/>
        <v>1.7813611111111103</v>
      </c>
      <c r="H280" s="35" cm="1">
        <f t="array" ref="H280">(m*g*_xll.Interp1d(-1,Parameters!$H$48:$H$54,Parameters!$I$48:$I$54,C280)+c_w*A*rho_L*(C280/3.6)^2/2+F280*e_i*m)*C280/3.6/1000</f>
        <v>-9.981577772265684</v>
      </c>
      <c r="I280" s="35">
        <f t="shared" si="52"/>
        <v>33.594354482180094</v>
      </c>
      <c r="J280" s="35">
        <f t="shared" si="53"/>
        <v>2837.29358720962</v>
      </c>
      <c r="K280" s="35">
        <f t="shared" si="54"/>
        <v>137.11535781901807</v>
      </c>
      <c r="L280" s="35">
        <f t="shared" si="55"/>
        <v>347.57976077540366</v>
      </c>
      <c r="M280" s="35" cm="1">
        <f t="array" ref="M280">_xll.Interp2dTab(-1,1,Parameters!$V$29:$AI$29,Parameters!$U$30:$U$37,Parameters!$V$30:$AI$37,ABS(J280),ABS(I280))*_xll.Interp2dTab(-1,1,Parameters!$V$18:$AI$18,Parameters!$U$19:$U$26,Parameters!$V$19:$AI$26,ABS(J280),ABS(I280))</f>
        <v>0.80791265487678965</v>
      </c>
      <c r="N280" s="35">
        <f t="shared" si="56"/>
        <v>-8.0642429978503198</v>
      </c>
      <c r="O280" s="35">
        <f t="shared" si="57"/>
        <v>-8064.2429978503196</v>
      </c>
      <c r="P280" s="35">
        <f t="shared" si="63"/>
        <v>0.1900935324633945</v>
      </c>
      <c r="Q280" s="35" cm="1">
        <f t="array" ref="Q280">_xll.Interp2dTab(-1,1,Parameters!$AL$29:$AY$29,Parameters!$AK$30:$AK$37,Parameters!$AL$30:$AY$37,ABS(L280),ABS(K280))</f>
        <v>0.92317379091176455</v>
      </c>
      <c r="R280" s="35">
        <f t="shared" si="58"/>
        <v>-9.2147309913031172</v>
      </c>
      <c r="S280" s="35">
        <f t="shared" si="64"/>
        <v>0.12839531937994877</v>
      </c>
      <c r="X280" s="12"/>
      <c r="AB280" s="17">
        <f>([1]WLTC_BFH!$I281/1000-H280)</f>
        <v>9.9805217722656838</v>
      </c>
      <c r="AC280" s="17">
        <f t="shared" si="59"/>
        <v>9.9805217722656838</v>
      </c>
      <c r="AG280" s="17">
        <f>([1]WLTC_BFH!$U284/1000-N280)</f>
        <v>-0.59431700214967087</v>
      </c>
      <c r="AH280" s="17">
        <f t="shared" si="60"/>
        <v>0.59431700214967087</v>
      </c>
      <c r="AK280">
        <v>-9.7902999207764712</v>
      </c>
    </row>
    <row r="281" spans="1:37" x14ac:dyDescent="0.3">
      <c r="A281" s="2" t="s">
        <v>3</v>
      </c>
      <c r="B281" s="2">
        <v>277</v>
      </c>
      <c r="C281" s="8">
        <v>34.4</v>
      </c>
      <c r="D281" s="8">
        <v>34.4</v>
      </c>
      <c r="E281" s="8">
        <v>43.247</v>
      </c>
      <c r="F281" s="13">
        <f t="shared" si="61"/>
        <v>-1.0000000000000004</v>
      </c>
      <c r="G281" s="13">
        <f t="shared" si="62"/>
        <v>1.7909166666666658</v>
      </c>
      <c r="H281" s="35" cm="1">
        <f t="array" ref="H281">(m*g*_xll.Interp1d(-1,Parameters!$H$48:$H$54,Parameters!$I$48:$I$54,C281)+c_w*A*rho_L*(C281/3.6)^2/2+F281*e_i*m)*C281/3.6/1000</f>
        <v>-12.003481341123841</v>
      </c>
      <c r="I281" s="35">
        <f t="shared" si="52"/>
        <v>44.627183776389245</v>
      </c>
      <c r="J281" s="35">
        <f t="shared" si="53"/>
        <v>2568.4973526318668</v>
      </c>
      <c r="K281" s="35">
        <f t="shared" si="54"/>
        <v>182.1458505833327</v>
      </c>
      <c r="L281" s="35">
        <f t="shared" si="55"/>
        <v>314.6511518598391</v>
      </c>
      <c r="M281" s="35" cm="1">
        <f t="array" ref="M281">_xll.Interp2dTab(-1,1,Parameters!$V$29:$AI$29,Parameters!$U$30:$U$37,Parameters!$V$30:$AI$37,ABS(J281),ABS(I281))*_xll.Interp2dTab(-1,1,Parameters!$V$18:$AI$18,Parameters!$U$19:$U$26,Parameters!$V$19:$AI$26,ABS(J281),ABS(I281))</f>
        <v>0.86284472039990512</v>
      </c>
      <c r="N281" s="35">
        <f t="shared" si="56"/>
        <v>-10.357140501607478</v>
      </c>
      <c r="O281" s="35">
        <f t="shared" si="57"/>
        <v>-10357.140501607479</v>
      </c>
      <c r="P281" s="35">
        <f t="shared" si="63"/>
        <v>0.18721654899072576</v>
      </c>
      <c r="Q281" s="35" cm="1">
        <f t="array" ref="Q281">_xll.Interp2dTab(-1,1,Parameters!$AL$29:$AY$29,Parameters!$AK$30:$AK$37,Parameters!$AL$30:$AY$37,ABS(L281),ABS(K281))</f>
        <v>0.89994109821141888</v>
      </c>
      <c r="R281" s="35">
        <f t="shared" si="58"/>
        <v>-10.802426180491265</v>
      </c>
      <c r="S281" s="35">
        <f t="shared" si="64"/>
        <v>0.12539464544092344</v>
      </c>
      <c r="X281" s="12"/>
      <c r="AB281" s="17">
        <f>([1]WLTC_BFH!$I282/1000-H281)</f>
        <v>11.99813494112384</v>
      </c>
      <c r="AC281" s="17">
        <f t="shared" si="59"/>
        <v>11.99813494112384</v>
      </c>
      <c r="AG281" s="17">
        <f>([1]WLTC_BFH!$U285/1000-N281)</f>
        <v>1.9337805016073855</v>
      </c>
      <c r="AH281" s="17">
        <f t="shared" si="60"/>
        <v>1.9337805016073855</v>
      </c>
      <c r="AK281">
        <v>-5.6067786559156971</v>
      </c>
    </row>
    <row r="282" spans="1:37" x14ac:dyDescent="0.3">
      <c r="A282" s="2" t="s">
        <v>3</v>
      </c>
      <c r="B282" s="2">
        <v>278</v>
      </c>
      <c r="C282" s="8">
        <v>30.9</v>
      </c>
      <c r="D282" s="8">
        <v>30.9</v>
      </c>
      <c r="E282" s="8">
        <v>40.493699999999997</v>
      </c>
      <c r="F282" s="13">
        <f t="shared" si="61"/>
        <v>-0.97222222222222221</v>
      </c>
      <c r="G282" s="13">
        <f t="shared" si="62"/>
        <v>1.7994999999999992</v>
      </c>
      <c r="H282" s="35" cm="1">
        <f t="array" ref="H282">(m*g*_xll.Interp1d(-1,Parameters!$H$48:$H$54,Parameters!$I$48:$I$54,C282)+c_w*A*rho_L*(C282/3.6)^2/2+F282*e_i*m)*C282/3.6/1000</f>
        <v>-10.521073375591039</v>
      </c>
      <c r="I282" s="35">
        <f t="shared" si="52"/>
        <v>43.546401471780456</v>
      </c>
      <c r="J282" s="35">
        <f t="shared" si="53"/>
        <v>2307.1676801257167</v>
      </c>
      <c r="K282" s="35">
        <f t="shared" si="54"/>
        <v>177.73463760707193</v>
      </c>
      <c r="L282" s="35">
        <f t="shared" si="55"/>
        <v>282.63722652526235</v>
      </c>
      <c r="M282" s="35" cm="1">
        <f t="array" ref="M282">_xll.Interp2dTab(-1,1,Parameters!$V$29:$AI$29,Parameters!$U$30:$U$37,Parameters!$V$30:$AI$37,ABS(J282),ABS(I282))*_xll.Interp2dTab(-1,1,Parameters!$V$18:$AI$18,Parameters!$U$19:$U$26,Parameters!$V$19:$AI$26,ABS(J282),ABS(I282))</f>
        <v>0.8562315426687398</v>
      </c>
      <c r="N282" s="35">
        <f t="shared" si="56"/>
        <v>-9.0084748869133211</v>
      </c>
      <c r="O282" s="35">
        <f t="shared" si="57"/>
        <v>-9008.4748869133218</v>
      </c>
      <c r="P282" s="35">
        <f t="shared" si="63"/>
        <v>0.18471419485547205</v>
      </c>
      <c r="Q282" s="35" cm="1">
        <f t="array" ref="Q282">_xll.Interp2dTab(-1,1,Parameters!$AL$29:$AY$29,Parameters!$AK$30:$AK$37,Parameters!$AL$30:$AY$37,ABS(L282),ABS(K282))</f>
        <v>0.88964824620301264</v>
      </c>
      <c r="R282" s="35">
        <f t="shared" si="58"/>
        <v>-9.3600544767677771</v>
      </c>
      <c r="S282" s="35">
        <f t="shared" si="64"/>
        <v>0.12279463030848795</v>
      </c>
      <c r="X282" s="12"/>
      <c r="AB282" s="17">
        <f>([1]WLTC_BFH!$I283/1000-H282)</f>
        <v>10.509129775591038</v>
      </c>
      <c r="AC282" s="17">
        <f t="shared" si="59"/>
        <v>10.509129775591038</v>
      </c>
      <c r="AG282" s="17">
        <f>([1]WLTC_BFH!$U286/1000-N282)</f>
        <v>-3.7664162021955647</v>
      </c>
      <c r="AH282" s="17">
        <f t="shared" si="60"/>
        <v>3.7664162021955647</v>
      </c>
      <c r="AK282">
        <v>-6.060539644474078</v>
      </c>
    </row>
    <row r="283" spans="1:37" x14ac:dyDescent="0.3">
      <c r="A283" s="2" t="s">
        <v>3</v>
      </c>
      <c r="B283" s="2">
        <v>279</v>
      </c>
      <c r="C283" s="8">
        <v>25.5</v>
      </c>
      <c r="D283" s="8">
        <v>25.5</v>
      </c>
      <c r="E283" s="8">
        <v>37.209699999999998</v>
      </c>
      <c r="F283" s="13">
        <f t="shared" si="61"/>
        <v>-1.4999999999999996</v>
      </c>
      <c r="G283" s="13">
        <f t="shared" si="62"/>
        <v>1.8065833333333325</v>
      </c>
      <c r="H283" s="35" cm="1">
        <f t="array" ref="H283">(m*g*_xll.Interp1d(-1,Parameters!$H$48:$H$54,Parameters!$I$48:$I$54,C283)+c_w*A*rho_L*(C283/3.6)^2/2+F283*e_i*m)*C283/3.6/1000</f>
        <v>-13.836870799218435</v>
      </c>
      <c r="I283" s="35">
        <f t="shared" si="52"/>
        <v>69.398232168508045</v>
      </c>
      <c r="J283" s="35">
        <f t="shared" si="53"/>
        <v>1903.9733282590873</v>
      </c>
      <c r="K283" s="35">
        <f t="shared" si="54"/>
        <v>283.24888459576562</v>
      </c>
      <c r="L283" s="35">
        <f t="shared" si="55"/>
        <v>233.24431315191563</v>
      </c>
      <c r="M283" s="35" cm="1">
        <f t="array" ref="M283">_xll.Interp2dTab(-1,1,Parameters!$V$29:$AI$29,Parameters!$U$30:$U$37,Parameters!$V$30:$AI$37,ABS(J283),ABS(I283))*_xll.Interp2dTab(-1,1,Parameters!$V$18:$AI$18,Parameters!$U$19:$U$26,Parameters!$V$19:$AI$26,ABS(J283),ABS(I283))</f>
        <v>0.84885972426844214</v>
      </c>
      <c r="N283" s="35">
        <f t="shared" si="56"/>
        <v>-11.745562331362619</v>
      </c>
      <c r="O283" s="35">
        <f t="shared" si="57"/>
        <v>-11745.562331362618</v>
      </c>
      <c r="P283" s="35">
        <f t="shared" si="63"/>
        <v>0.18145153865231578</v>
      </c>
      <c r="Q283" s="35" cm="1">
        <f t="array" ref="Q283">_xll.Interp2dTab(-1,1,Parameters!$AL$29:$AY$29,Parameters!$AK$30:$AK$37,Parameters!$AL$30:$AY$37,ABS(L283),ABS(K283))</f>
        <v>0.77776791125158107</v>
      </c>
      <c r="R283" s="35">
        <f t="shared" si="58"/>
        <v>-10.761874099766118</v>
      </c>
      <c r="S283" s="35">
        <f t="shared" si="64"/>
        <v>0.11980522083633069</v>
      </c>
      <c r="X283" s="12"/>
      <c r="AB283" s="17">
        <f>([1]WLTC_BFH!$I284/1000-H283)</f>
        <v>13.826039699218434</v>
      </c>
      <c r="AC283" s="17">
        <f t="shared" si="59"/>
        <v>13.826039699218434</v>
      </c>
      <c r="AG283" s="17">
        <f>([1]WLTC_BFH!$U287/1000-N283)</f>
        <v>0.46750172530231104</v>
      </c>
      <c r="AH283" s="17">
        <f t="shared" si="60"/>
        <v>0.46750172530231104</v>
      </c>
      <c r="AK283">
        <v>-2.9889154279797161</v>
      </c>
    </row>
    <row r="284" spans="1:37" x14ac:dyDescent="0.3">
      <c r="A284" s="2" t="s">
        <v>3</v>
      </c>
      <c r="B284" s="2">
        <v>280</v>
      </c>
      <c r="C284" s="8">
        <v>21.4</v>
      </c>
      <c r="D284" s="8">
        <v>21.4</v>
      </c>
      <c r="E284" s="8">
        <v>33.837600000000002</v>
      </c>
      <c r="F284" s="13">
        <f t="shared" si="61"/>
        <v>-1.1388888888888893</v>
      </c>
      <c r="G284" s="13">
        <f t="shared" si="62"/>
        <v>1.8125277777777771</v>
      </c>
      <c r="H284" s="35" cm="1">
        <f t="array" ref="H284">(m*g*_xll.Interp1d(-1,Parameters!$H$48:$H$54,Parameters!$I$48:$I$54,C284)+c_w*A*rho_L*(C284/3.6)^2/2+F284*e_i*m)*C284/3.6/1000</f>
        <v>-8.7276885025396282</v>
      </c>
      <c r="I284" s="35">
        <f t="shared" si="52"/>
        <v>52.159829894929203</v>
      </c>
      <c r="J284" s="35">
        <f t="shared" si="53"/>
        <v>1597.8442833233121</v>
      </c>
      <c r="K284" s="35">
        <f t="shared" si="54"/>
        <v>212.89034571615355</v>
      </c>
      <c r="L284" s="35">
        <f t="shared" si="55"/>
        <v>195.74228633141149</v>
      </c>
      <c r="M284" s="35" cm="1">
        <f t="array" ref="M284">_xll.Interp2dTab(-1,1,Parameters!$V$29:$AI$29,Parameters!$U$30:$U$37,Parameters!$V$30:$AI$37,ABS(J284),ABS(I284))*_xll.Interp2dTab(-1,1,Parameters!$V$18:$AI$18,Parameters!$U$19:$U$26,Parameters!$V$19:$AI$26,ABS(J284),ABS(I284))</f>
        <v>0.80177699811306025</v>
      </c>
      <c r="N284" s="35">
        <f t="shared" si="56"/>
        <v>-6.9976598880320928</v>
      </c>
      <c r="O284" s="35">
        <f t="shared" si="57"/>
        <v>-6997.6598880320926</v>
      </c>
      <c r="P284" s="35">
        <f t="shared" si="63"/>
        <v>0.17950774423897353</v>
      </c>
      <c r="Q284" s="35" cm="1">
        <f t="array" ref="Q284">_xll.Interp2dTab(-1,1,Parameters!$AL$29:$AY$29,Parameters!$AK$30:$AK$37,Parameters!$AL$30:$AY$37,ABS(L284),ABS(K284))</f>
        <v>0.81370348334897546</v>
      </c>
      <c r="R284" s="35">
        <f t="shared" si="58"/>
        <v>-7.1017505361012994</v>
      </c>
      <c r="S284" s="35">
        <f t="shared" si="64"/>
        <v>0.11783251235408033</v>
      </c>
      <c r="X284" s="12"/>
      <c r="AB284" s="17">
        <f>([1]WLTC_BFH!$I285/1000-H284)</f>
        <v>8.7173807025396286</v>
      </c>
      <c r="AC284" s="17">
        <f t="shared" si="59"/>
        <v>8.7173807025396286</v>
      </c>
      <c r="AG284" s="17">
        <f>([1]WLTC_BFH!$U288/1000-N284)</f>
        <v>5.7110292574015631</v>
      </c>
      <c r="AH284" s="17">
        <f t="shared" si="60"/>
        <v>5.7110292574015631</v>
      </c>
      <c r="AK284">
        <v>6.7852770957336634</v>
      </c>
    </row>
    <row r="285" spans="1:37" x14ac:dyDescent="0.3">
      <c r="A285" s="2" t="s">
        <v>3</v>
      </c>
      <c r="B285" s="2">
        <v>281</v>
      </c>
      <c r="C285" s="8">
        <v>20.2</v>
      </c>
      <c r="D285" s="8">
        <v>20.2</v>
      </c>
      <c r="E285" s="8">
        <v>29.353000000000002</v>
      </c>
      <c r="F285" s="13">
        <f t="shared" si="61"/>
        <v>-0.33333333333333315</v>
      </c>
      <c r="G285" s="13">
        <f t="shared" si="62"/>
        <v>1.8181388888888881</v>
      </c>
      <c r="H285" s="35" cm="1">
        <f t="array" ref="H285">(m*g*_xll.Interp1d(-1,Parameters!$H$48:$H$54,Parameters!$I$48:$I$54,C285)+c_w*A*rho_L*(C285/3.6)^2/2+F285*e_i*m)*C285/3.6/1000</f>
        <v>-2.099477409829646</v>
      </c>
      <c r="I285" s="35">
        <f t="shared" si="52"/>
        <v>13.292618442926795</v>
      </c>
      <c r="J285" s="35">
        <f t="shared" si="53"/>
        <v>1508.2455384640612</v>
      </c>
      <c r="K285" s="35">
        <f t="shared" si="54"/>
        <v>54.253822174805713</v>
      </c>
      <c r="L285" s="35">
        <f t="shared" si="55"/>
        <v>184.76608335955666</v>
      </c>
      <c r="M285" s="35" cm="1">
        <f t="array" ref="M285">_xll.Interp2dTab(-1,1,Parameters!$V$29:$AI$29,Parameters!$U$30:$U$37,Parameters!$V$30:$AI$37,ABS(J285),ABS(I285))*_xll.Interp2dTab(-1,1,Parameters!$V$18:$AI$18,Parameters!$U$19:$U$26,Parameters!$V$19:$AI$26,ABS(J285),ABS(I285))</f>
        <v>0.62562793314315623</v>
      </c>
      <c r="N285" s="35">
        <f t="shared" si="56"/>
        <v>-1.3134917125924686</v>
      </c>
      <c r="O285" s="35">
        <f t="shared" si="57"/>
        <v>-1313.4917125924685</v>
      </c>
      <c r="P285" s="35">
        <f t="shared" si="63"/>
        <v>0.17914288542992007</v>
      </c>
      <c r="Q285" s="35" cm="1">
        <f t="array" ref="Q285">_xll.Interp2dTab(-1,1,Parameters!$AL$29:$AY$29,Parameters!$AK$30:$AK$37,Parameters!$AL$30:$AY$37,ABS(L285),ABS(K285))</f>
        <v>0.92954282986432679</v>
      </c>
      <c r="R285" s="35">
        <f t="shared" si="58"/>
        <v>-1.9515541727692762</v>
      </c>
      <c r="S285" s="35">
        <f t="shared" si="64"/>
        <v>0.11729041397275554</v>
      </c>
      <c r="X285" s="12"/>
      <c r="AB285" s="17">
        <f>([1]WLTC_BFH!$I286/1000-H285)</f>
        <v>2.0865062098296461</v>
      </c>
      <c r="AC285" s="17">
        <f t="shared" si="59"/>
        <v>2.0865062098296461</v>
      </c>
      <c r="AG285" s="17">
        <f>([1]WLTC_BFH!$U289/1000-N285)</f>
        <v>5.061095316196111</v>
      </c>
      <c r="AH285" s="17">
        <f t="shared" si="60"/>
        <v>5.061095316196111</v>
      </c>
      <c r="AK285">
        <v>14.611263726059901</v>
      </c>
    </row>
    <row r="286" spans="1:37" x14ac:dyDescent="0.3">
      <c r="A286" s="2" t="s">
        <v>3</v>
      </c>
      <c r="B286" s="2">
        <v>282</v>
      </c>
      <c r="C286" s="8">
        <v>22.9</v>
      </c>
      <c r="D286" s="8">
        <v>22.9</v>
      </c>
      <c r="E286" s="8">
        <v>24.357800000000001</v>
      </c>
      <c r="F286" s="13">
        <f t="shared" si="61"/>
        <v>0.74999999999999978</v>
      </c>
      <c r="G286" s="13">
        <f t="shared" si="62"/>
        <v>1.8244999999999991</v>
      </c>
      <c r="H286" s="35" cm="1">
        <f t="array" ref="H286">(m*g*_xll.Interp1d(-1,Parameters!$H$48:$H$54,Parameters!$I$48:$I$54,C286)+c_w*A*rho_L*(C286/3.6)^2/2+F286*e_i*m)*C286/3.6/1000</f>
        <v>7.0143368445605505</v>
      </c>
      <c r="I286" s="35">
        <f t="shared" si="52"/>
        <v>39.174353474385242</v>
      </c>
      <c r="J286" s="35">
        <f t="shared" si="53"/>
        <v>1709.8427143973761</v>
      </c>
      <c r="K286" s="35">
        <f t="shared" si="54"/>
        <v>159.89012370570336</v>
      </c>
      <c r="L286" s="35">
        <f t="shared" si="55"/>
        <v>209.46254004623006</v>
      </c>
      <c r="M286" s="35" cm="1">
        <f t="array" ref="M286">_xll.Interp2dTab(-1,1,Parameters!$V$29:$AI$29,Parameters!$U$30:$U$37,Parameters!$V$30:$AI$37,ABS(J286),ABS(I286))*_xll.Interp2dTab(-1,1,Parameters!$V$18:$AI$18,Parameters!$U$19:$U$26,Parameters!$V$19:$AI$26,ABS(J286),ABS(I286))</f>
        <v>0.7753986300137018</v>
      </c>
      <c r="N286" s="35">
        <f t="shared" si="56"/>
        <v>9.0461042527720252</v>
      </c>
      <c r="O286" s="35">
        <f t="shared" si="57"/>
        <v>9046.1042527720256</v>
      </c>
      <c r="P286" s="35">
        <f t="shared" si="63"/>
        <v>0.18165569216680119</v>
      </c>
      <c r="Q286" s="35" cm="1">
        <f t="array" ref="Q286">_xll.Interp2dTab(-1,1,Parameters!$AL$29:$AY$29,Parameters!$AK$30:$AK$37,Parameters!$AL$30:$AY$37,ABS(L286),ABS(K286))</f>
        <v>0.86261581350169347</v>
      </c>
      <c r="R286" s="35">
        <f t="shared" si="58"/>
        <v>8.1314725915893256</v>
      </c>
      <c r="S286" s="35">
        <f t="shared" si="64"/>
        <v>0.11954915635930813</v>
      </c>
      <c r="X286" s="12"/>
      <c r="AB286" s="17">
        <f>([1]WLTC_BFH!$I287/1000-H286)</f>
        <v>-7.0265739445605506</v>
      </c>
      <c r="AC286" s="17">
        <f t="shared" si="59"/>
        <v>7.0265739445605506</v>
      </c>
      <c r="AG286" s="17">
        <f>([1]WLTC_BFH!$U290/1000-N286)</f>
        <v>-0.87458131699208508</v>
      </c>
      <c r="AH286" s="17">
        <f t="shared" si="60"/>
        <v>0.87458131699208508</v>
      </c>
      <c r="AK286">
        <v>19.314719877733605</v>
      </c>
    </row>
    <row r="287" spans="1:37" x14ac:dyDescent="0.3">
      <c r="A287" s="2" t="s">
        <v>3</v>
      </c>
      <c r="B287" s="2">
        <v>283</v>
      </c>
      <c r="C287" s="8">
        <v>26.6</v>
      </c>
      <c r="D287" s="8">
        <v>26.6</v>
      </c>
      <c r="E287" s="8">
        <v>21.6875</v>
      </c>
      <c r="F287" s="13">
        <f t="shared" si="61"/>
        <v>1.0277777777777786</v>
      </c>
      <c r="G287" s="13">
        <f t="shared" si="62"/>
        <v>1.831888888888888</v>
      </c>
      <c r="H287" s="35" cm="1">
        <f t="array" ref="H287">(m*g*_xll.Interp1d(-1,Parameters!$H$48:$H$54,Parameters!$I$48:$I$54,C287)+c_w*A*rho_L*(C287/3.6)^2/2+F287*e_i*m)*C287/3.6/1000</f>
        <v>10.981471958339242</v>
      </c>
      <c r="I287" s="35">
        <f t="shared" si="52"/>
        <v>52.799477214287862</v>
      </c>
      <c r="J287" s="35">
        <f t="shared" si="53"/>
        <v>1986.1055110467341</v>
      </c>
      <c r="K287" s="35">
        <f t="shared" si="54"/>
        <v>215.50106625011591</v>
      </c>
      <c r="L287" s="35">
        <f t="shared" si="55"/>
        <v>243.30583254278255</v>
      </c>
      <c r="M287" s="35" cm="1">
        <f t="array" ref="M287">_xll.Interp2dTab(-1,1,Parameters!$V$29:$AI$29,Parameters!$U$30:$U$37,Parameters!$V$30:$AI$37,ABS(J287),ABS(I287))*_xll.Interp2dTab(-1,1,Parameters!$V$18:$AI$18,Parameters!$U$19:$U$26,Parameters!$V$19:$AI$26,ABS(J287),ABS(I287))</f>
        <v>0.88270187866063787</v>
      </c>
      <c r="N287" s="35">
        <f t="shared" si="56"/>
        <v>12.440748370222016</v>
      </c>
      <c r="O287" s="35">
        <f t="shared" si="57"/>
        <v>12440.748370222016</v>
      </c>
      <c r="P287" s="35">
        <f t="shared" si="63"/>
        <v>0.18511145560297398</v>
      </c>
      <c r="Q287" s="35" cm="1">
        <f t="array" ref="Q287">_xll.Interp2dTab(-1,1,Parameters!$AL$29:$AY$29,Parameters!$AK$30:$AK$37,Parameters!$AL$30:$AY$37,ABS(L287),ABS(K287))</f>
        <v>0.84316757959260191</v>
      </c>
      <c r="R287" s="35">
        <f t="shared" si="58"/>
        <v>13.024068078667378</v>
      </c>
      <c r="S287" s="35">
        <f t="shared" si="64"/>
        <v>0.12316695304782685</v>
      </c>
      <c r="X287" s="12"/>
      <c r="AB287" s="17">
        <f>([1]WLTC_BFH!$I288/1000-H287)</f>
        <v>-10.985931358339242</v>
      </c>
      <c r="AC287" s="17">
        <f t="shared" si="59"/>
        <v>10.985931358339242</v>
      </c>
      <c r="AG287" s="17">
        <f>([1]WLTC_BFH!$U291/1000-N287)</f>
        <v>-1.0751013113984857</v>
      </c>
      <c r="AH287" s="17">
        <f t="shared" si="60"/>
        <v>1.0751013113984857</v>
      </c>
      <c r="AK287">
        <v>15.727048600985391</v>
      </c>
    </row>
    <row r="288" spans="1:37" x14ac:dyDescent="0.3">
      <c r="A288" s="2" t="s">
        <v>3</v>
      </c>
      <c r="B288" s="2">
        <v>284</v>
      </c>
      <c r="C288" s="8">
        <v>30.2</v>
      </c>
      <c r="D288" s="8">
        <v>30.2</v>
      </c>
      <c r="E288" s="8">
        <v>21.402999999999999</v>
      </c>
      <c r="F288" s="13">
        <f t="shared" si="61"/>
        <v>0.99999999999999933</v>
      </c>
      <c r="G288" s="13">
        <f t="shared" si="62"/>
        <v>1.8402777777777768</v>
      </c>
      <c r="H288" s="35" cm="1">
        <f t="array" ref="H288">(m*g*_xll.Interp1d(-1,Parameters!$H$48:$H$54,Parameters!$I$48:$I$54,C288)+c_w*A*rho_L*(C288/3.6)^2/2+F288*e_i*m)*C288/3.6/1000</f>
        <v>12.206537906994994</v>
      </c>
      <c r="I288" s="35">
        <f t="shared" si="52"/>
        <v>51.693538746154601</v>
      </c>
      <c r="J288" s="35">
        <f t="shared" si="53"/>
        <v>2254.9017456244878</v>
      </c>
      <c r="K288" s="35">
        <f t="shared" si="54"/>
        <v>210.98717839243002</v>
      </c>
      <c r="L288" s="35">
        <f t="shared" si="55"/>
        <v>276.23444145834713</v>
      </c>
      <c r="M288" s="35" cm="1">
        <f t="array" ref="M288">_xll.Interp2dTab(-1,1,Parameters!$V$29:$AI$29,Parameters!$U$30:$U$37,Parameters!$V$30:$AI$37,ABS(J288),ABS(I288))*_xll.Interp2dTab(-1,1,Parameters!$V$18:$AI$18,Parameters!$U$19:$U$26,Parameters!$V$19:$AI$26,ABS(J288),ABS(I288))</f>
        <v>0.88786922440522698</v>
      </c>
      <c r="N288" s="35">
        <f t="shared" si="56"/>
        <v>13.748125930563713</v>
      </c>
      <c r="O288" s="35">
        <f t="shared" si="57"/>
        <v>13748.125930563712</v>
      </c>
      <c r="P288" s="35">
        <f t="shared" si="63"/>
        <v>0.18893037947257502</v>
      </c>
      <c r="Q288" s="35" cm="1">
        <f t="array" ref="Q288">_xll.Interp2dTab(-1,1,Parameters!$AL$29:$AY$29,Parameters!$AK$30:$AK$37,Parameters!$AL$30:$AY$37,ABS(L288),ABS(K288))</f>
        <v>0.86810389211437877</v>
      </c>
      <c r="R288" s="35">
        <f t="shared" si="58"/>
        <v>14.061148691851155</v>
      </c>
      <c r="S288" s="35">
        <f t="shared" si="64"/>
        <v>0.12707282768445216</v>
      </c>
      <c r="X288" s="12"/>
      <c r="AB288" s="17">
        <f>([1]WLTC_BFH!$I289/1000-H288)</f>
        <v>-12.205183506994993</v>
      </c>
      <c r="AC288" s="17">
        <f t="shared" si="59"/>
        <v>12.205183506994993</v>
      </c>
      <c r="AG288" s="17">
        <f>([1]WLTC_BFH!$U292/1000-N288)</f>
        <v>-0.10910706263920389</v>
      </c>
      <c r="AH288" s="17">
        <f t="shared" si="60"/>
        <v>0.10910706263920389</v>
      </c>
      <c r="AK288">
        <v>12.671699365636414</v>
      </c>
    </row>
    <row r="289" spans="1:37" x14ac:dyDescent="0.3">
      <c r="A289" s="2" t="s">
        <v>3</v>
      </c>
      <c r="B289" s="2">
        <v>285</v>
      </c>
      <c r="C289" s="8">
        <v>34.1</v>
      </c>
      <c r="D289" s="8">
        <v>34.1</v>
      </c>
      <c r="E289" s="8">
        <v>24.474</v>
      </c>
      <c r="F289" s="13">
        <f t="shared" si="61"/>
        <v>1.0833333333333339</v>
      </c>
      <c r="G289" s="13">
        <f t="shared" si="62"/>
        <v>1.8497499999999991</v>
      </c>
      <c r="H289" s="35" cm="1">
        <f t="array" ref="H289">(m*g*_xll.Interp1d(-1,Parameters!$H$48:$H$54,Parameters!$I$48:$I$54,C289)+c_w*A*rho_L*(C289/3.6)^2/2+F289*e_i*m)*C289/3.6/1000</f>
        <v>14.932926089003214</v>
      </c>
      <c r="I289" s="35">
        <f t="shared" si="52"/>
        <v>56.006861792586577</v>
      </c>
      <c r="J289" s="35">
        <f t="shared" si="53"/>
        <v>2546.0976664170539</v>
      </c>
      <c r="K289" s="35">
        <f t="shared" si="54"/>
        <v>228.59200640644212</v>
      </c>
      <c r="L289" s="35">
        <f t="shared" si="55"/>
        <v>311.90710111687537</v>
      </c>
      <c r="M289" s="35" cm="1">
        <f t="array" ref="M289">_xll.Interp2dTab(-1,1,Parameters!$V$29:$AI$29,Parameters!$U$30:$U$37,Parameters!$V$30:$AI$37,ABS(J289),ABS(I289))*_xll.Interp2dTab(-1,1,Parameters!$V$18:$AI$18,Parameters!$U$19:$U$26,Parameters!$V$19:$AI$26,ABS(J289),ABS(I289))</f>
        <v>0.88516770445418858</v>
      </c>
      <c r="N289" s="35">
        <f t="shared" si="56"/>
        <v>16.870165974041207</v>
      </c>
      <c r="O289" s="35">
        <f t="shared" si="57"/>
        <v>16870.165974041207</v>
      </c>
      <c r="P289" s="35">
        <f t="shared" si="63"/>
        <v>0.19361653668758647</v>
      </c>
      <c r="Q289" s="35" cm="1">
        <f t="array" ref="Q289">_xll.Interp2dTab(-1,1,Parameters!$AL$29:$AY$29,Parameters!$AK$30:$AK$37,Parameters!$AL$30:$AY$37,ABS(L289),ABS(K289))</f>
        <v>0.87556666429092567</v>
      </c>
      <c r="R289" s="35">
        <f t="shared" si="58"/>
        <v>17.05515604696598</v>
      </c>
      <c r="S289" s="35">
        <f t="shared" si="64"/>
        <v>0.1318103710308316</v>
      </c>
      <c r="X289" s="12"/>
      <c r="AB289" s="17">
        <f>([1]WLTC_BFH!$I290/1000-H289)</f>
        <v>-14.922584489003214</v>
      </c>
      <c r="AC289" s="17">
        <f t="shared" si="59"/>
        <v>14.922584489003214</v>
      </c>
      <c r="AG289" s="17">
        <f>([1]WLTC_BFH!$U293/1000-N289)</f>
        <v>0.88240545453033192</v>
      </c>
      <c r="AH289" s="17">
        <f t="shared" si="60"/>
        <v>0.88240545453033192</v>
      </c>
      <c r="AK289">
        <v>8.5720718321834042</v>
      </c>
    </row>
    <row r="290" spans="1:37" x14ac:dyDescent="0.3">
      <c r="A290" s="2" t="s">
        <v>3</v>
      </c>
      <c r="B290" s="2">
        <v>286</v>
      </c>
      <c r="C290" s="8">
        <v>37.4</v>
      </c>
      <c r="D290" s="8">
        <v>37.4</v>
      </c>
      <c r="E290" s="8">
        <v>28.014600000000002</v>
      </c>
      <c r="F290" s="13">
        <f t="shared" si="61"/>
        <v>0.91666666666666585</v>
      </c>
      <c r="G290" s="13">
        <f t="shared" si="62"/>
        <v>1.8601388888888879</v>
      </c>
      <c r="H290" s="35" cm="1">
        <f t="array" ref="H290">(m*g*_xll.Interp1d(-1,Parameters!$H$48:$H$54,Parameters!$I$48:$I$54,C290)+c_w*A*rho_L*(C290/3.6)^2/2+F290*e_i*m)*C290/3.6/1000</f>
        <v>14.101661142947039</v>
      </c>
      <c r="I290" s="35">
        <f t="shared" si="52"/>
        <v>48.222461443138528</v>
      </c>
      <c r="J290" s="35">
        <f t="shared" si="53"/>
        <v>2792.4942147799943</v>
      </c>
      <c r="K290" s="35">
        <f t="shared" si="54"/>
        <v>196.81997638016992</v>
      </c>
      <c r="L290" s="35">
        <f t="shared" si="55"/>
        <v>342.09165928947618</v>
      </c>
      <c r="M290" s="35" cm="1">
        <f t="array" ref="M290">_xll.Interp2dTab(-1,1,Parameters!$V$29:$AI$29,Parameters!$U$30:$U$37,Parameters!$V$30:$AI$37,ABS(J290),ABS(I290))*_xll.Interp2dTab(-1,1,Parameters!$V$18:$AI$18,Parameters!$U$19:$U$26,Parameters!$V$19:$AI$26,ABS(J290),ABS(I290))</f>
        <v>0.88231536032041724</v>
      </c>
      <c r="N290" s="35">
        <f t="shared" si="56"/>
        <v>15.982563352207707</v>
      </c>
      <c r="O290" s="35">
        <f t="shared" si="57"/>
        <v>15982.563352207708</v>
      </c>
      <c r="P290" s="35">
        <f t="shared" si="63"/>
        <v>0.19805613761875526</v>
      </c>
      <c r="Q290" s="35" cm="1">
        <f t="array" ref="Q290">_xll.Interp2dTab(-1,1,Parameters!$AL$29:$AY$29,Parameters!$AK$30:$AK$37,Parameters!$AL$30:$AY$37,ABS(L290),ABS(K290))</f>
        <v>0.89962341507045818</v>
      </c>
      <c r="R290" s="35">
        <f t="shared" si="58"/>
        <v>15.675071265061062</v>
      </c>
      <c r="S290" s="35">
        <f t="shared" si="64"/>
        <v>0.13616455749334855</v>
      </c>
      <c r="X290" s="12"/>
      <c r="AB290" s="17">
        <f>([1]WLTC_BFH!$I291/1000-H290)</f>
        <v>-14.093110442947038</v>
      </c>
      <c r="AC290" s="17">
        <f t="shared" si="59"/>
        <v>14.093110442947038</v>
      </c>
      <c r="AG290" s="17">
        <f>([1]WLTC_BFH!$U294/1000-N290)</f>
        <v>3.9698638322583317</v>
      </c>
      <c r="AH290" s="17">
        <f t="shared" si="60"/>
        <v>3.9698638322583317</v>
      </c>
      <c r="AK290">
        <v>8.219619169777868</v>
      </c>
    </row>
    <row r="291" spans="1:37" x14ac:dyDescent="0.3">
      <c r="A291" s="2" t="s">
        <v>3</v>
      </c>
      <c r="B291" s="2">
        <v>287</v>
      </c>
      <c r="C291" s="8">
        <v>40.700000000000003</v>
      </c>
      <c r="D291" s="8">
        <v>40.700000000000003</v>
      </c>
      <c r="E291" s="8">
        <v>31.1449</v>
      </c>
      <c r="F291" s="13">
        <f t="shared" si="61"/>
        <v>0.91666666666666785</v>
      </c>
      <c r="G291" s="13">
        <f t="shared" si="62"/>
        <v>1.8714444444444434</v>
      </c>
      <c r="H291" s="35" cm="1">
        <f t="array" ref="H291">(m*g*_xll.Interp1d(-1,Parameters!$H$48:$H$54,Parameters!$I$48:$I$54,C291)+c_w*A*rho_L*(C291/3.6)^2/2+F291*e_i*m)*C291/3.6/1000</f>
        <v>15.4386633913729</v>
      </c>
      <c r="I291" s="35">
        <f t="shared" si="52"/>
        <v>48.513877957119107</v>
      </c>
      <c r="J291" s="35">
        <f t="shared" si="53"/>
        <v>3038.8907631429352</v>
      </c>
      <c r="K291" s="35">
        <f t="shared" si="54"/>
        <v>198.00939288198163</v>
      </c>
      <c r="L291" s="35">
        <f t="shared" si="55"/>
        <v>372.27621746207706</v>
      </c>
      <c r="M291" s="35" cm="1">
        <f t="array" ref="M291">_xll.Interp2dTab(-1,1,Parameters!$V$29:$AI$29,Parameters!$U$30:$U$37,Parameters!$V$30:$AI$37,ABS(J291),ABS(I291))*_xll.Interp2dTab(-1,1,Parameters!$V$18:$AI$18,Parameters!$U$19:$U$26,Parameters!$V$19:$AI$26,ABS(J291),ABS(I291))</f>
        <v>0.88407766025394663</v>
      </c>
      <c r="N291" s="35">
        <f t="shared" si="56"/>
        <v>17.463017204776136</v>
      </c>
      <c r="O291" s="35">
        <f t="shared" si="57"/>
        <v>17463.017204776137</v>
      </c>
      <c r="P291" s="35">
        <f t="shared" si="63"/>
        <v>0.20290697573119307</v>
      </c>
      <c r="Q291" s="35" cm="1">
        <f t="array" ref="Q291">_xll.Interp2dTab(-1,1,Parameters!$AL$29:$AY$29,Parameters!$AK$30:$AK$37,Parameters!$AL$30:$AY$37,ABS(L291),ABS(K291))</f>
        <v>0.90517954956315116</v>
      </c>
      <c r="R291" s="35">
        <f t="shared" si="58"/>
        <v>17.055912717895314</v>
      </c>
      <c r="S291" s="35">
        <f t="shared" si="64"/>
        <v>0.14090231102609724</v>
      </c>
      <c r="X291" s="12"/>
      <c r="AB291" s="17">
        <f>([1]WLTC_BFH!$I292/1000-H291)</f>
        <v>-15.4283156913729</v>
      </c>
      <c r="AC291" s="17">
        <f t="shared" si="59"/>
        <v>15.4283156913729</v>
      </c>
      <c r="AG291" s="17">
        <f>([1]WLTC_BFH!$U295/1000-N291)</f>
        <v>0.10898279522378829</v>
      </c>
      <c r="AH291" s="17">
        <f t="shared" si="60"/>
        <v>0.10898279522378829</v>
      </c>
      <c r="AK291">
        <v>6.1296748583476166</v>
      </c>
    </row>
    <row r="292" spans="1:37" x14ac:dyDescent="0.3">
      <c r="A292" s="2" t="s">
        <v>3</v>
      </c>
      <c r="B292" s="2">
        <v>288</v>
      </c>
      <c r="C292" s="8">
        <v>44</v>
      </c>
      <c r="D292" s="8">
        <v>44</v>
      </c>
      <c r="E292" s="8">
        <v>35.130699999999997</v>
      </c>
      <c r="F292" s="13">
        <f t="shared" si="61"/>
        <v>0.91666666666666585</v>
      </c>
      <c r="G292" s="13">
        <f t="shared" si="62"/>
        <v>1.8836666666666655</v>
      </c>
      <c r="H292" s="35" cm="1">
        <f t="array" ref="H292">(m*g*_xll.Interp1d(-1,Parameters!$H$48:$H$54,Parameters!$I$48:$I$54,C292)+c_w*A*rho_L*(C292/3.6)^2/2+F292*e_i*m)*C292/3.6/1000</f>
        <v>16.798692531524665</v>
      </c>
      <c r="I292" s="35">
        <f t="shared" si="52"/>
        <v>48.828513923445449</v>
      </c>
      <c r="J292" s="35">
        <f t="shared" si="53"/>
        <v>3285.2873115058756</v>
      </c>
      <c r="K292" s="35">
        <f t="shared" si="54"/>
        <v>199.29357957854262</v>
      </c>
      <c r="L292" s="35">
        <f t="shared" si="55"/>
        <v>402.46077563467787</v>
      </c>
      <c r="M292" s="35" cm="1">
        <f t="array" ref="M292">_xll.Interp2dTab(-1,1,Parameters!$V$29:$AI$29,Parameters!$U$30:$U$37,Parameters!$V$30:$AI$37,ABS(J292),ABS(I292))*_xll.Interp2dTab(-1,1,Parameters!$V$18:$AI$18,Parameters!$U$19:$U$26,Parameters!$V$19:$AI$26,ABS(J292),ABS(I292))</f>
        <v>0.88217090930351605</v>
      </c>
      <c r="N292" s="35">
        <f t="shared" si="56"/>
        <v>19.042446712267381</v>
      </c>
      <c r="O292" s="35">
        <f t="shared" si="57"/>
        <v>19042.446712267381</v>
      </c>
      <c r="P292" s="35">
        <f t="shared" si="63"/>
        <v>0.20819654426237846</v>
      </c>
      <c r="Q292" s="35" cm="1">
        <f t="array" ref="Q292">_xll.Interp2dTab(-1,1,Parameters!$AL$29:$AY$29,Parameters!$AK$30:$AK$37,Parameters!$AL$30:$AY$37,ABS(L292),ABS(K292))</f>
        <v>0.91061549432163136</v>
      </c>
      <c r="R292" s="35">
        <f t="shared" si="58"/>
        <v>18.447624311553096</v>
      </c>
      <c r="S292" s="35">
        <f t="shared" si="64"/>
        <v>0.14602665111263977</v>
      </c>
      <c r="X292" s="12"/>
      <c r="AB292" s="17">
        <f>([1]WLTC_BFH!$I293/1000-H292)</f>
        <v>-16.783748931524666</v>
      </c>
      <c r="AC292" s="17">
        <f t="shared" si="59"/>
        <v>16.783748931524666</v>
      </c>
      <c r="AG292" s="17">
        <f>([1]WLTC_BFH!$U296/1000-N292)</f>
        <v>-4.1547652963382333</v>
      </c>
      <c r="AH292" s="17">
        <f t="shared" si="60"/>
        <v>4.1547652963382333</v>
      </c>
      <c r="AK292">
        <v>-1.5855632908561361</v>
      </c>
    </row>
    <row r="293" spans="1:37" x14ac:dyDescent="0.3">
      <c r="A293" s="2" t="s">
        <v>3</v>
      </c>
      <c r="B293" s="2">
        <v>289</v>
      </c>
      <c r="C293" s="8">
        <v>47.3</v>
      </c>
      <c r="D293" s="8">
        <v>47.3</v>
      </c>
      <c r="E293" s="8">
        <v>39.3553</v>
      </c>
      <c r="F293" s="13">
        <f t="shared" si="61"/>
        <v>0.91666666666666585</v>
      </c>
      <c r="G293" s="13">
        <f t="shared" si="62"/>
        <v>1.8968055555555543</v>
      </c>
      <c r="H293" s="35" cm="1">
        <f t="array" ref="H293">(m*g*_xll.Interp1d(-1,Parameters!$H$48:$H$54,Parameters!$I$48:$I$54,C293)+c_w*A*rho_L*(C293/3.6)^2/2+F293*e_i*m)*C293/3.6/1000</f>
        <v>18.183545929164929</v>
      </c>
      <c r="I293" s="35">
        <f t="shared" si="52"/>
        <v>49.166369342117832</v>
      </c>
      <c r="J293" s="35">
        <f t="shared" si="53"/>
        <v>3531.6838598688159</v>
      </c>
      <c r="K293" s="35">
        <f t="shared" si="54"/>
        <v>200.67253646985395</v>
      </c>
      <c r="L293" s="35">
        <f t="shared" si="55"/>
        <v>432.64533380727869</v>
      </c>
      <c r="M293" s="35" cm="1">
        <f t="array" ref="M293">_xll.Interp2dTab(-1,1,Parameters!$V$29:$AI$29,Parameters!$U$30:$U$37,Parameters!$V$30:$AI$37,ABS(J293),ABS(I293))*_xll.Interp2dTab(-1,1,Parameters!$V$18:$AI$18,Parameters!$U$19:$U$26,Parameters!$V$19:$AI$26,ABS(J293),ABS(I293))</f>
        <v>0.88029210504874578</v>
      </c>
      <c r="N293" s="35">
        <f t="shared" si="56"/>
        <v>20.656263784346926</v>
      </c>
      <c r="O293" s="35">
        <f t="shared" si="57"/>
        <v>20656.263784346927</v>
      </c>
      <c r="P293" s="35">
        <f t="shared" si="63"/>
        <v>0.21393439531358593</v>
      </c>
      <c r="Q293" s="35" cm="1">
        <f t="array" ref="Q293">_xll.Interp2dTab(-1,1,Parameters!$AL$29:$AY$29,Parameters!$AK$30:$AK$37,Parameters!$AL$30:$AY$37,ABS(L293),ABS(K293))</f>
        <v>0.91454955424738682</v>
      </c>
      <c r="R293" s="35">
        <f t="shared" si="58"/>
        <v>19.882515763871069</v>
      </c>
      <c r="S293" s="35">
        <f t="shared" si="64"/>
        <v>0.15154957215815951</v>
      </c>
      <c r="X293" s="12"/>
      <c r="AB293" s="17">
        <f>([1]WLTC_BFH!$I294/1000-H293)</f>
        <v>-18.16679712916493</v>
      </c>
      <c r="AC293" s="17">
        <f t="shared" si="59"/>
        <v>18.16679712916493</v>
      </c>
      <c r="AG293" s="17">
        <f>([1]WLTC_BFH!$U297/1000-N293)</f>
        <v>-7.0728698449530043</v>
      </c>
      <c r="AH293" s="17">
        <f t="shared" si="60"/>
        <v>7.0728698449530043</v>
      </c>
      <c r="AK293">
        <v>-5.987397541230294</v>
      </c>
    </row>
    <row r="294" spans="1:37" x14ac:dyDescent="0.3">
      <c r="A294" s="2" t="s">
        <v>3</v>
      </c>
      <c r="B294" s="2">
        <v>290</v>
      </c>
      <c r="C294" s="8">
        <v>49.2</v>
      </c>
      <c r="D294" s="8">
        <v>49.2</v>
      </c>
      <c r="E294" s="8">
        <v>42.870800000000003</v>
      </c>
      <c r="F294" s="13">
        <f t="shared" si="61"/>
        <v>0.52777777777777934</v>
      </c>
      <c r="G294" s="13">
        <f t="shared" si="62"/>
        <v>1.910472222222221</v>
      </c>
      <c r="H294" s="35" cm="1">
        <f t="array" ref="H294">(m*g*_xll.Interp1d(-1,Parameters!$H$48:$H$54,Parameters!$I$48:$I$54,C294)+c_w*A*rho_L*(C294/3.6)^2/2+F294*e_i*m)*C294/3.6/1000</f>
        <v>11.764696482249748</v>
      </c>
      <c r="I294" s="35">
        <f t="shared" si="52"/>
        <v>30.582031174446502</v>
      </c>
      <c r="J294" s="35">
        <f t="shared" si="53"/>
        <v>3673.5485392292976</v>
      </c>
      <c r="K294" s="35">
        <f t="shared" si="54"/>
        <v>124.8205602385034</v>
      </c>
      <c r="L294" s="35">
        <f t="shared" si="55"/>
        <v>450.02432184604896</v>
      </c>
      <c r="M294" s="35" cm="1">
        <f t="array" ref="M294">_xll.Interp2dTab(-1,1,Parameters!$V$29:$AI$29,Parameters!$U$30:$U$37,Parameters!$V$30:$AI$37,ABS(J294),ABS(I294))*_xll.Interp2dTab(-1,1,Parameters!$V$18:$AI$18,Parameters!$U$19:$U$26,Parameters!$V$19:$AI$26,ABS(J294),ABS(I294))</f>
        <v>0.79063841224307974</v>
      </c>
      <c r="N294" s="35">
        <f t="shared" si="56"/>
        <v>14.879996089328282</v>
      </c>
      <c r="O294" s="35">
        <f t="shared" si="57"/>
        <v>14879.996089328282</v>
      </c>
      <c r="P294" s="35">
        <f t="shared" si="63"/>
        <v>0.21806772756062157</v>
      </c>
      <c r="Q294" s="35" cm="1">
        <f t="array" ref="Q294">_xll.Interp2dTab(-1,1,Parameters!$AL$29:$AY$29,Parameters!$AK$30:$AK$37,Parameters!$AL$30:$AY$37,ABS(L294),ABS(K294))</f>
        <v>0.94193605194801378</v>
      </c>
      <c r="R294" s="35">
        <f t="shared" si="58"/>
        <v>12.489909965670421</v>
      </c>
      <c r="S294" s="35">
        <f t="shared" si="64"/>
        <v>0.15501899159306795</v>
      </c>
      <c r="X294" s="12"/>
      <c r="AB294" s="17">
        <f>([1]WLTC_BFH!$I295/1000-H294)</f>
        <v>-11.749671082249748</v>
      </c>
      <c r="AC294" s="17">
        <f t="shared" si="59"/>
        <v>11.749671082249748</v>
      </c>
      <c r="AG294" s="17">
        <f>([1]WLTC_BFH!$U298/1000-N294)</f>
        <v>-3.0485901487342897</v>
      </c>
      <c r="AH294" s="17">
        <f t="shared" si="60"/>
        <v>3.0485901487342897</v>
      </c>
      <c r="AK294">
        <v>-5.6388512045999839</v>
      </c>
    </row>
    <row r="295" spans="1:37" x14ac:dyDescent="0.3">
      <c r="A295" s="2" t="s">
        <v>3</v>
      </c>
      <c r="B295" s="2">
        <v>291</v>
      </c>
      <c r="C295" s="8">
        <v>49.8</v>
      </c>
      <c r="D295" s="8">
        <v>49.8</v>
      </c>
      <c r="E295" s="8">
        <v>45.323500000000003</v>
      </c>
      <c r="F295" s="13">
        <f t="shared" si="61"/>
        <v>0.16666666666666508</v>
      </c>
      <c r="G295" s="13">
        <f t="shared" si="62"/>
        <v>1.9243055555555544</v>
      </c>
      <c r="H295" s="35" cm="1">
        <f t="array" ref="H295">(m*g*_xll.Interp1d(-1,Parameters!$H$48:$H$54,Parameters!$I$48:$I$54,C295)+c_w*A*rho_L*(C295/3.6)^2/2+F295*e_i*m)*C295/3.6/1000</f>
        <v>5.1402997494989657</v>
      </c>
      <c r="I295" s="35">
        <f t="shared" si="52"/>
        <v>13.201090380084397</v>
      </c>
      <c r="J295" s="35">
        <f t="shared" si="53"/>
        <v>3718.3479116589224</v>
      </c>
      <c r="K295" s="35">
        <f t="shared" si="54"/>
        <v>53.880250386314465</v>
      </c>
      <c r="L295" s="35">
        <f t="shared" si="55"/>
        <v>455.51242333197627</v>
      </c>
      <c r="M295" s="35" cm="1">
        <f t="array" ref="M295">_xll.Interp2dTab(-1,1,Parameters!$V$29:$AI$29,Parameters!$U$30:$U$37,Parameters!$V$30:$AI$37,ABS(J295),ABS(I295))*_xll.Interp2dTab(-1,1,Parameters!$V$18:$AI$18,Parameters!$U$19:$U$26,Parameters!$V$19:$AI$26,ABS(J295),ABS(I295))</f>
        <v>0.71237113897590099</v>
      </c>
      <c r="N295" s="35">
        <f t="shared" si="56"/>
        <v>7.2157608137923992</v>
      </c>
      <c r="O295" s="35">
        <f t="shared" si="57"/>
        <v>7215.7608137923989</v>
      </c>
      <c r="P295" s="35">
        <f t="shared" si="63"/>
        <v>0.22007210556445278</v>
      </c>
      <c r="Q295" s="35" cm="1">
        <f t="array" ref="Q295">_xll.Interp2dTab(-1,1,Parameters!$AL$29:$AY$29,Parameters!$AK$30:$AK$37,Parameters!$AL$30:$AY$37,ABS(L295),ABS(K295))</f>
        <v>0.95260299823004657</v>
      </c>
      <c r="R295" s="35">
        <f t="shared" si="58"/>
        <v>5.3960566563927834</v>
      </c>
      <c r="S295" s="35">
        <f t="shared" si="64"/>
        <v>0.15651789621984372</v>
      </c>
      <c r="X295" s="12"/>
      <c r="AB295" s="17">
        <f>([1]WLTC_BFH!$I296/1000-H295)</f>
        <v>-5.1298421494989661</v>
      </c>
      <c r="AC295" s="17">
        <f t="shared" si="59"/>
        <v>5.1298421494989661</v>
      </c>
      <c r="AG295" s="17">
        <f>([1]WLTC_BFH!$U299/1000-N295)</f>
        <v>-1.9171608137926945</v>
      </c>
      <c r="AH295" s="17">
        <f t="shared" si="60"/>
        <v>1.9171608137926945</v>
      </c>
      <c r="AK295">
        <v>-7.7956482456590086</v>
      </c>
    </row>
    <row r="296" spans="1:37" x14ac:dyDescent="0.3">
      <c r="A296" s="2" t="s">
        <v>3</v>
      </c>
      <c r="B296" s="2">
        <v>292</v>
      </c>
      <c r="C296" s="8">
        <v>49.2</v>
      </c>
      <c r="D296" s="8">
        <v>49.2</v>
      </c>
      <c r="E296" s="8">
        <v>47.543700000000001</v>
      </c>
      <c r="F296" s="13">
        <f t="shared" si="61"/>
        <v>-0.16666666666666508</v>
      </c>
      <c r="G296" s="13">
        <f t="shared" si="62"/>
        <v>1.9379722222222211</v>
      </c>
      <c r="H296" s="35" cm="1">
        <f t="array" ref="H296">(m*g*_xll.Interp1d(-1,Parameters!$H$48:$H$54,Parameters!$I$48:$I$54,C296)+c_w*A*rho_L*(C296/3.6)^2/2+F296*e_i*m)*C296/3.6/1000</f>
        <v>-1.1427147214539541</v>
      </c>
      <c r="I296" s="35">
        <f t="shared" si="52"/>
        <v>2.9704580383973487</v>
      </c>
      <c r="J296" s="35">
        <f t="shared" si="53"/>
        <v>3673.5485392292976</v>
      </c>
      <c r="K296" s="35">
        <f t="shared" si="54"/>
        <v>12.123924483718779</v>
      </c>
      <c r="L296" s="35">
        <f t="shared" si="55"/>
        <v>450.02432184604896</v>
      </c>
      <c r="M296" s="35" cm="1">
        <f t="array" ref="M296">_xll.Interp2dTab(-1,1,Parameters!$V$29:$AI$29,Parameters!$U$30:$U$37,Parameters!$V$30:$AI$37,ABS(J296),ABS(I296))*_xll.Interp2dTab(-1,1,Parameters!$V$18:$AI$18,Parameters!$U$19:$U$26,Parameters!$V$19:$AI$26,ABS(J296),ABS(I296))</f>
        <v>0.32343159935269006</v>
      </c>
      <c r="N296" s="35">
        <f t="shared" si="56"/>
        <v>-0.36959004996371614</v>
      </c>
      <c r="O296" s="35">
        <f t="shared" si="57"/>
        <v>-369.59004996371613</v>
      </c>
      <c r="P296" s="35">
        <f t="shared" si="63"/>
        <v>0.21996944166168508</v>
      </c>
      <c r="Q296" s="35" cm="1">
        <f t="array" ref="Q296">_xll.Interp2dTab(-1,1,Parameters!$AL$29:$AY$29,Parameters!$AK$30:$AK$37,Parameters!$AL$30:$AY$37,ABS(L296),ABS(K296))</f>
        <v>0.66187676884832558</v>
      </c>
      <c r="R296" s="35">
        <f t="shared" si="58"/>
        <v>-0.7563363275513576</v>
      </c>
      <c r="S296" s="35">
        <f t="shared" si="64"/>
        <v>0.15630780279552389</v>
      </c>
      <c r="X296" s="12"/>
      <c r="AB296" s="17">
        <f>([1]WLTC_BFH!$I297/1000-H296)</f>
        <v>1.1543310214539542</v>
      </c>
      <c r="AC296" s="17">
        <f t="shared" si="59"/>
        <v>1.1543310214539542</v>
      </c>
      <c r="AG296" s="17">
        <f>([1]WLTC_BFH!$U300/1000-N296)</f>
        <v>1.0196080679817361</v>
      </c>
      <c r="AH296" s="17">
        <f t="shared" si="60"/>
        <v>1.0196080679817361</v>
      </c>
      <c r="AK296">
        <v>-11.967132932056245</v>
      </c>
    </row>
    <row r="297" spans="1:37" x14ac:dyDescent="0.3">
      <c r="A297" s="2" t="s">
        <v>3</v>
      </c>
      <c r="B297" s="2">
        <v>293</v>
      </c>
      <c r="C297" s="8">
        <v>48.1</v>
      </c>
      <c r="D297" s="8">
        <v>48.1</v>
      </c>
      <c r="E297" s="8">
        <v>49.191800000000001</v>
      </c>
      <c r="F297" s="13">
        <f t="shared" si="61"/>
        <v>-0.30555555555555597</v>
      </c>
      <c r="G297" s="13">
        <f t="shared" si="62"/>
        <v>1.9513333333333323</v>
      </c>
      <c r="H297" s="35" cm="1">
        <f t="array" ref="H297">(m*g*_xll.Interp1d(-1,Parameters!$H$48:$H$54,Parameters!$I$48:$I$54,C297)+c_w*A*rho_L*(C297/3.6)^2/2+F297*e_i*m)*C297/3.6/1000</f>
        <v>-3.6859335892134975</v>
      </c>
      <c r="I297" s="35">
        <f t="shared" si="52"/>
        <v>9.8006105515376056</v>
      </c>
      <c r="J297" s="35">
        <f t="shared" si="53"/>
        <v>3591.4163564416508</v>
      </c>
      <c r="K297" s="35">
        <f t="shared" si="54"/>
        <v>40.001191966100741</v>
      </c>
      <c r="L297" s="35">
        <f t="shared" si="55"/>
        <v>439.96280245518199</v>
      </c>
      <c r="M297" s="35" cm="1">
        <f t="array" ref="M297">_xll.Interp2dTab(-1,1,Parameters!$V$29:$AI$29,Parameters!$U$30:$U$37,Parameters!$V$30:$AI$37,ABS(J297),ABS(I297))*_xll.Interp2dTab(-1,1,Parameters!$V$18:$AI$18,Parameters!$U$19:$U$26,Parameters!$V$19:$AI$26,ABS(J297),ABS(I297))</f>
        <v>0.68518014731502885</v>
      </c>
      <c r="N297" s="35">
        <f t="shared" si="56"/>
        <v>-2.5255285196507171</v>
      </c>
      <c r="O297" s="35">
        <f t="shared" si="57"/>
        <v>-2525.528519650717</v>
      </c>
      <c r="P297" s="35">
        <f t="shared" si="63"/>
        <v>0.21926790596178211</v>
      </c>
      <c r="Q297" s="35" cm="1">
        <f t="array" ref="Q297">_xll.Interp2dTab(-1,1,Parameters!$AL$29:$AY$29,Parameters!$AK$30:$AK$37,Parameters!$AL$30:$AY$37,ABS(L297),ABS(K297))</f>
        <v>0.94719945612870737</v>
      </c>
      <c r="R297" s="35">
        <f t="shared" si="58"/>
        <v>-3.4913142910295591</v>
      </c>
      <c r="S297" s="35">
        <f t="shared" si="64"/>
        <v>0.1553379932702379</v>
      </c>
      <c r="X297" s="12"/>
      <c r="AB297" s="17">
        <f>([1]WLTC_BFH!$I298/1000-H297)</f>
        <v>3.6945374892134977</v>
      </c>
      <c r="AC297" s="17">
        <f t="shared" si="59"/>
        <v>3.6945374892134977</v>
      </c>
      <c r="AG297" s="17">
        <f>([1]WLTC_BFH!$U301/1000-N297)</f>
        <v>2.7955285196507029</v>
      </c>
      <c r="AH297" s="17">
        <f t="shared" si="60"/>
        <v>2.7955285196507029</v>
      </c>
      <c r="AK297">
        <v>-10.055984530535619</v>
      </c>
    </row>
    <row r="298" spans="1:37" x14ac:dyDescent="0.3">
      <c r="A298" s="2" t="s">
        <v>3</v>
      </c>
      <c r="B298" s="2">
        <v>294</v>
      </c>
      <c r="C298" s="8">
        <v>47.3</v>
      </c>
      <c r="D298" s="8">
        <v>47.3</v>
      </c>
      <c r="E298" s="8">
        <v>49.6494</v>
      </c>
      <c r="F298" s="13">
        <f t="shared" si="61"/>
        <v>-0.2222222222222234</v>
      </c>
      <c r="G298" s="13">
        <f t="shared" si="62"/>
        <v>1.9644722222222211</v>
      </c>
      <c r="H298" s="35" cm="1">
        <f t="array" ref="H298">(m*g*_xll.Interp1d(-1,Parameters!$H$48:$H$54,Parameters!$I$48:$I$54,C298)+c_w*A*rho_L*(C298/3.6)^2/2+F298*e_i*m)*C298/3.6/1000</f>
        <v>-2.1671390686745804</v>
      </c>
      <c r="I298" s="35">
        <f t="shared" si="52"/>
        <v>5.8597129669461001</v>
      </c>
      <c r="J298" s="35">
        <f t="shared" si="53"/>
        <v>3531.6838598688159</v>
      </c>
      <c r="K298" s="35">
        <f t="shared" si="54"/>
        <v>23.916418474590508</v>
      </c>
      <c r="L298" s="35">
        <f t="shared" si="55"/>
        <v>432.64533380727869</v>
      </c>
      <c r="M298" s="35" cm="1">
        <f t="array" ref="M298">_xll.Interp2dTab(-1,1,Parameters!$V$29:$AI$29,Parameters!$U$30:$U$37,Parameters!$V$30:$AI$37,ABS(J298),ABS(I298))*_xll.Interp2dTab(-1,1,Parameters!$V$18:$AI$18,Parameters!$U$19:$U$26,Parameters!$V$19:$AI$26,ABS(J298),ABS(I298))</f>
        <v>0.46066561941827228</v>
      </c>
      <c r="N298" s="35">
        <f t="shared" si="56"/>
        <v>-0.99832646143651327</v>
      </c>
      <c r="O298" s="35">
        <f t="shared" si="57"/>
        <v>-998.32646143651323</v>
      </c>
      <c r="P298" s="35">
        <f t="shared" si="63"/>
        <v>0.21899059305582752</v>
      </c>
      <c r="Q298" s="35" cm="1">
        <f t="array" ref="Q298">_xll.Interp2dTab(-1,1,Parameters!$AL$29:$AY$29,Parameters!$AK$30:$AK$37,Parameters!$AL$30:$AY$37,ABS(L298),ABS(K298))</f>
        <v>0.91659463905115479</v>
      </c>
      <c r="R298" s="35">
        <f t="shared" si="58"/>
        <v>-1.9863880524254327</v>
      </c>
      <c r="S298" s="35">
        <f t="shared" si="64"/>
        <v>0.15478621881123084</v>
      </c>
      <c r="X298" s="12"/>
      <c r="AB298" s="17">
        <f>([1]WLTC_BFH!$I299/1000-H298)</f>
        <v>2.1699246686745806</v>
      </c>
      <c r="AC298" s="17">
        <f t="shared" si="59"/>
        <v>2.1699246686745806</v>
      </c>
      <c r="AG298" s="17">
        <f>([1]WLTC_BFH!$U302/1000-N298)</f>
        <v>1.375826461436541</v>
      </c>
      <c r="AH298" s="17">
        <f t="shared" si="60"/>
        <v>1.375826461436541</v>
      </c>
      <c r="AK298">
        <v>-4.8169916990975175</v>
      </c>
    </row>
    <row r="299" spans="1:37" x14ac:dyDescent="0.3">
      <c r="A299" s="2" t="s">
        <v>3</v>
      </c>
      <c r="B299" s="2">
        <v>295</v>
      </c>
      <c r="C299" s="8">
        <v>46.8</v>
      </c>
      <c r="D299" s="8">
        <v>46.8</v>
      </c>
      <c r="E299" s="8">
        <v>48.997399999999999</v>
      </c>
      <c r="F299" s="13">
        <f t="shared" si="61"/>
        <v>-0.1388888888888889</v>
      </c>
      <c r="G299" s="13">
        <f t="shared" si="62"/>
        <v>1.977472222222221</v>
      </c>
      <c r="H299" s="35" cm="1">
        <f t="array" ref="H299">(m*g*_xll.Interp1d(-1,Parameters!$H$48:$H$54,Parameters!$I$48:$I$54,C299)+c_w*A*rho_L*(C299/3.6)^2/2+F299*e_i*m)*C299/3.6/1000</f>
        <v>-0.69017492370957179</v>
      </c>
      <c r="I299" s="35">
        <f t="shared" si="52"/>
        <v>1.8860970031358741</v>
      </c>
      <c r="J299" s="35">
        <f t="shared" si="53"/>
        <v>3494.3510495107948</v>
      </c>
      <c r="K299" s="35">
        <f t="shared" si="54"/>
        <v>7.6981049182990704</v>
      </c>
      <c r="L299" s="35">
        <f t="shared" si="55"/>
        <v>428.07191590233919</v>
      </c>
      <c r="M299" s="35" cm="1">
        <f t="array" ref="M299">_xll.Interp2dTab(-1,1,Parameters!$V$29:$AI$29,Parameters!$U$30:$U$37,Parameters!$V$30:$AI$37,ABS(J299),ABS(I299))*_xll.Interp2dTab(-1,1,Parameters!$V$18:$AI$18,Parameters!$U$19:$U$26,Parameters!$V$19:$AI$26,ABS(J299),ABS(I299))</f>
        <v>0.27523633958891952</v>
      </c>
      <c r="N299" s="35">
        <f t="shared" si="56"/>
        <v>-0.18996121967788432</v>
      </c>
      <c r="O299" s="35">
        <f t="shared" si="57"/>
        <v>-189.96121967788432</v>
      </c>
      <c r="P299" s="35">
        <f t="shared" si="63"/>
        <v>0.21893782605036144</v>
      </c>
      <c r="Q299" s="35" cm="1">
        <f t="array" ref="Q299">_xll.Interp2dTab(-1,1,Parameters!$AL$29:$AY$29,Parameters!$AK$30:$AK$37,Parameters!$AL$30:$AY$37,ABS(L299),ABS(K299))</f>
        <v>0.56627906623525992</v>
      </c>
      <c r="R299" s="35">
        <f t="shared" si="58"/>
        <v>-0.39083161133724809</v>
      </c>
      <c r="S299" s="35">
        <f t="shared" si="64"/>
        <v>0.15467765447474827</v>
      </c>
      <c r="X299" s="12"/>
      <c r="AB299" s="17">
        <f>([1]WLTC_BFH!$I300/1000-H299)</f>
        <v>0.68673162370957175</v>
      </c>
      <c r="AC299" s="17">
        <f t="shared" si="59"/>
        <v>0.68673162370957175</v>
      </c>
      <c r="AG299" s="17">
        <f>([1]WLTC_BFH!$U303/1000-N299)</f>
        <v>3.1499612196779023</v>
      </c>
      <c r="AH299" s="17">
        <f t="shared" si="60"/>
        <v>3.1499612196779023</v>
      </c>
      <c r="AK299">
        <v>1.6603489374629266</v>
      </c>
    </row>
    <row r="300" spans="1:37" x14ac:dyDescent="0.3">
      <c r="A300" s="2" t="s">
        <v>3</v>
      </c>
      <c r="B300" s="2">
        <v>296</v>
      </c>
      <c r="C300" s="8">
        <v>46.7</v>
      </c>
      <c r="D300" s="8">
        <v>46.7</v>
      </c>
      <c r="E300" s="8">
        <v>48.208300000000001</v>
      </c>
      <c r="F300" s="13">
        <f t="shared" si="61"/>
        <v>-2.7777777777776198E-2</v>
      </c>
      <c r="G300" s="13">
        <f t="shared" si="62"/>
        <v>1.9904444444444431</v>
      </c>
      <c r="H300" s="35" cm="1">
        <f t="array" ref="H300">(m*g*_xll.Interp1d(-1,Parameters!$H$48:$H$54,Parameters!$I$48:$I$54,C300)+c_w*A*rho_L*(C300/3.6)^2/2+F300*e_i*m)*C300/3.6/1000</f>
        <v>1.267723280646732</v>
      </c>
      <c r="I300" s="35">
        <f t="shared" si="52"/>
        <v>3.4718286880064619</v>
      </c>
      <c r="J300" s="35">
        <f t="shared" si="53"/>
        <v>3486.8844874391912</v>
      </c>
      <c r="K300" s="35">
        <f t="shared" si="54"/>
        <v>14.170268790098374</v>
      </c>
      <c r="L300" s="35">
        <f t="shared" si="55"/>
        <v>427.15723232135133</v>
      </c>
      <c r="M300" s="35" cm="1">
        <f t="array" ref="M300">_xll.Interp2dTab(-1,1,Parameters!$V$29:$AI$29,Parameters!$U$30:$U$37,Parameters!$V$30:$AI$37,ABS(J300),ABS(I300))*_xll.Interp2dTab(-1,1,Parameters!$V$18:$AI$18,Parameters!$U$19:$U$26,Parameters!$V$19:$AI$26,ABS(J300),ABS(I300))</f>
        <v>0.34407542652593992</v>
      </c>
      <c r="N300" s="35">
        <f t="shared" si="56"/>
        <v>3.6844342342220653</v>
      </c>
      <c r="O300" s="35">
        <f t="shared" si="57"/>
        <v>3684.4342342220652</v>
      </c>
      <c r="P300" s="35">
        <f t="shared" si="63"/>
        <v>0.219961280004312</v>
      </c>
      <c r="Q300" s="35" cm="1">
        <f t="array" ref="Q300">_xll.Interp2dTab(-1,1,Parameters!$AL$29:$AY$29,Parameters!$AK$30:$AK$37,Parameters!$AL$30:$AY$37,ABS(L300),ABS(K300))</f>
        <v>0.7060778058661249</v>
      </c>
      <c r="R300" s="35">
        <f t="shared" si="58"/>
        <v>1.7954441707619646</v>
      </c>
      <c r="S300" s="35">
        <f t="shared" si="64"/>
        <v>0.15517638896662658</v>
      </c>
      <c r="X300" s="12"/>
      <c r="AB300" s="17">
        <f>([1]WLTC_BFH!$I301/1000-H300)</f>
        <v>-1.269241880646732</v>
      </c>
      <c r="AC300" s="17">
        <f t="shared" si="59"/>
        <v>1.269241880646732</v>
      </c>
      <c r="AG300" s="17">
        <f>([1]WLTC_BFH!$U304/1000-N300)</f>
        <v>0.76247485668697301</v>
      </c>
      <c r="AH300" s="17">
        <f t="shared" si="60"/>
        <v>0.76247485668697301</v>
      </c>
      <c r="AK300">
        <v>3.594519103959843</v>
      </c>
    </row>
    <row r="301" spans="1:37" x14ac:dyDescent="0.3">
      <c r="A301" s="2" t="s">
        <v>3</v>
      </c>
      <c r="B301" s="2">
        <v>297</v>
      </c>
      <c r="C301" s="8">
        <v>46.8</v>
      </c>
      <c r="D301" s="8">
        <v>46.8</v>
      </c>
      <c r="E301" s="8">
        <v>47.435200000000002</v>
      </c>
      <c r="F301" s="13">
        <f t="shared" si="61"/>
        <v>2.7777777777776198E-2</v>
      </c>
      <c r="G301" s="13">
        <f t="shared" si="62"/>
        <v>2.003444444444443</v>
      </c>
      <c r="H301" s="35" cm="1">
        <f t="array" ref="H301">(m*g*_xll.Interp1d(-1,Parameters!$H$48:$H$54,Parameters!$I$48:$I$54,C301)+c_w*A*rho_L*(C301/3.6)^2/2+F301*e_i*m)*C301/3.6/1000</f>
        <v>2.256492609623733</v>
      </c>
      <c r="I301" s="35">
        <f t="shared" si="52"/>
        <v>6.1665004079465753</v>
      </c>
      <c r="J301" s="35">
        <f t="shared" si="53"/>
        <v>3494.3510495107948</v>
      </c>
      <c r="K301" s="35">
        <f t="shared" si="54"/>
        <v>25.168571415033949</v>
      </c>
      <c r="L301" s="35">
        <f t="shared" si="55"/>
        <v>428.07191590233919</v>
      </c>
      <c r="M301" s="35" cm="1">
        <f t="array" ref="M301">_xll.Interp2dTab(-1,1,Parameters!$V$29:$AI$29,Parameters!$U$30:$U$37,Parameters!$V$30:$AI$37,ABS(J301),ABS(I301))*_xll.Interp2dTab(-1,1,Parameters!$V$18:$AI$18,Parameters!$U$19:$U$26,Parameters!$V$19:$AI$26,ABS(J301),ABS(I301))</f>
        <v>0.47631066771094871</v>
      </c>
      <c r="N301" s="35">
        <f t="shared" si="56"/>
        <v>4.7374387402826255</v>
      </c>
      <c r="O301" s="35">
        <f t="shared" si="57"/>
        <v>4737.4387402826251</v>
      </c>
      <c r="P301" s="35">
        <f t="shared" si="63"/>
        <v>0.22127723520994608</v>
      </c>
      <c r="Q301" s="35" cm="1">
        <f t="array" ref="Q301">_xll.Interp2dTab(-1,1,Parameters!$AL$29:$AY$29,Parameters!$AK$30:$AK$37,Parameters!$AL$30:$AY$37,ABS(L301),ABS(K301))</f>
        <v>0.94007689281118623</v>
      </c>
      <c r="R301" s="35">
        <f t="shared" si="58"/>
        <v>2.4003277039136286</v>
      </c>
      <c r="S301" s="35">
        <f t="shared" si="64"/>
        <v>0.15584314666215815</v>
      </c>
      <c r="X301" s="12"/>
      <c r="AB301" s="17">
        <f>([1]WLTC_BFH!$I302/1000-H301)</f>
        <v>-2.259018609623733</v>
      </c>
      <c r="AC301" s="17">
        <f t="shared" si="59"/>
        <v>2.259018609623733</v>
      </c>
      <c r="AG301" s="17">
        <f>([1]WLTC_BFH!$U305/1000-N301)</f>
        <v>-2.8214387402826255</v>
      </c>
      <c r="AH301" s="17">
        <f t="shared" si="60"/>
        <v>2.8214387402826255</v>
      </c>
      <c r="AK301">
        <v>1.0916239004563808</v>
      </c>
    </row>
    <row r="302" spans="1:37" x14ac:dyDescent="0.3">
      <c r="A302" s="2" t="s">
        <v>3</v>
      </c>
      <c r="B302" s="2">
        <v>298</v>
      </c>
      <c r="C302" s="8">
        <v>47.1</v>
      </c>
      <c r="D302" s="8">
        <v>47.1</v>
      </c>
      <c r="E302" s="8">
        <v>46.972900000000003</v>
      </c>
      <c r="F302" s="13">
        <f t="shared" si="61"/>
        <v>8.3333333333334522E-2</v>
      </c>
      <c r="G302" s="13">
        <f t="shared" si="62"/>
        <v>2.0165277777777764</v>
      </c>
      <c r="H302" s="35" cm="1">
        <f t="array" ref="H302">(m*g*_xll.Interp1d(-1,Parameters!$H$48:$H$54,Parameters!$I$48:$I$54,C302)+c_w*A*rho_L*(C302/3.6)^2/2+F302*e_i*m)*C302/3.6/1000</f>
        <v>3.2710935458660795</v>
      </c>
      <c r="I302" s="35">
        <f t="shared" si="52"/>
        <v>8.8822452245794139</v>
      </c>
      <c r="J302" s="35">
        <f t="shared" si="53"/>
        <v>3516.7507357256081</v>
      </c>
      <c r="K302" s="35">
        <f t="shared" si="54"/>
        <v>36.252883884120877</v>
      </c>
      <c r="L302" s="35">
        <f t="shared" si="55"/>
        <v>430.81596664530298</v>
      </c>
      <c r="M302" s="35" cm="1">
        <f t="array" ref="M302">_xll.Interp2dTab(-1,1,Parameters!$V$29:$AI$29,Parameters!$U$30:$U$37,Parameters!$V$30:$AI$37,ABS(J302),ABS(I302))*_xll.Interp2dTab(-1,1,Parameters!$V$18:$AI$18,Parameters!$U$19:$U$26,Parameters!$V$19:$AI$26,ABS(J302),ABS(I302))</f>
        <v>0.62884718934395412</v>
      </c>
      <c r="N302" s="35">
        <f t="shared" si="56"/>
        <v>5.2017304065215804</v>
      </c>
      <c r="O302" s="35">
        <f t="shared" si="57"/>
        <v>5201.7304065215803</v>
      </c>
      <c r="P302" s="35">
        <f t="shared" si="63"/>
        <v>0.22272216032286873</v>
      </c>
      <c r="Q302" s="35" cm="1">
        <f t="array" ref="Q302">_xll.Interp2dTab(-1,1,Parameters!$AL$29:$AY$29,Parameters!$AK$30:$AK$37,Parameters!$AL$30:$AY$37,ABS(L302),ABS(K302))</f>
        <v>0.94519469054252148</v>
      </c>
      <c r="R302" s="35">
        <f t="shared" si="58"/>
        <v>3.4607616595778188</v>
      </c>
      <c r="S302" s="35">
        <f t="shared" si="64"/>
        <v>0.1568044693453742</v>
      </c>
      <c r="X302" s="12"/>
      <c r="AB302" s="17">
        <f>([1]WLTC_BFH!$I303/1000-H302)</f>
        <v>-3.2709372458660795</v>
      </c>
      <c r="AC302" s="17">
        <f t="shared" si="59"/>
        <v>3.2709372458660795</v>
      </c>
      <c r="AG302" s="17">
        <f>([1]WLTC_BFH!$U306/1000-N302)</f>
        <v>0.46472830907483598</v>
      </c>
      <c r="AH302" s="17">
        <f t="shared" si="60"/>
        <v>0.46472830907483598</v>
      </c>
      <c r="AK302">
        <v>3.6511428832300425</v>
      </c>
    </row>
    <row r="303" spans="1:37" x14ac:dyDescent="0.3">
      <c r="A303" s="2" t="s">
        <v>3</v>
      </c>
      <c r="B303" s="2">
        <v>299</v>
      </c>
      <c r="C303" s="8">
        <v>47.3</v>
      </c>
      <c r="D303" s="8">
        <v>47.3</v>
      </c>
      <c r="E303" s="8">
        <v>47.038600000000002</v>
      </c>
      <c r="F303" s="13">
        <f t="shared" si="61"/>
        <v>5.5555555555554373E-2</v>
      </c>
      <c r="G303" s="13">
        <f t="shared" si="62"/>
        <v>2.0296666666666652</v>
      </c>
      <c r="H303" s="35" cm="1">
        <f t="array" ref="H303">(m*g*_xll.Interp1d(-1,Parameters!$H$48:$H$54,Parameters!$I$48:$I$54,C303)+c_w*A*rho_L*(C303/3.6)^2/2+F303*e_i*m)*C303/3.6/1000</f>
        <v>2.7964426381155416</v>
      </c>
      <c r="I303" s="35">
        <f t="shared" si="52"/>
        <v>7.5612827181914417</v>
      </c>
      <c r="J303" s="35">
        <f t="shared" si="53"/>
        <v>3531.6838598688159</v>
      </c>
      <c r="K303" s="35">
        <f t="shared" si="54"/>
        <v>30.861375414298369</v>
      </c>
      <c r="L303" s="35">
        <f t="shared" si="55"/>
        <v>432.64533380727869</v>
      </c>
      <c r="M303" s="35" cm="1">
        <f t="array" ref="M303">_xll.Interp2dTab(-1,1,Parameters!$V$29:$AI$29,Parameters!$U$30:$U$37,Parameters!$V$30:$AI$37,ABS(J303),ABS(I303))*_xll.Interp2dTab(-1,1,Parameters!$V$18:$AI$18,Parameters!$U$19:$U$26,Parameters!$V$19:$AI$26,ABS(J303),ABS(I303))</f>
        <v>0.55248242079323062</v>
      </c>
      <c r="N303" s="35">
        <f t="shared" si="56"/>
        <v>5.0615956867922218</v>
      </c>
      <c r="O303" s="35">
        <f t="shared" si="57"/>
        <v>5061.5956867922214</v>
      </c>
      <c r="P303" s="35">
        <f t="shared" si="63"/>
        <v>0.22412815912475545</v>
      </c>
      <c r="Q303" s="35" cm="1">
        <f t="array" ref="Q303">_xll.Interp2dTab(-1,1,Parameters!$AL$29:$AY$29,Parameters!$AK$30:$AK$37,Parameters!$AL$30:$AY$37,ABS(L303),ABS(K303))</f>
        <v>0.94272724327965829</v>
      </c>
      <c r="R303" s="35">
        <f t="shared" si="58"/>
        <v>2.9663326885377619</v>
      </c>
      <c r="S303" s="35">
        <f t="shared" si="64"/>
        <v>0.1576284506477458</v>
      </c>
      <c r="X303" s="12"/>
      <c r="AB303" s="17">
        <f>([1]WLTC_BFH!$I304/1000-H303)</f>
        <v>-2.7944716381155414</v>
      </c>
      <c r="AC303" s="17">
        <f t="shared" si="59"/>
        <v>2.7944716381155414</v>
      </c>
      <c r="AG303" s="17">
        <f>([1]WLTC_BFH!$U307/1000-N303)</f>
        <v>-1.1956857768823443</v>
      </c>
      <c r="AH303" s="17">
        <f t="shared" si="60"/>
        <v>1.1956857768823443</v>
      </c>
      <c r="AK303">
        <v>3.8469210244173713E-2</v>
      </c>
    </row>
    <row r="304" spans="1:37" x14ac:dyDescent="0.3">
      <c r="A304" s="2" t="s">
        <v>3</v>
      </c>
      <c r="B304" s="2">
        <v>300</v>
      </c>
      <c r="C304" s="8">
        <v>47.3</v>
      </c>
      <c r="D304" s="8">
        <v>47.3</v>
      </c>
      <c r="E304" s="8">
        <v>46.815100000000001</v>
      </c>
      <c r="F304" s="13">
        <f t="shared" si="61"/>
        <v>0</v>
      </c>
      <c r="G304" s="13">
        <f t="shared" si="62"/>
        <v>2.042805555555554</v>
      </c>
      <c r="H304" s="35" cm="1">
        <f t="array" ref="H304">(m*g*_xll.Interp1d(-1,Parameters!$H$48:$H$54,Parameters!$I$48:$I$54,C304)+c_w*A*rho_L*(C304/3.6)^2/2+F304*e_i*m)*C304/3.6/1000</f>
        <v>1.8037262967575385</v>
      </c>
      <c r="I304" s="35">
        <f t="shared" si="52"/>
        <v>4.8770835811639897</v>
      </c>
      <c r="J304" s="35">
        <f t="shared" si="53"/>
        <v>3531.6838598688159</v>
      </c>
      <c r="K304" s="35">
        <f t="shared" si="54"/>
        <v>19.905816636520825</v>
      </c>
      <c r="L304" s="35">
        <f t="shared" si="55"/>
        <v>432.64533380727869</v>
      </c>
      <c r="M304" s="35" cm="1">
        <f t="array" ref="M304">_xll.Interp2dTab(-1,1,Parameters!$V$29:$AI$29,Parameters!$U$30:$U$37,Parameters!$V$30:$AI$37,ABS(J304),ABS(I304))*_xll.Interp2dTab(-1,1,Parameters!$V$18:$AI$18,Parameters!$U$19:$U$26,Parameters!$V$19:$AI$26,ABS(J304),ABS(I304))</f>
        <v>0.4110752695665561</v>
      </c>
      <c r="N304" s="35">
        <f t="shared" si="56"/>
        <v>4.3878248834073972</v>
      </c>
      <c r="O304" s="35">
        <f t="shared" si="57"/>
        <v>4387.8248834073975</v>
      </c>
      <c r="P304" s="35">
        <f t="shared" si="63"/>
        <v>0.22534699937014641</v>
      </c>
      <c r="Q304" s="35" cm="1">
        <f t="array" ref="Q304">_xll.Interp2dTab(-1,1,Parameters!$AL$29:$AY$29,Parameters!$AK$30:$AK$37,Parameters!$AL$30:$AY$37,ABS(L304),ABS(K304))</f>
        <v>0.82996563934884982</v>
      </c>
      <c r="R304" s="35">
        <f t="shared" si="58"/>
        <v>2.1732541821522315</v>
      </c>
      <c r="S304" s="35">
        <f t="shared" si="64"/>
        <v>0.15823213236501033</v>
      </c>
      <c r="X304" s="12"/>
      <c r="AB304" s="17">
        <f>([1]WLTC_BFH!$I305/1000-H304)</f>
        <v>-1.8039873967575384</v>
      </c>
      <c r="AC304" s="17">
        <f t="shared" si="59"/>
        <v>1.8039873967575384</v>
      </c>
      <c r="AG304" s="17">
        <f>([1]WLTC_BFH!$U308/1000-N304)</f>
        <v>-1.6746820262645472</v>
      </c>
      <c r="AH304" s="17">
        <f t="shared" si="60"/>
        <v>1.6746820262645472</v>
      </c>
      <c r="AK304">
        <v>-0.21055536015709686</v>
      </c>
    </row>
    <row r="305" spans="1:37" x14ac:dyDescent="0.3">
      <c r="A305" s="2" t="s">
        <v>3</v>
      </c>
      <c r="B305" s="2">
        <v>301</v>
      </c>
      <c r="C305" s="8">
        <v>47.1</v>
      </c>
      <c r="D305" s="8">
        <v>47.1</v>
      </c>
      <c r="E305" s="8">
        <v>46.793900000000001</v>
      </c>
      <c r="F305" s="13">
        <f t="shared" si="61"/>
        <v>-5.5555555555554373E-2</v>
      </c>
      <c r="G305" s="13">
        <f t="shared" si="62"/>
        <v>2.0558888888888873</v>
      </c>
      <c r="H305" s="35" cm="1">
        <f t="array" ref="H305">(m*g*_xll.Interp1d(-1,Parameters!$H$48:$H$54,Parameters!$I$48:$I$54,C305)+c_w*A*rho_L*(C305/3.6)^2/2+F305*e_i*m)*C305/3.6/1000</f>
        <v>0.79979652271793156</v>
      </c>
      <c r="I305" s="35">
        <f t="shared" si="52"/>
        <v>2.1717473820106421</v>
      </c>
      <c r="J305" s="35">
        <f t="shared" si="53"/>
        <v>3516.7507357256081</v>
      </c>
      <c r="K305" s="35">
        <f t="shared" si="54"/>
        <v>8.8639869396764368</v>
      </c>
      <c r="L305" s="35">
        <f t="shared" si="55"/>
        <v>430.81596664530298</v>
      </c>
      <c r="M305" s="35" cm="1">
        <f t="array" ref="M305">_xll.Interp2dTab(-1,1,Parameters!$V$29:$AI$29,Parameters!$U$30:$U$37,Parameters!$V$30:$AI$37,ABS(J305),ABS(I305))*_xll.Interp2dTab(-1,1,Parameters!$V$18:$AI$18,Parameters!$U$19:$U$26,Parameters!$V$19:$AI$26,ABS(J305),ABS(I305))</f>
        <v>0.28738354685525408</v>
      </c>
      <c r="N305" s="35">
        <f t="shared" si="56"/>
        <v>2.783028226458502</v>
      </c>
      <c r="O305" s="35">
        <f t="shared" si="57"/>
        <v>2783.0282264585021</v>
      </c>
      <c r="P305" s="35">
        <f t="shared" si="63"/>
        <v>0.22612006276638488</v>
      </c>
      <c r="Q305" s="35" cm="1">
        <f t="array" ref="Q305">_xll.Interp2dTab(-1,1,Parameters!$AL$29:$AY$29,Parameters!$AK$30:$AK$37,Parameters!$AL$30:$AY$37,ABS(L305),ABS(K305))</f>
        <v>0.59146211789701097</v>
      </c>
      <c r="R305" s="35">
        <f t="shared" si="58"/>
        <v>1.3522362608135743</v>
      </c>
      <c r="S305" s="35">
        <f t="shared" si="64"/>
        <v>0.15860775354856965</v>
      </c>
      <c r="X305" s="12"/>
      <c r="AB305" s="17">
        <f>([1]WLTC_BFH!$I306/1000-H305)</f>
        <v>-0.79815992271793157</v>
      </c>
      <c r="AC305" s="17">
        <f t="shared" si="59"/>
        <v>0.79815992271793157</v>
      </c>
      <c r="AG305" s="17">
        <f>([1]WLTC_BFH!$U309/1000-N305)</f>
        <v>-1.5087425121727946</v>
      </c>
      <c r="AH305" s="17">
        <f t="shared" si="60"/>
        <v>1.5087425121727946</v>
      </c>
      <c r="AK305">
        <v>-2.2875363760920551</v>
      </c>
    </row>
    <row r="306" spans="1:37" x14ac:dyDescent="0.3">
      <c r="A306" s="2" t="s">
        <v>3</v>
      </c>
      <c r="B306" s="2">
        <v>302</v>
      </c>
      <c r="C306" s="8">
        <v>46.6</v>
      </c>
      <c r="D306" s="8">
        <v>46.6</v>
      </c>
      <c r="E306" s="8">
        <v>46.847700000000003</v>
      </c>
      <c r="F306" s="13">
        <f t="shared" si="61"/>
        <v>-0.1388888888888889</v>
      </c>
      <c r="G306" s="13">
        <f t="shared" si="62"/>
        <v>2.0688333333333317</v>
      </c>
      <c r="H306" s="35" cm="1">
        <f t="array" ref="H306">(m*g*_xll.Interp1d(-1,Parameters!$H$48:$H$54,Parameters!$I$48:$I$54,C306)+c_w*A*rho_L*(C306/3.6)^2/2+F306*e_i*m)*C306/3.6/1000</f>
        <v>-0.69484934939501197</v>
      </c>
      <c r="I306" s="35">
        <f t="shared" si="52"/>
        <v>1.9070208471502375</v>
      </c>
      <c r="J306" s="35">
        <f t="shared" si="53"/>
        <v>3479.4179253675861</v>
      </c>
      <c r="K306" s="35">
        <f t="shared" si="54"/>
        <v>7.7835055876436945</v>
      </c>
      <c r="L306" s="35">
        <f t="shared" si="55"/>
        <v>426.24254874036336</v>
      </c>
      <c r="M306" s="35" cm="1">
        <f t="array" ref="M306">_xll.Interp2dTab(-1,1,Parameters!$V$29:$AI$29,Parameters!$U$30:$U$37,Parameters!$V$30:$AI$37,ABS(J306),ABS(I306))*_xll.Interp2dTab(-1,1,Parameters!$V$18:$AI$18,Parameters!$U$19:$U$26,Parameters!$V$19:$AI$26,ABS(J306),ABS(I306))</f>
        <v>0.27595906344182269</v>
      </c>
      <c r="N306" s="35">
        <f t="shared" si="56"/>
        <v>-0.19174997569220734</v>
      </c>
      <c r="O306" s="35">
        <f t="shared" si="57"/>
        <v>-191.74997569220733</v>
      </c>
      <c r="P306" s="35">
        <f t="shared" si="63"/>
        <v>0.22606679888424816</v>
      </c>
      <c r="Q306" s="35" cm="1">
        <f t="array" ref="Q306">_xll.Interp2dTab(-1,1,Parameters!$AL$29:$AY$29,Parameters!$AK$30:$AK$37,Parameters!$AL$30:$AY$37,ABS(L306),ABS(K306))</f>
        <v>0.5681237206931038</v>
      </c>
      <c r="R306" s="35">
        <f t="shared" si="58"/>
        <v>-0.39476039769947668</v>
      </c>
      <c r="S306" s="35">
        <f t="shared" si="64"/>
        <v>0.15849809788254202</v>
      </c>
      <c r="X306" s="12"/>
      <c r="AB306" s="17">
        <f>([1]WLTC_BFH!$I307/1000-H306)</f>
        <v>0.696709449395012</v>
      </c>
      <c r="AC306" s="17">
        <f t="shared" si="59"/>
        <v>0.696709449395012</v>
      </c>
      <c r="AG306" s="17">
        <f>([1]WLTC_BFH!$U310/1000-N306)</f>
        <v>1.9569264462804701</v>
      </c>
      <c r="AH306" s="17">
        <f t="shared" si="60"/>
        <v>1.9569264462804701</v>
      </c>
      <c r="AK306">
        <v>-2.0114480070250425</v>
      </c>
    </row>
    <row r="307" spans="1:37" x14ac:dyDescent="0.3">
      <c r="A307" s="2" t="s">
        <v>3</v>
      </c>
      <c r="B307" s="2">
        <v>303</v>
      </c>
      <c r="C307" s="8">
        <v>45.8</v>
      </c>
      <c r="D307" s="8">
        <v>45.8</v>
      </c>
      <c r="E307" s="8">
        <v>46.8414</v>
      </c>
      <c r="F307" s="13">
        <f t="shared" si="61"/>
        <v>-0.2222222222222234</v>
      </c>
      <c r="G307" s="13">
        <f t="shared" si="62"/>
        <v>2.0815555555555538</v>
      </c>
      <c r="H307" s="35" cm="1">
        <f t="array" ref="H307">(m*g*_xll.Interp1d(-1,Parameters!$H$48:$H$54,Parameters!$I$48:$I$54,C307)+c_w*A*rho_L*(C307/3.6)^2/2+F307*e_i*m)*C307/3.6/1000</f>
        <v>-2.1544394958280644</v>
      </c>
      <c r="I307" s="35">
        <f t="shared" si="52"/>
        <v>6.0161620563028819</v>
      </c>
      <c r="J307" s="35">
        <f t="shared" si="53"/>
        <v>3419.6854287947522</v>
      </c>
      <c r="K307" s="35">
        <f t="shared" si="54"/>
        <v>24.554965432800213</v>
      </c>
      <c r="L307" s="35">
        <f t="shared" si="55"/>
        <v>418.92508009246012</v>
      </c>
      <c r="M307" s="35" cm="1">
        <f t="array" ref="M307">_xll.Interp2dTab(-1,1,Parameters!$V$29:$AI$29,Parameters!$U$30:$U$37,Parameters!$V$30:$AI$37,ABS(J307),ABS(I307))*_xll.Interp2dTab(-1,1,Parameters!$V$18:$AI$18,Parameters!$U$19:$U$26,Parameters!$V$19:$AI$26,ABS(J307),ABS(I307))</f>
        <v>0.46772841904147677</v>
      </c>
      <c r="N307" s="35">
        <f t="shared" si="56"/>
        <v>-1.0076925793041769</v>
      </c>
      <c r="O307" s="35">
        <f t="shared" si="57"/>
        <v>-1007.6925793041769</v>
      </c>
      <c r="P307" s="35">
        <f t="shared" si="63"/>
        <v>0.22578688427888588</v>
      </c>
      <c r="Q307" s="35" cm="1">
        <f t="array" ref="Q307">_xll.Interp2dTab(-1,1,Parameters!$AL$29:$AY$29,Parameters!$AK$30:$AK$37,Parameters!$AL$30:$AY$37,ABS(L307),ABS(K307))</f>
        <v>0.93038725334848449</v>
      </c>
      <c r="R307" s="35">
        <f t="shared" si="58"/>
        <v>-2.0044630450289667</v>
      </c>
      <c r="S307" s="35">
        <f t="shared" si="64"/>
        <v>0.15794130259225619</v>
      </c>
      <c r="X307" s="12"/>
      <c r="AB307" s="17">
        <f>([1]WLTC_BFH!$I308/1000-H307)</f>
        <v>2.1556283958280642</v>
      </c>
      <c r="AC307" s="17">
        <f t="shared" si="59"/>
        <v>2.1556283958280642</v>
      </c>
      <c r="AG307" s="17">
        <f>([1]WLTC_BFH!$U311/1000-N307)</f>
        <v>2.0072125793041091</v>
      </c>
      <c r="AH307" s="17">
        <f t="shared" si="60"/>
        <v>2.0072125793041091</v>
      </c>
      <c r="AK307">
        <v>-2.6096783771635605</v>
      </c>
    </row>
    <row r="308" spans="1:37" x14ac:dyDescent="0.3">
      <c r="A308" s="2" t="s">
        <v>3</v>
      </c>
      <c r="B308" s="2">
        <v>304</v>
      </c>
      <c r="C308" s="8">
        <v>44.8</v>
      </c>
      <c r="D308" s="8">
        <v>44.8</v>
      </c>
      <c r="E308" s="8">
        <v>46.322299999999998</v>
      </c>
      <c r="F308" s="13">
        <f t="shared" si="61"/>
        <v>-0.27777777777777779</v>
      </c>
      <c r="G308" s="13">
        <f t="shared" si="62"/>
        <v>2.0939999999999981</v>
      </c>
      <c r="H308" s="35" cm="1">
        <f t="array" ref="H308">(m*g*_xll.Interp1d(-1,Parameters!$H$48:$H$54,Parameters!$I$48:$I$54,C308)+c_w*A*rho_L*(C308/3.6)^2/2+F308*e_i*m)*C308/3.6/1000</f>
        <v>-3.083247919427782</v>
      </c>
      <c r="I308" s="35">
        <f t="shared" si="52"/>
        <v>8.8019953598406939</v>
      </c>
      <c r="J308" s="35">
        <f t="shared" si="53"/>
        <v>3345.019808078709</v>
      </c>
      <c r="K308" s="35">
        <f t="shared" si="54"/>
        <v>35.92534406118979</v>
      </c>
      <c r="L308" s="35">
        <f t="shared" si="55"/>
        <v>409.77824428258106</v>
      </c>
      <c r="M308" s="35" cm="1">
        <f t="array" ref="M308">_xll.Interp2dTab(-1,1,Parameters!$V$29:$AI$29,Parameters!$U$30:$U$37,Parameters!$V$30:$AI$37,ABS(J308),ABS(I308))*_xll.Interp2dTab(-1,1,Parameters!$V$18:$AI$18,Parameters!$U$19:$U$26,Parameters!$V$19:$AI$26,ABS(J308),ABS(I308))</f>
        <v>0.62278901526729935</v>
      </c>
      <c r="N308" s="35">
        <f t="shared" si="56"/>
        <v>-1.9202129355653779</v>
      </c>
      <c r="O308" s="35">
        <f t="shared" si="57"/>
        <v>-1920.2129355653778</v>
      </c>
      <c r="P308" s="35">
        <f t="shared" si="63"/>
        <v>0.22525349179678439</v>
      </c>
      <c r="Q308" s="35" cm="1">
        <f t="array" ref="Q308">_xll.Interp2dTab(-1,1,Parameters!$AL$29:$AY$29,Parameters!$AK$30:$AK$37,Parameters!$AL$30:$AY$37,ABS(L308),ABS(K308))</f>
        <v>0.94458379899067912</v>
      </c>
      <c r="R308" s="35">
        <f t="shared" si="58"/>
        <v>-2.9123860329632016</v>
      </c>
      <c r="S308" s="35">
        <f t="shared" si="64"/>
        <v>0.15713230647198864</v>
      </c>
      <c r="X308" s="12"/>
      <c r="AB308" s="17">
        <f>([1]WLTC_BFH!$I309/1000-H308)</f>
        <v>3.0815680194277819</v>
      </c>
      <c r="AC308" s="17">
        <f t="shared" si="59"/>
        <v>3.0815680194277819</v>
      </c>
      <c r="AG308" s="17">
        <f>([1]WLTC_BFH!$U312/1000-N308)</f>
        <v>1.2061329355653707</v>
      </c>
      <c r="AH308" s="17">
        <f t="shared" si="60"/>
        <v>1.2061329355653707</v>
      </c>
      <c r="AK308">
        <v>-2.4214400387019928</v>
      </c>
    </row>
    <row r="309" spans="1:37" x14ac:dyDescent="0.3">
      <c r="A309" s="2" t="s">
        <v>3</v>
      </c>
      <c r="B309" s="2">
        <v>305</v>
      </c>
      <c r="C309" s="8">
        <v>43.3</v>
      </c>
      <c r="D309" s="8">
        <v>43.3</v>
      </c>
      <c r="E309" s="8">
        <v>45.703899999999997</v>
      </c>
      <c r="F309" s="13">
        <f t="shared" si="61"/>
        <v>-0.41666666666666663</v>
      </c>
      <c r="G309" s="13">
        <f t="shared" si="62"/>
        <v>2.1060277777777761</v>
      </c>
      <c r="H309" s="35" cm="1">
        <f t="array" ref="H309">(m*g*_xll.Interp1d(-1,Parameters!$H$48:$H$54,Parameters!$I$48:$I$54,C309)+c_w*A*rho_L*(C309/3.6)^2/2+F309*e_i*m)*C309/3.6/1000</f>
        <v>-5.3021889862988179</v>
      </c>
      <c r="I309" s="35">
        <f t="shared" si="52"/>
        <v>15.66094661258375</v>
      </c>
      <c r="J309" s="35">
        <f t="shared" si="53"/>
        <v>3233.0213770046457</v>
      </c>
      <c r="K309" s="35">
        <f t="shared" si="54"/>
        <v>63.92015359926058</v>
      </c>
      <c r="L309" s="35">
        <f t="shared" si="55"/>
        <v>396.05799056776254</v>
      </c>
      <c r="M309" s="35" cm="1">
        <f t="array" ref="M309">_xll.Interp2dTab(-1,1,Parameters!$V$29:$AI$29,Parameters!$U$30:$U$37,Parameters!$V$30:$AI$37,ABS(J309),ABS(I309))*_xll.Interp2dTab(-1,1,Parameters!$V$18:$AI$18,Parameters!$U$19:$U$26,Parameters!$V$19:$AI$26,ABS(J309),ABS(I309))</f>
        <v>0.72162448126187817</v>
      </c>
      <c r="N309" s="35">
        <f t="shared" si="56"/>
        <v>-3.8261893767903281</v>
      </c>
      <c r="O309" s="35">
        <f t="shared" si="57"/>
        <v>-3826.189376790328</v>
      </c>
      <c r="P309" s="35">
        <f t="shared" si="63"/>
        <v>0.22419066141434263</v>
      </c>
      <c r="Q309" s="35" cm="1">
        <f t="array" ref="Q309">_xll.Interp2dTab(-1,1,Parameters!$AL$29:$AY$29,Parameters!$AK$30:$AK$37,Parameters!$AL$30:$AY$37,ABS(L309),ABS(K309))</f>
        <v>0.94830113741488908</v>
      </c>
      <c r="R309" s="35">
        <f t="shared" si="58"/>
        <v>-5.0280718464958669</v>
      </c>
      <c r="S309" s="35">
        <f t="shared" si="64"/>
        <v>0.15573561984796203</v>
      </c>
      <c r="X309" s="12"/>
      <c r="AB309" s="17">
        <f>([1]WLTC_BFH!$I310/1000-H309)</f>
        <v>5.3009158862988182</v>
      </c>
      <c r="AC309" s="17">
        <f t="shared" si="59"/>
        <v>5.3009158862988182</v>
      </c>
      <c r="AG309" s="17">
        <f>([1]WLTC_BFH!$U313/1000-N309)</f>
        <v>2.9026693767903264</v>
      </c>
      <c r="AH309" s="17">
        <f t="shared" si="60"/>
        <v>2.9026693767903264</v>
      </c>
      <c r="AK309">
        <v>-2.1094756935336347</v>
      </c>
    </row>
    <row r="310" spans="1:37" x14ac:dyDescent="0.3">
      <c r="A310" s="2" t="s">
        <v>3</v>
      </c>
      <c r="B310" s="2">
        <v>306</v>
      </c>
      <c r="C310" s="8">
        <v>41.8</v>
      </c>
      <c r="D310" s="8">
        <v>41.8</v>
      </c>
      <c r="E310" s="8">
        <v>45.197899999999997</v>
      </c>
      <c r="F310" s="13">
        <f t="shared" si="61"/>
        <v>-0.41666666666666663</v>
      </c>
      <c r="G310" s="13">
        <f t="shared" si="62"/>
        <v>2.1176388888888873</v>
      </c>
      <c r="H310" s="35" cm="1">
        <f t="array" ref="H310">(m*g*_xll.Interp1d(-1,Parameters!$H$48:$H$54,Parameters!$I$48:$I$54,C310)+c_w*A*rho_L*(C310/3.6)^2/2+F310*e_i*m)*C310/3.6/1000</f>
        <v>-5.1654618716454497</v>
      </c>
      <c r="I310" s="35">
        <f t="shared" si="52"/>
        <v>15.80460261524855</v>
      </c>
      <c r="J310" s="35">
        <f t="shared" si="53"/>
        <v>3121.022945930582</v>
      </c>
      <c r="K310" s="35">
        <f t="shared" si="54"/>
        <v>64.50648557413696</v>
      </c>
      <c r="L310" s="35">
        <f t="shared" si="55"/>
        <v>382.33773685294398</v>
      </c>
      <c r="M310" s="35" cm="1">
        <f t="array" ref="M310">_xll.Interp2dTab(-1,1,Parameters!$V$29:$AI$29,Parameters!$U$30:$U$37,Parameters!$V$30:$AI$37,ABS(J310),ABS(I310))*_xll.Interp2dTab(-1,1,Parameters!$V$18:$AI$18,Parameters!$U$19:$U$26,Parameters!$V$19:$AI$26,ABS(J310),ABS(I310))</f>
        <v>0.72193520796196287</v>
      </c>
      <c r="N310" s="35">
        <f t="shared" si="56"/>
        <v>-3.7291287905259476</v>
      </c>
      <c r="O310" s="35">
        <f t="shared" si="57"/>
        <v>-3729.1287905259478</v>
      </c>
      <c r="P310" s="35">
        <f t="shared" si="63"/>
        <v>0.22315479230586319</v>
      </c>
      <c r="Q310" s="35" cm="1">
        <f t="array" ref="Q310">_xll.Interp2dTab(-1,1,Parameters!$AL$29:$AY$29,Parameters!$AK$30:$AK$37,Parameters!$AL$30:$AY$37,ABS(L310),ABS(K310))</f>
        <v>0.94715380355413481</v>
      </c>
      <c r="R310" s="35">
        <f t="shared" si="58"/>
        <v>-4.8924868588428474</v>
      </c>
      <c r="S310" s="35">
        <f t="shared" si="64"/>
        <v>0.15437659572050569</v>
      </c>
      <c r="X310" s="12"/>
      <c r="AB310" s="17">
        <f>([1]WLTC_BFH!$I311/1000-H310)</f>
        <v>5.1647367716454493</v>
      </c>
      <c r="AC310" s="17">
        <f t="shared" si="59"/>
        <v>5.1647367716454493</v>
      </c>
      <c r="AG310" s="17">
        <f>([1]WLTC_BFH!$U314/1000-N310)</f>
        <v>2.8924145048116663</v>
      </c>
      <c r="AH310" s="17">
        <f t="shared" si="60"/>
        <v>2.8924145048116663</v>
      </c>
      <c r="AK310">
        <v>-2.5062813302667668</v>
      </c>
    </row>
    <row r="311" spans="1:37" x14ac:dyDescent="0.3">
      <c r="A311" s="2" t="s">
        <v>3</v>
      </c>
      <c r="B311" s="2">
        <v>307</v>
      </c>
      <c r="C311" s="8">
        <v>40.799999999999997</v>
      </c>
      <c r="D311" s="8">
        <v>40.799999999999997</v>
      </c>
      <c r="E311" s="8">
        <v>44.378599999999999</v>
      </c>
      <c r="F311" s="13">
        <f t="shared" si="61"/>
        <v>-0.27777777777777779</v>
      </c>
      <c r="G311" s="13">
        <f t="shared" si="62"/>
        <v>2.1289722222222207</v>
      </c>
      <c r="H311" s="35" cm="1">
        <f t="array" ref="H311">(m*g*_xll.Interp1d(-1,Parameters!$H$48:$H$54,Parameters!$I$48:$I$54,C311)+c_w*A*rho_L*(C311/3.6)^2/2+F311*e_i*m)*C311/3.6/1000</f>
        <v>-2.9308467786393853</v>
      </c>
      <c r="I311" s="35">
        <f t="shared" si="52"/>
        <v>9.1872102147288164</v>
      </c>
      <c r="J311" s="35">
        <f t="shared" si="53"/>
        <v>3046.3573252145388</v>
      </c>
      <c r="K311" s="35">
        <f t="shared" si="54"/>
        <v>37.497598491415665</v>
      </c>
      <c r="L311" s="35">
        <f t="shared" si="55"/>
        <v>373.19090104306491</v>
      </c>
      <c r="M311" s="35" cm="1">
        <f t="array" ref="M311">_xll.Interp2dTab(-1,1,Parameters!$V$29:$AI$29,Parameters!$U$30:$U$37,Parameters!$V$30:$AI$37,ABS(J311),ABS(I311))*_xll.Interp2dTab(-1,1,Parameters!$V$18:$AI$18,Parameters!$U$19:$U$26,Parameters!$V$19:$AI$26,ABS(J311),ABS(I311))</f>
        <v>0.64383584167812524</v>
      </c>
      <c r="N311" s="35">
        <f t="shared" si="56"/>
        <v>-1.8869842025549106</v>
      </c>
      <c r="O311" s="35">
        <f t="shared" si="57"/>
        <v>-1886.9842025549106</v>
      </c>
      <c r="P311" s="35">
        <f t="shared" si="63"/>
        <v>0.22263063002737571</v>
      </c>
      <c r="Q311" s="35" cm="1">
        <f t="array" ref="Q311">_xll.Interp2dTab(-1,1,Parameters!$AL$29:$AY$29,Parameters!$AK$30:$AK$37,Parameters!$AL$30:$AY$37,ABS(L311),ABS(K311))</f>
        <v>0.94298822821023354</v>
      </c>
      <c r="R311" s="35">
        <f t="shared" si="58"/>
        <v>-2.7637540109448246</v>
      </c>
      <c r="S311" s="35">
        <f t="shared" si="64"/>
        <v>0.15360888627302102</v>
      </c>
      <c r="X311" s="12"/>
      <c r="AB311" s="17">
        <f>([1]WLTC_BFH!$I312/1000-H311)</f>
        <v>2.9278100786393852</v>
      </c>
      <c r="AC311" s="17">
        <f t="shared" si="59"/>
        <v>2.9278100786393852</v>
      </c>
      <c r="AG311" s="17">
        <f>([1]WLTC_BFH!$U315/1000-N311)</f>
        <v>1.2215262586296785</v>
      </c>
      <c r="AH311" s="17">
        <f t="shared" si="60"/>
        <v>1.2215262586296785</v>
      </c>
      <c r="AK311">
        <v>1.9978934574316987E-2</v>
      </c>
    </row>
    <row r="312" spans="1:37" x14ac:dyDescent="0.3">
      <c r="A312" s="2" t="s">
        <v>3</v>
      </c>
      <c r="B312" s="2">
        <v>308</v>
      </c>
      <c r="C312" s="8">
        <v>40.299999999999997</v>
      </c>
      <c r="D312" s="8">
        <v>40.299999999999997</v>
      </c>
      <c r="E312" s="8">
        <v>43.387</v>
      </c>
      <c r="F312" s="13">
        <f t="shared" si="61"/>
        <v>-0.1388888888888889</v>
      </c>
      <c r="G312" s="13">
        <f t="shared" si="62"/>
        <v>2.1401666666666652</v>
      </c>
      <c r="H312" s="35" cm="1">
        <f t="array" ref="H312">(m*g*_xll.Interp1d(-1,Parameters!$H$48:$H$54,Parameters!$I$48:$I$54,C312)+c_w*A*rho_L*(C312/3.6)^2/2+F312*e_i*m)*C312/3.6/1000</f>
        <v>-0.79483975970764509</v>
      </c>
      <c r="I312" s="35">
        <f t="shared" si="52"/>
        <v>2.522465525266314</v>
      </c>
      <c r="J312" s="35">
        <f t="shared" si="53"/>
        <v>3009.0245148565173</v>
      </c>
      <c r="K312" s="35">
        <f t="shared" si="54"/>
        <v>10.29544304137446</v>
      </c>
      <c r="L312" s="35">
        <f t="shared" si="55"/>
        <v>368.61748313812535</v>
      </c>
      <c r="M312" s="35" cm="1">
        <f t="array" ref="M312">_xll.Interp2dTab(-1,1,Parameters!$V$29:$AI$29,Parameters!$U$30:$U$37,Parameters!$V$30:$AI$37,ABS(J312),ABS(I312))*_xll.Interp2dTab(-1,1,Parameters!$V$18:$AI$18,Parameters!$U$19:$U$26,Parameters!$V$19:$AI$26,ABS(J312),ABS(I312))</f>
        <v>0.29733202592620506</v>
      </c>
      <c r="N312" s="35">
        <f t="shared" si="56"/>
        <v>-0.23633131604057211</v>
      </c>
      <c r="O312" s="35">
        <f t="shared" si="57"/>
        <v>-236.33131604057212</v>
      </c>
      <c r="P312" s="35">
        <f t="shared" si="63"/>
        <v>0.22256498243958667</v>
      </c>
      <c r="Q312" s="35" cm="1">
        <f t="array" ref="Q312">_xll.Interp2dTab(-1,1,Parameters!$AL$29:$AY$29,Parameters!$AK$30:$AK$37,Parameters!$AL$30:$AY$37,ABS(L312),ABS(K312))</f>
        <v>0.62108918203430274</v>
      </c>
      <c r="R312" s="35">
        <f t="shared" si="58"/>
        <v>-0.49366637620516302</v>
      </c>
      <c r="S312" s="35">
        <f t="shared" si="64"/>
        <v>0.15347175672407515</v>
      </c>
      <c r="X312" s="12"/>
      <c r="AB312" s="17">
        <f>([1]WLTC_BFH!$I313/1000-H312)</f>
        <v>0.79188665970764505</v>
      </c>
      <c r="AC312" s="17">
        <f t="shared" si="59"/>
        <v>0.79188665970764505</v>
      </c>
      <c r="AG312" s="17">
        <f>([1]WLTC_BFH!$U316/1000-N312)</f>
        <v>1.3083313160406633</v>
      </c>
      <c r="AH312" s="17">
        <f t="shared" si="60"/>
        <v>1.3083313160406633</v>
      </c>
      <c r="AK312">
        <v>2.051264624231298</v>
      </c>
    </row>
    <row r="313" spans="1:37" x14ac:dyDescent="0.3">
      <c r="A313" s="2" t="s">
        <v>3</v>
      </c>
      <c r="B313" s="2">
        <v>309</v>
      </c>
      <c r="C313" s="8">
        <v>40.1</v>
      </c>
      <c r="D313" s="8">
        <v>40.1</v>
      </c>
      <c r="E313" s="8">
        <v>42.439500000000002</v>
      </c>
      <c r="F313" s="13">
        <f t="shared" si="61"/>
        <v>-5.5555555555554373E-2</v>
      </c>
      <c r="G313" s="13">
        <f t="shared" si="62"/>
        <v>2.1513055555555542</v>
      </c>
      <c r="H313" s="35" cm="1">
        <f t="array" ref="H313">(m*g*_xll.Interp1d(-1,Parameters!$H$48:$H$54,Parameters!$I$48:$I$54,C313)+c_w*A*rho_L*(C313/3.6)^2/2+F313*e_i*m)*C313/3.6/1000</f>
        <v>0.46582124303391154</v>
      </c>
      <c r="I313" s="35">
        <f t="shared" si="52"/>
        <v>1.4856811717105729</v>
      </c>
      <c r="J313" s="35">
        <f t="shared" si="53"/>
        <v>2994.0913907133095</v>
      </c>
      <c r="K313" s="35">
        <f t="shared" si="54"/>
        <v>6.0638077023367032</v>
      </c>
      <c r="L313" s="35">
        <f t="shared" si="55"/>
        <v>366.78811597614964</v>
      </c>
      <c r="M313" s="35" cm="1">
        <f t="array" ref="M313">_xll.Interp2dTab(-1,1,Parameters!$V$29:$AI$29,Parameters!$U$30:$U$37,Parameters!$V$30:$AI$37,ABS(J313),ABS(I313))*_xll.Interp2dTab(-1,1,Parameters!$V$18:$AI$18,Parameters!$U$19:$U$26,Parameters!$V$19:$AI$26,ABS(J313),ABS(I313))</f>
        <v>0.25413007917674496</v>
      </c>
      <c r="N313" s="35">
        <f t="shared" si="56"/>
        <v>1.8330031790921431</v>
      </c>
      <c r="O313" s="35">
        <f t="shared" si="57"/>
        <v>1833.003179092143</v>
      </c>
      <c r="P313" s="35">
        <f t="shared" si="63"/>
        <v>0.22307414998933447</v>
      </c>
      <c r="Q313" s="35" cm="1">
        <f t="array" ref="Q313">_xll.Interp2dTab(-1,1,Parameters!$AL$29:$AY$29,Parameters!$AK$30:$AK$37,Parameters!$AL$30:$AY$37,ABS(L313),ABS(K313))</f>
        <v>0.53017268445786103</v>
      </c>
      <c r="R313" s="35">
        <f t="shared" si="58"/>
        <v>0.87862173342681094</v>
      </c>
      <c r="S313" s="35">
        <f t="shared" si="64"/>
        <v>0.1537158183166937</v>
      </c>
      <c r="X313" s="12"/>
      <c r="AB313" s="17">
        <f>([1]WLTC_BFH!$I314/1000-H313)</f>
        <v>-0.46870764303391155</v>
      </c>
      <c r="AC313" s="17">
        <f t="shared" si="59"/>
        <v>0.46870764303391155</v>
      </c>
      <c r="AG313" s="17">
        <f>([1]WLTC_BFH!$U317/1000-N313)</f>
        <v>1.1243045132155221</v>
      </c>
      <c r="AH313" s="17">
        <f t="shared" si="60"/>
        <v>1.1243045132155221</v>
      </c>
      <c r="AK313">
        <v>3.7567642626576556</v>
      </c>
    </row>
    <row r="314" spans="1:37" x14ac:dyDescent="0.3">
      <c r="A314" s="2" t="s">
        <v>3</v>
      </c>
      <c r="B314" s="2">
        <v>310</v>
      </c>
      <c r="C314" s="8">
        <v>39.700000000000003</v>
      </c>
      <c r="D314" s="8">
        <v>39.700000000000003</v>
      </c>
      <c r="E314" s="8">
        <v>41.488599999999998</v>
      </c>
      <c r="F314" s="13">
        <f t="shared" si="61"/>
        <v>-0.11111111111111072</v>
      </c>
      <c r="G314" s="13">
        <f t="shared" si="62"/>
        <v>2.1623333333333319</v>
      </c>
      <c r="H314" s="35" cm="1">
        <f t="array" ref="H314">(m*g*_xll.Interp1d(-1,Parameters!$H$48:$H$54,Parameters!$I$48:$I$54,C314)+c_w*A*rho_L*(C314/3.6)^2/2+F314*e_i*m)*C314/3.6/1000</f>
        <v>-0.38322528808608358</v>
      </c>
      <c r="I314" s="35">
        <f t="shared" si="52"/>
        <v>1.234566120712002</v>
      </c>
      <c r="J314" s="35">
        <f t="shared" si="53"/>
        <v>2964.2251424268929</v>
      </c>
      <c r="K314" s="35">
        <f t="shared" si="54"/>
        <v>5.0388816216860359</v>
      </c>
      <c r="L314" s="35">
        <f t="shared" si="55"/>
        <v>363.12938165219805</v>
      </c>
      <c r="M314" s="35" cm="1">
        <f t="array" ref="M314">_xll.Interp2dTab(-1,1,Parameters!$V$29:$AI$29,Parameters!$U$30:$U$37,Parameters!$V$30:$AI$37,ABS(J314),ABS(I314))*_xll.Interp2dTab(-1,1,Parameters!$V$18:$AI$18,Parameters!$U$19:$U$26,Parameters!$V$19:$AI$26,ABS(J314),ABS(I314))</f>
        <v>0.24381239069662494</v>
      </c>
      <c r="N314" s="35">
        <f t="shared" si="56"/>
        <v>-9.3435073663670862E-2</v>
      </c>
      <c r="O314" s="35">
        <f t="shared" si="57"/>
        <v>-93.435073663670863</v>
      </c>
      <c r="P314" s="35">
        <f t="shared" si="63"/>
        <v>0.22304819580220567</v>
      </c>
      <c r="Q314" s="35" cm="1">
        <f t="array" ref="Q314">_xll.Interp2dTab(-1,1,Parameters!$AL$29:$AY$29,Parameters!$AK$30:$AK$37,Parameters!$AL$30:$AY$37,ABS(L314),ABS(K314))</f>
        <v>0.50809669630372656</v>
      </c>
      <c r="R314" s="35">
        <f t="shared" si="58"/>
        <v>-0.19471550281658292</v>
      </c>
      <c r="S314" s="35">
        <f t="shared" si="64"/>
        <v>0.15366173067702243</v>
      </c>
      <c r="X314" s="12"/>
      <c r="AB314" s="17">
        <f>([1]WLTC_BFH!$I315/1000-H314)</f>
        <v>0.38040518808608359</v>
      </c>
      <c r="AC314" s="17">
        <f t="shared" si="59"/>
        <v>0.38040518808608359</v>
      </c>
      <c r="AG314" s="17">
        <f>([1]WLTC_BFH!$U318/1000-N314)</f>
        <v>-0.39856492633633162</v>
      </c>
      <c r="AH314" s="17">
        <f t="shared" si="60"/>
        <v>0.39856492633633162</v>
      </c>
      <c r="AK314">
        <v>0.35945042143339462</v>
      </c>
    </row>
    <row r="315" spans="1:37" x14ac:dyDescent="0.3">
      <c r="A315" s="2" t="s">
        <v>3</v>
      </c>
      <c r="B315" s="2">
        <v>311</v>
      </c>
      <c r="C315" s="8">
        <v>39.200000000000003</v>
      </c>
      <c r="D315" s="8">
        <v>39.200000000000003</v>
      </c>
      <c r="E315" s="8">
        <v>40.697699999999998</v>
      </c>
      <c r="F315" s="13">
        <f t="shared" si="61"/>
        <v>-0.1388888888888889</v>
      </c>
      <c r="G315" s="13">
        <f t="shared" si="62"/>
        <v>2.1732222222222206</v>
      </c>
      <c r="H315" s="35" cm="1">
        <f t="array" ref="H315">(m*g*_xll.Interp1d(-1,Parameters!$H$48:$H$54,Parameters!$I$48:$I$54,C315)+c_w*A*rho_L*(C315/3.6)^2/2+F315*e_i*m)*C315/3.6/1000</f>
        <v>-0.80342098152305741</v>
      </c>
      <c r="I315" s="35">
        <f t="shared" si="52"/>
        <v>2.6212461427186127</v>
      </c>
      <c r="J315" s="35">
        <f t="shared" si="53"/>
        <v>2926.8923320688709</v>
      </c>
      <c r="K315" s="35">
        <f t="shared" si="54"/>
        <v>10.698616131506018</v>
      </c>
      <c r="L315" s="35">
        <f t="shared" si="55"/>
        <v>358.55596374725849</v>
      </c>
      <c r="M315" s="35" cm="1">
        <f t="array" ref="M315">_xll.Interp2dTab(-1,1,Parameters!$V$29:$AI$29,Parameters!$U$30:$U$37,Parameters!$V$30:$AI$37,ABS(J315),ABS(I315))*_xll.Interp2dTab(-1,1,Parameters!$V$18:$AI$18,Parameters!$U$19:$U$26,Parameters!$V$19:$AI$26,ABS(J315),ABS(I315))</f>
        <v>0.30066827906447585</v>
      </c>
      <c r="N315" s="35">
        <f t="shared" si="56"/>
        <v>-0.24156320387882974</v>
      </c>
      <c r="O315" s="35">
        <f t="shared" si="57"/>
        <v>-241.56320387882974</v>
      </c>
      <c r="P315" s="35">
        <f t="shared" si="63"/>
        <v>0.22298109491223933</v>
      </c>
      <c r="Q315" s="35" cm="1">
        <f t="array" ref="Q315">_xll.Interp2dTab(-1,1,Parameters!$AL$29:$AY$29,Parameters!$AK$30:$AK$37,Parameters!$AL$30:$AY$37,ABS(L315),ABS(K315))</f>
        <v>0.62931653310129687</v>
      </c>
      <c r="R315" s="35">
        <f t="shared" si="58"/>
        <v>-0.5056061067129316</v>
      </c>
      <c r="S315" s="35">
        <f t="shared" si="64"/>
        <v>0.15352128453626884</v>
      </c>
      <c r="X315" s="12"/>
      <c r="AB315" s="17">
        <f>([1]WLTC_BFH!$I316/1000-H315)</f>
        <v>0.80127108152305737</v>
      </c>
      <c r="AC315" s="17">
        <f t="shared" si="59"/>
        <v>0.80127108152305737</v>
      </c>
      <c r="AG315" s="17">
        <f>([1]WLTC_BFH!$U319/1000-N315)</f>
        <v>0.26913842511775365</v>
      </c>
      <c r="AH315" s="17">
        <f t="shared" si="60"/>
        <v>0.26913842511775365</v>
      </c>
      <c r="AK315">
        <v>0.9230790111964895</v>
      </c>
    </row>
    <row r="316" spans="1:37" x14ac:dyDescent="0.3">
      <c r="A316" s="2" t="s">
        <v>3</v>
      </c>
      <c r="B316" s="2">
        <v>312</v>
      </c>
      <c r="C316" s="8">
        <v>38.5</v>
      </c>
      <c r="D316" s="8">
        <v>38.5</v>
      </c>
      <c r="E316" s="8">
        <v>40.516500000000001</v>
      </c>
      <c r="F316" s="13">
        <f t="shared" si="61"/>
        <v>-0.19444444444444522</v>
      </c>
      <c r="G316" s="13">
        <f t="shared" si="62"/>
        <v>2.183916666666665</v>
      </c>
      <c r="H316" s="35" cm="1">
        <f t="array" ref="H316">(m*g*_xll.Interp1d(-1,Parameters!$H$48:$H$54,Parameters!$I$48:$I$54,C316)+c_w*A*rho_L*(C316/3.6)^2/2+F316*e_i*m)*C316/3.6/1000</f>
        <v>-1.6156176161791769</v>
      </c>
      <c r="I316" s="35">
        <f t="shared" si="52"/>
        <v>5.3669623985676917</v>
      </c>
      <c r="J316" s="35">
        <f t="shared" si="53"/>
        <v>2874.6263975676411</v>
      </c>
      <c r="K316" s="35">
        <f t="shared" si="54"/>
        <v>21.905257029754036</v>
      </c>
      <c r="L316" s="35">
        <f t="shared" si="55"/>
        <v>352.15317868034316</v>
      </c>
      <c r="M316" s="35" cm="1">
        <f t="array" ref="M316">_xll.Interp2dTab(-1,1,Parameters!$V$29:$AI$29,Parameters!$U$30:$U$37,Parameters!$V$30:$AI$37,ABS(J316),ABS(I316))*_xll.Interp2dTab(-1,1,Parameters!$V$18:$AI$18,Parameters!$U$19:$U$26,Parameters!$V$19:$AI$26,ABS(J316),ABS(I316))</f>
        <v>0.42898618526799454</v>
      </c>
      <c r="N316" s="35">
        <f t="shared" si="56"/>
        <v>-0.69307763801647604</v>
      </c>
      <c r="O316" s="35">
        <f t="shared" si="57"/>
        <v>-693.07763801647604</v>
      </c>
      <c r="P316" s="35">
        <f t="shared" si="63"/>
        <v>0.22278857334612365</v>
      </c>
      <c r="Q316" s="35" cm="1">
        <f t="array" ref="Q316">_xll.Interp2dTab(-1,1,Parameters!$AL$29:$AY$29,Parameters!$AK$30:$AK$37,Parameters!$AL$30:$AY$37,ABS(L316),ABS(K316))</f>
        <v>0.86896116416643199</v>
      </c>
      <c r="R316" s="35">
        <f t="shared" si="58"/>
        <v>-1.4039089646028533</v>
      </c>
      <c r="S316" s="35">
        <f t="shared" si="64"/>
        <v>0.15313130982387915</v>
      </c>
      <c r="X316" s="12"/>
      <c r="AB316" s="17">
        <f>([1]WLTC_BFH!$I317/1000-H316)</f>
        <v>1.6169972161791768</v>
      </c>
      <c r="AC316" s="17">
        <f t="shared" si="59"/>
        <v>1.6169972161791768</v>
      </c>
      <c r="AG316" s="17">
        <f>([1]WLTC_BFH!$U320/1000-N316)</f>
        <v>-9.8065219126382663E-2</v>
      </c>
      <c r="AH316" s="17">
        <f t="shared" si="60"/>
        <v>9.8065219126382663E-2</v>
      </c>
      <c r="AK316">
        <v>-3.2872304195532727</v>
      </c>
    </row>
    <row r="317" spans="1:37" x14ac:dyDescent="0.3">
      <c r="A317" s="2" t="s">
        <v>3</v>
      </c>
      <c r="B317" s="2">
        <v>313</v>
      </c>
      <c r="C317" s="8">
        <v>37.4</v>
      </c>
      <c r="D317" s="8">
        <v>37.4</v>
      </c>
      <c r="E317" s="8">
        <v>39.9236</v>
      </c>
      <c r="F317" s="13">
        <f t="shared" si="61"/>
        <v>-0.30555555555555597</v>
      </c>
      <c r="G317" s="13">
        <f t="shared" si="62"/>
        <v>2.194305555555554</v>
      </c>
      <c r="H317" s="35" cm="1">
        <f t="array" ref="H317">(m*g*_xll.Interp1d(-1,Parameters!$H$48:$H$54,Parameters!$I$48:$I$54,C317)+c_w*A*rho_L*(C317/3.6)^2/2+F317*e_i*m)*C317/3.6/1000</f>
        <v>-3.1669859113739394</v>
      </c>
      <c r="I317" s="35">
        <f t="shared" si="52"/>
        <v>10.829919571466636</v>
      </c>
      <c r="J317" s="35">
        <f t="shared" si="53"/>
        <v>2792.4942147799943</v>
      </c>
      <c r="K317" s="35">
        <f t="shared" si="54"/>
        <v>44.202316730941078</v>
      </c>
      <c r="L317" s="35">
        <f t="shared" si="55"/>
        <v>342.09165928947618</v>
      </c>
      <c r="M317" s="35" cm="1">
        <f t="array" ref="M317">_xll.Interp2dTab(-1,1,Parameters!$V$29:$AI$29,Parameters!$U$30:$U$37,Parameters!$V$30:$AI$37,ABS(J317),ABS(I317))*_xll.Interp2dTab(-1,1,Parameters!$V$18:$AI$18,Parameters!$U$19:$U$26,Parameters!$V$19:$AI$26,ABS(J317),ABS(I317))</f>
        <v>0.69684298977909664</v>
      </c>
      <c r="N317" s="35">
        <f t="shared" si="56"/>
        <v>-2.2068919310700932</v>
      </c>
      <c r="O317" s="35">
        <f t="shared" si="57"/>
        <v>-2206.8919310700931</v>
      </c>
      <c r="P317" s="35">
        <f t="shared" si="63"/>
        <v>0.2221755478097153</v>
      </c>
      <c r="Q317" s="35" cm="1">
        <f t="array" ref="Q317">_xll.Interp2dTab(-1,1,Parameters!$AL$29:$AY$29,Parameters!$AK$30:$AK$37,Parameters!$AL$30:$AY$37,ABS(L317),ABS(K317))</f>
        <v>0.94411404122069753</v>
      </c>
      <c r="R317" s="35">
        <f t="shared" si="58"/>
        <v>-2.9899958672762637</v>
      </c>
      <c r="S317" s="35">
        <f t="shared" si="64"/>
        <v>0.15230075541630242</v>
      </c>
      <c r="X317" s="12"/>
      <c r="AB317" s="17">
        <f>([1]WLTC_BFH!$I318/1000-H317)</f>
        <v>3.1642636113739395</v>
      </c>
      <c r="AC317" s="17">
        <f t="shared" si="59"/>
        <v>3.1642636113739395</v>
      </c>
      <c r="AG317" s="17">
        <f>([1]WLTC_BFH!$U321/1000-N317)</f>
        <v>1.3371776453558062</v>
      </c>
      <c r="AH317" s="17">
        <f t="shared" si="60"/>
        <v>1.3371776453558062</v>
      </c>
      <c r="AK317">
        <v>-1.7428275072235635</v>
      </c>
    </row>
    <row r="318" spans="1:37" x14ac:dyDescent="0.3">
      <c r="A318" s="2" t="s">
        <v>3</v>
      </c>
      <c r="B318" s="2">
        <v>314</v>
      </c>
      <c r="C318" s="8">
        <v>36</v>
      </c>
      <c r="D318" s="8">
        <v>36</v>
      </c>
      <c r="E318" s="8">
        <v>39.123800000000003</v>
      </c>
      <c r="F318" s="13">
        <f t="shared" si="61"/>
        <v>-0.38888888888888851</v>
      </c>
      <c r="G318" s="13">
        <f t="shared" si="62"/>
        <v>2.2043055555555537</v>
      </c>
      <c r="H318" s="35" cm="1">
        <f t="array" ref="H318">(m*g*_xll.Interp1d(-1,Parameters!$H$48:$H$54,Parameters!$I$48:$I$54,C318)+c_w*A*rho_L*(C318/3.6)^2/2+F318*e_i*m)*C318/3.6/1000</f>
        <v>-4.2145948015109571</v>
      </c>
      <c r="I318" s="35">
        <f t="shared" si="52"/>
        <v>14.972834649493782</v>
      </c>
      <c r="J318" s="35">
        <f t="shared" si="53"/>
        <v>2687.9623457775347</v>
      </c>
      <c r="K318" s="35">
        <f t="shared" si="54"/>
        <v>61.111624621908874</v>
      </c>
      <c r="L318" s="35">
        <f t="shared" si="55"/>
        <v>329.28608915564553</v>
      </c>
      <c r="M318" s="35" cm="1">
        <f t="array" ref="M318">_xll.Interp2dTab(-1,1,Parameters!$V$29:$AI$29,Parameters!$U$30:$U$37,Parameters!$V$30:$AI$37,ABS(J318),ABS(I318))*_xll.Interp2dTab(-1,1,Parameters!$V$18:$AI$18,Parameters!$U$19:$U$26,Parameters!$V$19:$AI$26,ABS(J318),ABS(I318))</f>
        <v>0.71603408359816223</v>
      </c>
      <c r="N318" s="35">
        <f t="shared" si="56"/>
        <v>-3.0177935264374764</v>
      </c>
      <c r="O318" s="35">
        <f t="shared" si="57"/>
        <v>-3017.7935264374764</v>
      </c>
      <c r="P318" s="35">
        <f t="shared" si="63"/>
        <v>0.22133727183014934</v>
      </c>
      <c r="Q318" s="35" cm="1">
        <f t="array" ref="Q318">_xll.Interp2dTab(-1,1,Parameters!$AL$29:$AY$29,Parameters!$AK$30:$AK$37,Parameters!$AL$30:$AY$37,ABS(L318),ABS(K318))</f>
        <v>0.94378164912989226</v>
      </c>
      <c r="R318" s="35">
        <f t="shared" si="58"/>
        <v>-3.9776572321842822</v>
      </c>
      <c r="S318" s="35">
        <f t="shared" si="64"/>
        <v>0.15119585062958457</v>
      </c>
      <c r="X318" s="12"/>
      <c r="AB318" s="17">
        <f>([1]WLTC_BFH!$I319/1000-H318)</f>
        <v>4.2127612015109568</v>
      </c>
      <c r="AC318" s="17">
        <f t="shared" si="59"/>
        <v>4.2127612015109568</v>
      </c>
      <c r="AG318" s="17">
        <f>([1]WLTC_BFH!$U322/1000-N318)</f>
        <v>0.86193511935780309</v>
      </c>
      <c r="AH318" s="17">
        <f t="shared" si="60"/>
        <v>0.86193511935780309</v>
      </c>
      <c r="AK318">
        <v>-1.3649403771521735</v>
      </c>
    </row>
    <row r="319" spans="1:37" x14ac:dyDescent="0.3">
      <c r="A319" s="2" t="s">
        <v>3</v>
      </c>
      <c r="B319" s="2">
        <v>315</v>
      </c>
      <c r="C319" s="8">
        <v>34.4</v>
      </c>
      <c r="D319" s="8">
        <v>34.4</v>
      </c>
      <c r="E319" s="8">
        <v>38.265799999999999</v>
      </c>
      <c r="F319" s="13">
        <f t="shared" si="61"/>
        <v>-0.44444444444444481</v>
      </c>
      <c r="G319" s="13">
        <f t="shared" si="62"/>
        <v>2.2138611111111093</v>
      </c>
      <c r="H319" s="35" cm="1">
        <f t="array" ref="H319">(m*g*_xll.Interp1d(-1,Parameters!$H$48:$H$54,Parameters!$I$48:$I$54,C319)+c_w*A*rho_L*(C319/3.6)^2/2+F319*e_i*m)*C319/3.6/1000</f>
        <v>-4.7837261312472963</v>
      </c>
      <c r="I319" s="35">
        <f t="shared" si="52"/>
        <v>17.785192406114149</v>
      </c>
      <c r="J319" s="35">
        <f t="shared" si="53"/>
        <v>2568.4973526318668</v>
      </c>
      <c r="K319" s="35">
        <f t="shared" si="54"/>
        <v>72.5902628055549</v>
      </c>
      <c r="L319" s="35">
        <f t="shared" si="55"/>
        <v>314.6511518598391</v>
      </c>
      <c r="M319" s="35" cm="1">
        <f t="array" ref="M319">_xll.Interp2dTab(-1,1,Parameters!$V$29:$AI$29,Parameters!$U$30:$U$37,Parameters!$V$30:$AI$37,ABS(J319),ABS(I319))*_xll.Interp2dTab(-1,1,Parameters!$V$18:$AI$18,Parameters!$U$19:$U$26,Parameters!$V$19:$AI$26,ABS(J319),ABS(I319))</f>
        <v>0.7289615171373236</v>
      </c>
      <c r="N319" s="35">
        <f t="shared" si="56"/>
        <v>-3.4871522582034888</v>
      </c>
      <c r="O319" s="35">
        <f t="shared" si="57"/>
        <v>-3487.1522582034891</v>
      </c>
      <c r="P319" s="35">
        <f t="shared" si="63"/>
        <v>0.22036861842509281</v>
      </c>
      <c r="Q319" s="35" cm="1">
        <f t="array" ref="Q319">_xll.Interp2dTab(-1,1,Parameters!$AL$29:$AY$29,Parameters!$AK$30:$AK$37,Parameters!$AL$30:$AY$37,ABS(L319),ABS(K319))</f>
        <v>0.93961742549316118</v>
      </c>
      <c r="R319" s="35">
        <f t="shared" si="58"/>
        <v>-4.4948724317069448</v>
      </c>
      <c r="S319" s="35">
        <f t="shared" si="64"/>
        <v>0.14994727495411042</v>
      </c>
      <c r="X319" s="12"/>
      <c r="AB319" s="17">
        <f>([1]WLTC_BFH!$I320/1000-H319)</f>
        <v>4.7812827312472965</v>
      </c>
      <c r="AC319" s="17">
        <f t="shared" si="59"/>
        <v>4.7812827312472965</v>
      </c>
      <c r="AG319" s="17">
        <f>([1]WLTC_BFH!$U323/1000-N319)</f>
        <v>2.2100451153463716</v>
      </c>
      <c r="AH319" s="17">
        <f t="shared" si="60"/>
        <v>2.2100451153463716</v>
      </c>
      <c r="AK319">
        <v>-0.6431940045456267</v>
      </c>
    </row>
    <row r="320" spans="1:37" x14ac:dyDescent="0.3">
      <c r="A320" s="2" t="s">
        <v>3</v>
      </c>
      <c r="B320" s="2">
        <v>316</v>
      </c>
      <c r="C320" s="8">
        <v>33</v>
      </c>
      <c r="D320" s="8">
        <v>33</v>
      </c>
      <c r="E320" s="8">
        <v>37.349299999999999</v>
      </c>
      <c r="F320" s="13">
        <f t="shared" si="61"/>
        <v>-0.38888888888888851</v>
      </c>
      <c r="G320" s="13">
        <f t="shared" si="62"/>
        <v>2.223027777777776</v>
      </c>
      <c r="H320" s="35" cm="1">
        <f t="array" ref="H320">(m*g*_xll.Interp1d(-1,Parameters!$H$48:$H$54,Parameters!$I$48:$I$54,C320)+c_w*A*rho_L*(C320/3.6)^2/2+F320*e_i*m)*C320/3.6/1000</f>
        <v>-3.9242261833401977</v>
      </c>
      <c r="I320" s="35">
        <f t="shared" si="52"/>
        <v>15.208654480888139</v>
      </c>
      <c r="J320" s="35">
        <f t="shared" si="53"/>
        <v>2463.9654836294071</v>
      </c>
      <c r="K320" s="35">
        <f t="shared" si="54"/>
        <v>62.074123263744944</v>
      </c>
      <c r="L320" s="35">
        <f t="shared" si="55"/>
        <v>301.84558172600845</v>
      </c>
      <c r="M320" s="35" cm="1">
        <f t="array" ref="M320">_xll.Interp2dTab(-1,1,Parameters!$V$29:$AI$29,Parameters!$U$30:$U$37,Parameters!$V$30:$AI$37,ABS(J320),ABS(I320))*_xll.Interp2dTab(-1,1,Parameters!$V$18:$AI$18,Parameters!$U$19:$U$26,Parameters!$V$19:$AI$26,ABS(J320),ABS(I320))</f>
        <v>0.71606190679814741</v>
      </c>
      <c r="N320" s="35">
        <f t="shared" si="56"/>
        <v>-2.8099888835497984</v>
      </c>
      <c r="O320" s="35">
        <f t="shared" si="57"/>
        <v>-2809.9888835497982</v>
      </c>
      <c r="P320" s="35">
        <f t="shared" si="63"/>
        <v>0.2195880659574401</v>
      </c>
      <c r="Q320" s="35" cm="1">
        <f t="array" ref="Q320">_xll.Interp2dTab(-1,1,Parameters!$AL$29:$AY$29,Parameters!$AK$30:$AK$37,Parameters!$AL$30:$AY$37,ABS(L320),ABS(K320))</f>
        <v>0.94151460966968326</v>
      </c>
      <c r="R320" s="35">
        <f t="shared" si="58"/>
        <v>-3.6947162832630971</v>
      </c>
      <c r="S320" s="35">
        <f t="shared" si="64"/>
        <v>0.14892096487542622</v>
      </c>
      <c r="X320" s="12"/>
      <c r="AB320" s="17">
        <f>([1]WLTC_BFH!$I321/1000-H320)</f>
        <v>3.9216680833401978</v>
      </c>
      <c r="AC320" s="17">
        <f t="shared" si="59"/>
        <v>3.9216680833401978</v>
      </c>
      <c r="AG320" s="17">
        <f>([1]WLTC_BFH!$U324/1000-N320)</f>
        <v>2.1272745978355148</v>
      </c>
      <c r="AH320" s="17">
        <f t="shared" si="60"/>
        <v>2.1272745978355148</v>
      </c>
      <c r="AK320">
        <v>0.12823317531884315</v>
      </c>
    </row>
    <row r="321" spans="1:37" x14ac:dyDescent="0.3">
      <c r="A321" s="2" t="s">
        <v>3</v>
      </c>
      <c r="B321" s="2">
        <v>317</v>
      </c>
      <c r="C321" s="8">
        <v>31.7</v>
      </c>
      <c r="D321" s="8">
        <v>31.7</v>
      </c>
      <c r="E321" s="8">
        <v>35.731000000000002</v>
      </c>
      <c r="F321" s="13">
        <f t="shared" si="61"/>
        <v>-0.36111111111111133</v>
      </c>
      <c r="G321" s="13">
        <f t="shared" si="62"/>
        <v>2.2318333333333316</v>
      </c>
      <c r="H321" s="35" cm="1">
        <f t="array" ref="H321">(m*g*_xll.Interp1d(-1,Parameters!$H$48:$H$54,Parameters!$I$48:$I$54,C321)+c_w*A*rho_L*(C321/3.6)^2/2+F321*e_i*m)*C321/3.6/1000</f>
        <v>-3.4608325086883669</v>
      </c>
      <c r="I321" s="35">
        <f t="shared" si="52"/>
        <v>13.962784059761287</v>
      </c>
      <c r="J321" s="35">
        <f t="shared" si="53"/>
        <v>2366.9001766985516</v>
      </c>
      <c r="K321" s="35">
        <f t="shared" si="54"/>
        <v>56.989103139915692</v>
      </c>
      <c r="L321" s="35">
        <f t="shared" si="55"/>
        <v>289.9546951731657</v>
      </c>
      <c r="M321" s="35" cm="1">
        <f t="array" ref="M321">_xll.Interp2dTab(-1,1,Parameters!$V$29:$AI$29,Parameters!$U$30:$U$37,Parameters!$V$30:$AI$37,ABS(J321),ABS(I321))*_xll.Interp2dTab(-1,1,Parameters!$V$18:$AI$18,Parameters!$U$19:$U$26,Parameters!$V$19:$AI$26,ABS(J321),ABS(I321))</f>
        <v>0.70961757247938684</v>
      </c>
      <c r="N321" s="35">
        <f t="shared" si="56"/>
        <v>-2.4558675635731855</v>
      </c>
      <c r="O321" s="35">
        <f t="shared" si="57"/>
        <v>-2455.8675635731856</v>
      </c>
      <c r="P321" s="35">
        <f t="shared" si="63"/>
        <v>0.21890588052311422</v>
      </c>
      <c r="Q321" s="35" cm="1">
        <f t="array" ref="Q321">_xll.Interp2dTab(-1,1,Parameters!$AL$29:$AY$29,Parameters!$AK$30:$AK$37,Parameters!$AL$30:$AY$37,ABS(L321),ABS(K321))</f>
        <v>0.94161790788931532</v>
      </c>
      <c r="R321" s="35">
        <f t="shared" si="58"/>
        <v>-3.2587818663864709</v>
      </c>
      <c r="S321" s="35">
        <f t="shared" si="64"/>
        <v>0.14801574769031886</v>
      </c>
      <c r="X321" s="12"/>
      <c r="AB321" s="17">
        <f>([1]WLTC_BFH!$I322/1000-H321)</f>
        <v>3.4558098086883668</v>
      </c>
      <c r="AC321" s="17">
        <f t="shared" si="59"/>
        <v>3.4558098086883668</v>
      </c>
      <c r="AG321" s="17">
        <f>([1]WLTC_BFH!$U325/1000-N321)</f>
        <v>-4.3387338387671281E-2</v>
      </c>
      <c r="AH321" s="17">
        <f t="shared" si="60"/>
        <v>4.3387338387671281E-2</v>
      </c>
      <c r="AK321">
        <v>0.49374388926150203</v>
      </c>
    </row>
    <row r="322" spans="1:37" x14ac:dyDescent="0.3">
      <c r="A322" s="2" t="s">
        <v>3</v>
      </c>
      <c r="B322" s="2">
        <v>318</v>
      </c>
      <c r="C322" s="8">
        <v>30</v>
      </c>
      <c r="D322" s="8">
        <v>30</v>
      </c>
      <c r="E322" s="8">
        <v>34.442</v>
      </c>
      <c r="F322" s="13">
        <f t="shared" si="61"/>
        <v>-0.47222222222222199</v>
      </c>
      <c r="G322" s="13">
        <f t="shared" si="62"/>
        <v>2.2401666666666649</v>
      </c>
      <c r="H322" s="35" cm="1">
        <f t="array" ref="H322">(m*g*_xll.Interp1d(-1,Parameters!$H$48:$H$54,Parameters!$I$48:$I$54,C322)+c_w*A*rho_L*(C322/3.6)^2/2+F322*e_i*m)*C322/3.6/1000</f>
        <v>-4.5627377929452715</v>
      </c>
      <c r="I322" s="35">
        <f t="shared" si="52"/>
        <v>19.451583387785792</v>
      </c>
      <c r="J322" s="35">
        <f t="shared" si="53"/>
        <v>2239.9686214812791</v>
      </c>
      <c r="K322" s="35">
        <f t="shared" si="54"/>
        <v>79.391637597247708</v>
      </c>
      <c r="L322" s="35">
        <f t="shared" si="55"/>
        <v>274.40507429637131</v>
      </c>
      <c r="M322" s="35" cm="1">
        <f t="array" ref="M322">_xll.Interp2dTab(-1,1,Parameters!$V$29:$AI$29,Parameters!$U$30:$U$37,Parameters!$V$30:$AI$37,ABS(J322),ABS(I322))*_xll.Interp2dTab(-1,1,Parameters!$V$18:$AI$18,Parameters!$U$19:$U$26,Parameters!$V$19:$AI$26,ABS(J322),ABS(I322))</f>
        <v>0.73544254639483064</v>
      </c>
      <c r="N322" s="35">
        <f t="shared" si="56"/>
        <v>-3.3556315009755999</v>
      </c>
      <c r="O322" s="35">
        <f t="shared" si="57"/>
        <v>-3355.6315009755999</v>
      </c>
      <c r="P322" s="35">
        <f t="shared" si="63"/>
        <v>0.2179737606617321</v>
      </c>
      <c r="Q322" s="35" cm="1">
        <f t="array" ref="Q322">_xll.Interp2dTab(-1,1,Parameters!$AL$29:$AY$29,Parameters!$AK$30:$AK$37,Parameters!$AL$30:$AY$37,ABS(L322),ABS(K322))</f>
        <v>0.93061390902802466</v>
      </c>
      <c r="R322" s="35">
        <f t="shared" si="58"/>
        <v>-4.2461472533627012</v>
      </c>
      <c r="S322" s="35">
        <f t="shared" si="64"/>
        <v>0.14683626234216254</v>
      </c>
      <c r="X322" s="12"/>
      <c r="AB322" s="17">
        <f>([1]WLTC_BFH!$I323/1000-H322)</f>
        <v>4.5582233929452718</v>
      </c>
      <c r="AC322" s="17">
        <f t="shared" si="59"/>
        <v>4.5582233929452718</v>
      </c>
      <c r="AG322" s="17">
        <f>([1]WLTC_BFH!$U326/1000-N322)</f>
        <v>-1.8974273225538325</v>
      </c>
      <c r="AH322" s="17">
        <f t="shared" si="60"/>
        <v>1.8974273225538325</v>
      </c>
      <c r="AK322">
        <v>-3.1493326277497924</v>
      </c>
    </row>
    <row r="323" spans="1:37" x14ac:dyDescent="0.3">
      <c r="A323" s="2" t="s">
        <v>3</v>
      </c>
      <c r="B323" s="2">
        <v>319</v>
      </c>
      <c r="C323" s="8">
        <v>28</v>
      </c>
      <c r="D323" s="8">
        <v>28</v>
      </c>
      <c r="E323" s="8">
        <v>33.273099999999999</v>
      </c>
      <c r="F323" s="13">
        <f t="shared" si="61"/>
        <v>-0.55555555555555558</v>
      </c>
      <c r="G323" s="13">
        <f t="shared" si="62"/>
        <v>2.2479444444444425</v>
      </c>
      <c r="H323" s="35" cm="1">
        <f t="array" ref="H323">(m*g*_xll.Interp1d(-1,Parameters!$H$48:$H$54,Parameters!$I$48:$I$54,C323)+c_w*A*rho_L*(C323/3.6)^2/2+F323*e_i*m)*C323/3.6/1000</f>
        <v>-5.1693210604586826</v>
      </c>
      <c r="I323" s="35">
        <f t="shared" si="52"/>
        <v>23.611641321987996</v>
      </c>
      <c r="J323" s="35">
        <f t="shared" si="53"/>
        <v>2090.6373800491938</v>
      </c>
      <c r="K323" s="35">
        <f t="shared" si="54"/>
        <v>96.370914055694001</v>
      </c>
      <c r="L323" s="35">
        <f t="shared" si="55"/>
        <v>256.11140267661324</v>
      </c>
      <c r="M323" s="35" cm="1">
        <f t="array" ref="M323">_xll.Interp2dTab(-1,1,Parameters!$V$29:$AI$29,Parameters!$U$30:$U$37,Parameters!$V$30:$AI$37,ABS(J323),ABS(I323))*_xll.Interp2dTab(-1,1,Parameters!$V$18:$AI$18,Parameters!$U$19:$U$26,Parameters!$V$19:$AI$26,ABS(J323),ABS(I323))</f>
        <v>0.75504336084608303</v>
      </c>
      <c r="N323" s="35">
        <f t="shared" si="56"/>
        <v>-3.9030615467811618</v>
      </c>
      <c r="O323" s="35">
        <f t="shared" si="57"/>
        <v>-3903.0615467811617</v>
      </c>
      <c r="P323" s="35">
        <f t="shared" si="63"/>
        <v>0.21688957689873734</v>
      </c>
      <c r="Q323" s="35" cm="1">
        <f t="array" ref="Q323">_xll.Interp2dTab(-1,1,Parameters!$AL$29:$AY$29,Parameters!$AK$30:$AK$37,Parameters!$AL$30:$AY$37,ABS(L323),ABS(K323))</f>
        <v>0.91855924855292226</v>
      </c>
      <c r="R323" s="35">
        <f t="shared" si="58"/>
        <v>-4.7483276688237224</v>
      </c>
      <c r="S323" s="35">
        <f t="shared" si="64"/>
        <v>0.14551728243415596</v>
      </c>
      <c r="X323" s="12"/>
      <c r="AB323" s="17">
        <f>([1]WLTC_BFH!$I324/1000-H323)</f>
        <v>5.1667545604586822</v>
      </c>
      <c r="AC323" s="17">
        <f t="shared" si="59"/>
        <v>5.1667545604586822</v>
      </c>
      <c r="AG323" s="17">
        <f>([1]WLTC_BFH!$U327/1000-N323)</f>
        <v>-0.21397845321887754</v>
      </c>
      <c r="AH323" s="17">
        <f t="shared" si="60"/>
        <v>0.21397845321887754</v>
      </c>
      <c r="AK323">
        <v>-2.3956756516846314</v>
      </c>
    </row>
    <row r="324" spans="1:37" x14ac:dyDescent="0.3">
      <c r="A324" s="2" t="s">
        <v>3</v>
      </c>
      <c r="B324" s="2">
        <v>320</v>
      </c>
      <c r="C324" s="8">
        <v>26.1</v>
      </c>
      <c r="D324" s="8">
        <v>26.1</v>
      </c>
      <c r="E324" s="8">
        <v>31.862100000000002</v>
      </c>
      <c r="F324" s="13">
        <f t="shared" si="61"/>
        <v>-0.52777777777777735</v>
      </c>
      <c r="G324" s="13">
        <f t="shared" si="62"/>
        <v>2.2551944444444425</v>
      </c>
      <c r="H324" s="35" cm="1">
        <f t="array" ref="H324">(m*g*_xll.Interp1d(-1,Parameters!$H$48:$H$54,Parameters!$I$48:$I$54,C324)+c_w*A*rho_L*(C324/3.6)^2/2+F324*e_i*m)*C324/3.6/1000</f>
        <v>-4.5689766645893668</v>
      </c>
      <c r="I324" s="35">
        <f t="shared" ref="I324:I387" si="65">ABS(IFERROR(H324*1000/(C324/3.6)*r_dyn/i_g,0))</f>
        <v>22.388713289669813</v>
      </c>
      <c r="J324" s="35">
        <f t="shared" ref="J324:J387" si="66">C324/3.6*60/2/PI()/r_dyn*i_g</f>
        <v>1948.7727006887126</v>
      </c>
      <c r="K324" s="35">
        <f t="shared" ref="K324:K387" si="67">I324*i_g/2</f>
        <v>91.37953329178734</v>
      </c>
      <c r="L324" s="35">
        <f t="shared" ref="L324:L387" si="68">J324/i_g</f>
        <v>238.73241463784302</v>
      </c>
      <c r="M324" s="35" cm="1">
        <f t="array" ref="M324">_xll.Interp2dTab(-1,1,Parameters!$V$29:$AI$29,Parameters!$U$30:$U$37,Parameters!$V$30:$AI$37,ABS(J324),ABS(I324))*_xll.Interp2dTab(-1,1,Parameters!$V$18:$AI$18,Parameters!$U$19:$U$26,Parameters!$V$19:$AI$26,ABS(J324),ABS(I324))</f>
        <v>0.73959453262934405</v>
      </c>
      <c r="N324" s="35">
        <f t="shared" si="56"/>
        <v>-3.3791901608413522</v>
      </c>
      <c r="O324" s="35">
        <f t="shared" si="57"/>
        <v>-3379.1901608413523</v>
      </c>
      <c r="P324" s="35">
        <f t="shared" si="63"/>
        <v>0.2159509129651703</v>
      </c>
      <c r="Q324" s="35" cm="1">
        <f t="array" ref="Q324">_xll.Interp2dTab(-1,1,Parameters!$AL$29:$AY$29,Parameters!$AK$30:$AK$37,Parameters!$AL$30:$AY$37,ABS(L324),ABS(K324))</f>
        <v>0.91631848512344494</v>
      </c>
      <c r="R324" s="35">
        <f t="shared" si="58"/>
        <v>-4.1866377758608984</v>
      </c>
      <c r="S324" s="35">
        <f t="shared" si="64"/>
        <v>0.14435432749641683</v>
      </c>
      <c r="X324" s="12"/>
      <c r="AB324" s="17">
        <f>([1]WLTC_BFH!$I325/1000-H324)</f>
        <v>4.5648898645893672</v>
      </c>
      <c r="AC324" s="17">
        <f t="shared" si="59"/>
        <v>4.5648898645893672</v>
      </c>
      <c r="AG324" s="17">
        <f>([1]WLTC_BFH!$U328/1000-N324)</f>
        <v>4.2471901608413525</v>
      </c>
      <c r="AH324" s="17">
        <f t="shared" si="60"/>
        <v>4.2471901608413525</v>
      </c>
      <c r="AK324">
        <v>3.1945762565425464</v>
      </c>
    </row>
    <row r="325" spans="1:37" x14ac:dyDescent="0.3">
      <c r="A325" s="2" t="s">
        <v>3</v>
      </c>
      <c r="B325" s="2">
        <v>321</v>
      </c>
      <c r="C325" s="8">
        <v>25.6</v>
      </c>
      <c r="D325" s="8">
        <v>25.6</v>
      </c>
      <c r="E325" s="8">
        <v>29.8094</v>
      </c>
      <c r="F325" s="13">
        <f t="shared" si="61"/>
        <v>-0.1388888888888889</v>
      </c>
      <c r="G325" s="13">
        <f t="shared" si="62"/>
        <v>2.2623055555555536</v>
      </c>
      <c r="H325" s="35" cm="1">
        <f t="array" ref="H325">(m*g*_xll.Interp1d(-1,Parameters!$H$48:$H$54,Parameters!$I$48:$I$54,C325)+c_w*A*rho_L*(C325/3.6)^2/2+F325*e_i*m)*C325/3.6/1000</f>
        <v>-0.72648091891067101</v>
      </c>
      <c r="I325" s="35">
        <f t="shared" si="65"/>
        <v>3.6294009523858626</v>
      </c>
      <c r="J325" s="35">
        <f t="shared" si="66"/>
        <v>1911.4398903306917</v>
      </c>
      <c r="K325" s="35">
        <f t="shared" si="67"/>
        <v>14.813399987162899</v>
      </c>
      <c r="L325" s="35">
        <f t="shared" si="68"/>
        <v>234.15899673290355</v>
      </c>
      <c r="M325" s="35" cm="1">
        <f t="array" ref="M325">_xll.Interp2dTab(-1,1,Parameters!$V$29:$AI$29,Parameters!$U$30:$U$37,Parameters!$V$30:$AI$37,ABS(J325),ABS(I325))*_xll.Interp2dTab(-1,1,Parameters!$V$18:$AI$18,Parameters!$U$19:$U$26,Parameters!$V$19:$AI$26,ABS(J325),ABS(I325))</f>
        <v>0.32870613874647275</v>
      </c>
      <c r="N325" s="35">
        <f t="shared" ref="N325:N388" si="69">IF(H325&lt;0,H325*M325,H325/M325)</f>
        <v>-0.23879873772811605</v>
      </c>
      <c r="O325" s="35">
        <f t="shared" ref="O325:O388" si="70">N325*1000</f>
        <v>-238.79873772811604</v>
      </c>
      <c r="P325" s="35">
        <f t="shared" si="63"/>
        <v>0.21588457998246804</v>
      </c>
      <c r="Q325" s="35" cm="1">
        <f t="array" ref="Q325">_xll.Interp2dTab(-1,1,Parameters!$AL$29:$AY$29,Parameters!$AK$30:$AK$37,Parameters!$AL$30:$AY$37,ABS(L325),ABS(K325))</f>
        <v>0.71404407972785355</v>
      </c>
      <c r="R325" s="35">
        <f t="shared" ref="R325:R388" si="71">IF(H325&lt;0,H325*Q325,H325/Q325)</f>
        <v>-0.51873939918341549</v>
      </c>
      <c r="S325" s="35">
        <f t="shared" si="64"/>
        <v>0.14421023321886589</v>
      </c>
      <c r="X325" s="12"/>
      <c r="AB325" s="17">
        <f>([1]WLTC_BFH!$I326/1000-H325)</f>
        <v>0.72054131891067097</v>
      </c>
      <c r="AC325" s="17">
        <f t="shared" ref="AC325:AC388" si="72">ABS(AB325)</f>
        <v>0.72054131891067097</v>
      </c>
      <c r="AG325" s="17">
        <f>([1]WLTC_BFH!$U329/1000-N325)</f>
        <v>2.2437307765629888</v>
      </c>
      <c r="AH325" s="17">
        <f t="shared" ref="AH325:AH388" si="73">ABS(AG325)</f>
        <v>2.2437307765629888</v>
      </c>
      <c r="AK325">
        <v>5.5448875693187638</v>
      </c>
    </row>
    <row r="326" spans="1:37" x14ac:dyDescent="0.3">
      <c r="A326" s="2" t="s">
        <v>3</v>
      </c>
      <c r="B326" s="2">
        <v>322</v>
      </c>
      <c r="C326" s="8">
        <v>24.9</v>
      </c>
      <c r="D326" s="8">
        <v>24.9</v>
      </c>
      <c r="E326" s="8">
        <v>27.366900000000001</v>
      </c>
      <c r="F326" s="13">
        <f t="shared" ref="F326:F389" si="74">(($C326-$C325)/3.6)</f>
        <v>-0.19444444444444522</v>
      </c>
      <c r="G326" s="13">
        <f t="shared" ref="G326:G389" si="75">(C326/3.6)/1000+G325</f>
        <v>2.2692222222222203</v>
      </c>
      <c r="H326" s="35" cm="1">
        <f t="array" ref="H326">(m*g*_xll.Interp1d(-1,Parameters!$H$48:$H$54,Parameters!$I$48:$I$54,C326)+c_w*A*rho_L*(C326/3.6)^2/2+F326*e_i*m)*C326/3.6/1000</f>
        <v>-1.2371430867400546</v>
      </c>
      <c r="I326" s="35">
        <f t="shared" si="65"/>
        <v>6.3543522740065583</v>
      </c>
      <c r="J326" s="35">
        <f t="shared" si="66"/>
        <v>1859.1739558294612</v>
      </c>
      <c r="K326" s="35">
        <f t="shared" si="67"/>
        <v>25.935288806357768</v>
      </c>
      <c r="L326" s="35">
        <f t="shared" si="68"/>
        <v>227.75621166598813</v>
      </c>
      <c r="M326" s="35" cm="1">
        <f t="array" ref="M326">_xll.Interp2dTab(-1,1,Parameters!$V$29:$AI$29,Parameters!$U$30:$U$37,Parameters!$V$30:$AI$37,ABS(J326),ABS(I326))*_xll.Interp2dTab(-1,1,Parameters!$V$18:$AI$18,Parameters!$U$19:$U$26,Parameters!$V$19:$AI$26,ABS(J326),ABS(I326))</f>
        <v>0.45692954817294562</v>
      </c>
      <c r="N326" s="35">
        <f t="shared" si="69"/>
        <v>-0.56528723164941641</v>
      </c>
      <c r="O326" s="35">
        <f t="shared" si="70"/>
        <v>-565.28723164941641</v>
      </c>
      <c r="P326" s="35">
        <f t="shared" ref="P326:P389" si="76">N326*(B326-B325)/60/60+P325</f>
        <v>0.21572755575145433</v>
      </c>
      <c r="Q326" s="35" cm="1">
        <f t="array" ref="Q326">_xll.Interp2dTab(-1,1,Parameters!$AL$29:$AY$29,Parameters!$AK$30:$AK$37,Parameters!$AL$30:$AY$37,ABS(L326),ABS(K326))</f>
        <v>0.93029089805758391</v>
      </c>
      <c r="R326" s="35">
        <f t="shared" si="71"/>
        <v>-1.1509029531891368</v>
      </c>
      <c r="S326" s="35">
        <f t="shared" ref="S326:S389" si="77">R326*(B326-B325)/60/60+S325</f>
        <v>0.14389053795409112</v>
      </c>
      <c r="X326" s="12"/>
      <c r="AB326" s="17">
        <f>([1]WLTC_BFH!$I327/1000-H326)</f>
        <v>1.2304532867400546</v>
      </c>
      <c r="AC326" s="17">
        <f t="shared" si="72"/>
        <v>1.2304532867400546</v>
      </c>
      <c r="AG326" s="17">
        <f>([1]WLTC_BFH!$U330/1000-N326)</f>
        <v>0.31224050267744291</v>
      </c>
      <c r="AH326" s="17">
        <f t="shared" si="73"/>
        <v>0.31224050267744291</v>
      </c>
      <c r="AK326">
        <v>4.0922735582342469</v>
      </c>
    </row>
    <row r="327" spans="1:37" x14ac:dyDescent="0.3">
      <c r="A327" s="2" t="s">
        <v>3</v>
      </c>
      <c r="B327" s="2">
        <v>323</v>
      </c>
      <c r="C327" s="8">
        <v>24.9</v>
      </c>
      <c r="D327" s="8">
        <v>24.9</v>
      </c>
      <c r="E327" s="8">
        <v>26.121700000000001</v>
      </c>
      <c r="F327" s="13">
        <f t="shared" si="74"/>
        <v>0</v>
      </c>
      <c r="G327" s="13">
        <f t="shared" si="75"/>
        <v>2.2761388888888869</v>
      </c>
      <c r="H327" s="35" cm="1">
        <f t="array" ref="H327">(m*g*_xll.Interp1d(-1,Parameters!$H$48:$H$54,Parameters!$I$48:$I$54,C327)+c_w*A*rho_L*(C327/3.6)^2/2+F327*e_i*m)*C327/3.6/1000</f>
        <v>0.59193152529698967</v>
      </c>
      <c r="I327" s="35">
        <f t="shared" si="65"/>
        <v>3.0403447055897588</v>
      </c>
      <c r="J327" s="35">
        <f t="shared" si="66"/>
        <v>1859.1739558294612</v>
      </c>
      <c r="K327" s="35">
        <f t="shared" si="67"/>
        <v>12.409166915864601</v>
      </c>
      <c r="L327" s="35">
        <f t="shared" si="68"/>
        <v>227.75621166598813</v>
      </c>
      <c r="M327" s="35" cm="1">
        <f t="array" ref="M327">_xll.Interp2dTab(-1,1,Parameters!$V$29:$AI$29,Parameters!$U$30:$U$37,Parameters!$V$30:$AI$37,ABS(J327),ABS(I327))*_xll.Interp2dTab(-1,1,Parameters!$V$18:$AI$18,Parameters!$U$19:$U$26,Parameters!$V$19:$AI$26,ABS(J327),ABS(I327))</f>
        <v>0.29911973887212562</v>
      </c>
      <c r="N327" s="35">
        <f t="shared" si="69"/>
        <v>1.978911614221627</v>
      </c>
      <c r="O327" s="35">
        <f t="shared" si="70"/>
        <v>1978.9116142216269</v>
      </c>
      <c r="P327" s="35">
        <f t="shared" si="76"/>
        <v>0.21627725342207144</v>
      </c>
      <c r="Q327" s="35" cm="1">
        <f t="array" ref="Q327">_xll.Interp2dTab(-1,1,Parameters!$AL$29:$AY$29,Parameters!$AK$30:$AK$37,Parameters!$AL$30:$AY$37,ABS(L327),ABS(K327))</f>
        <v>0.66307433861632958</v>
      </c>
      <c r="R327" s="35">
        <f t="shared" si="71"/>
        <v>0.89270763596763947</v>
      </c>
      <c r="S327" s="35">
        <f t="shared" si="77"/>
        <v>0.14413851229741548</v>
      </c>
      <c r="X327" s="12"/>
      <c r="AB327" s="17">
        <f>([1]WLTC_BFH!$I328/1000-H327)</f>
        <v>-0.59359612529698969</v>
      </c>
      <c r="AC327" s="17">
        <f t="shared" si="72"/>
        <v>0.59359612529698969</v>
      </c>
      <c r="AG327" s="17">
        <f>([1]WLTC_BFH!$U331/1000-N327)</f>
        <v>-2.6190187570787691</v>
      </c>
      <c r="AH327" s="17">
        <f t="shared" si="73"/>
        <v>2.6190187570787691</v>
      </c>
      <c r="AK327">
        <v>1.0681239758257037</v>
      </c>
    </row>
    <row r="328" spans="1:37" x14ac:dyDescent="0.3">
      <c r="A328" s="2" t="s">
        <v>3</v>
      </c>
      <c r="B328" s="2">
        <v>324</v>
      </c>
      <c r="C328" s="8">
        <v>24.3</v>
      </c>
      <c r="D328" s="8">
        <v>24.3</v>
      </c>
      <c r="E328" s="8">
        <v>26.434200000000001</v>
      </c>
      <c r="F328" s="13">
        <f t="shared" si="74"/>
        <v>-0.16666666666666607</v>
      </c>
      <c r="G328" s="13">
        <f t="shared" si="75"/>
        <v>2.2828888888888867</v>
      </c>
      <c r="H328" s="35" cm="1">
        <f t="array" ref="H328">(m*g*_xll.Interp1d(-1,Parameters!$H$48:$H$54,Parameters!$I$48:$I$54,C328)+c_w*A*rho_L*(C328/3.6)^2/2+F328*e_i*m)*C328/3.6/1000</f>
        <v>-0.95835524645251335</v>
      </c>
      <c r="I328" s="35">
        <f t="shared" si="65"/>
        <v>5.0439520958839363</v>
      </c>
      <c r="J328" s="35">
        <f t="shared" si="66"/>
        <v>1814.3745833998362</v>
      </c>
      <c r="K328" s="35">
        <f t="shared" si="67"/>
        <v>20.586890479350288</v>
      </c>
      <c r="L328" s="35">
        <f t="shared" si="68"/>
        <v>222.26811018006077</v>
      </c>
      <c r="M328" s="35" cm="1">
        <f t="array" ref="M328">_xll.Interp2dTab(-1,1,Parameters!$V$29:$AI$29,Parameters!$U$30:$U$37,Parameters!$V$30:$AI$37,ABS(J328),ABS(I328))*_xll.Interp2dTab(-1,1,Parameters!$V$18:$AI$18,Parameters!$U$19:$U$26,Parameters!$V$19:$AI$26,ABS(J328),ABS(I328))</f>
        <v>0.38683024470587629</v>
      </c>
      <c r="N328" s="35">
        <f t="shared" si="69"/>
        <v>-0.37072079450038614</v>
      </c>
      <c r="O328" s="35">
        <f t="shared" si="70"/>
        <v>-370.72079450038615</v>
      </c>
      <c r="P328" s="35">
        <f t="shared" si="76"/>
        <v>0.2161742754235991</v>
      </c>
      <c r="Q328" s="35" cm="1">
        <f t="array" ref="Q328">_xll.Interp2dTab(-1,1,Parameters!$AL$29:$AY$29,Parameters!$AK$30:$AK$37,Parameters!$AL$30:$AY$37,ABS(L328),ABS(K328))</f>
        <v>0.83644207816222604</v>
      </c>
      <c r="R328" s="35">
        <f t="shared" si="71"/>
        <v>-0.80160865396041259</v>
      </c>
      <c r="S328" s="35">
        <f t="shared" si="77"/>
        <v>0.14391584322687093</v>
      </c>
      <c r="X328" s="12"/>
      <c r="AB328" s="17">
        <f>([1]WLTC_BFH!$I329/1000-H328)</f>
        <v>0.96030584645251338</v>
      </c>
      <c r="AC328" s="17">
        <f t="shared" si="72"/>
        <v>0.96030584645251338</v>
      </c>
      <c r="AG328" s="17">
        <f>([1]WLTC_BFH!$U332/1000-N328)</f>
        <v>-0.15727920549961388</v>
      </c>
      <c r="AH328" s="17">
        <f t="shared" si="73"/>
        <v>0.15727920549961388</v>
      </c>
      <c r="AK328">
        <v>-2.9653264594583062</v>
      </c>
    </row>
    <row r="329" spans="1:37" x14ac:dyDescent="0.3">
      <c r="A329" s="2" t="s">
        <v>3</v>
      </c>
      <c r="B329" s="2">
        <v>325</v>
      </c>
      <c r="C329" s="8">
        <v>23.9</v>
      </c>
      <c r="D329" s="8">
        <v>23.9</v>
      </c>
      <c r="E329" s="8">
        <v>26.103000000000002</v>
      </c>
      <c r="F329" s="13">
        <f t="shared" si="74"/>
        <v>-0.1111111111111117</v>
      </c>
      <c r="G329" s="13">
        <f t="shared" si="75"/>
        <v>2.2895277777777756</v>
      </c>
      <c r="H329" s="35" cm="1">
        <f t="array" ref="H329">(m*g*_xll.Interp1d(-1,Parameters!$H$48:$H$54,Parameters!$I$48:$I$54,C329)+c_w*A*rho_L*(C329/3.6)^2/2+F329*e_i*m)*C329/3.6/1000</f>
        <v>-0.44484425539625988</v>
      </c>
      <c r="I329" s="35">
        <f t="shared" si="65"/>
        <v>2.3804594495608842</v>
      </c>
      <c r="J329" s="35">
        <f t="shared" si="66"/>
        <v>1784.5083351134188</v>
      </c>
      <c r="K329" s="35">
        <f t="shared" si="67"/>
        <v>9.7158452433827485</v>
      </c>
      <c r="L329" s="35">
        <f t="shared" si="68"/>
        <v>218.60937585610912</v>
      </c>
      <c r="M329" s="35" cm="1">
        <f t="array" ref="M329">_xll.Interp2dTab(-1,1,Parameters!$V$29:$AI$29,Parameters!$U$30:$U$37,Parameters!$V$30:$AI$37,ABS(J329),ABS(I329))*_xll.Interp2dTab(-1,1,Parameters!$V$18:$AI$18,Parameters!$U$19:$U$26,Parameters!$V$19:$AI$26,ABS(J329),ABS(I329))</f>
        <v>0.26696639909723641</v>
      </c>
      <c r="N329" s="35">
        <f t="shared" si="69"/>
        <v>-0.11875846902223088</v>
      </c>
      <c r="O329" s="35">
        <f t="shared" si="70"/>
        <v>-118.75846902223087</v>
      </c>
      <c r="P329" s="35">
        <f t="shared" si="76"/>
        <v>0.2161412869599818</v>
      </c>
      <c r="Q329" s="35" cm="1">
        <f t="array" ref="Q329">_xll.Interp2dTab(-1,1,Parameters!$AL$29:$AY$29,Parameters!$AK$30:$AK$37,Parameters!$AL$30:$AY$37,ABS(L329),ABS(K329))</f>
        <v>0.60597591915971427</v>
      </c>
      <c r="R329" s="35">
        <f t="shared" si="71"/>
        <v>-0.26956490654666726</v>
      </c>
      <c r="S329" s="35">
        <f t="shared" si="77"/>
        <v>0.14384096408616351</v>
      </c>
      <c r="X329" s="12"/>
      <c r="AB329" s="17">
        <f>([1]WLTC_BFH!$I330/1000-H329)</f>
        <v>0.44326645539625986</v>
      </c>
      <c r="AC329" s="17">
        <f t="shared" si="72"/>
        <v>0.44326645539625986</v>
      </c>
      <c r="AG329" s="17">
        <f>([1]WLTC_BFH!$U333/1000-N329)</f>
        <v>-0.42147454068650936</v>
      </c>
      <c r="AH329" s="17">
        <f t="shared" si="73"/>
        <v>0.42147454068650936</v>
      </c>
      <c r="AK329">
        <v>-1.5388847660153235</v>
      </c>
    </row>
    <row r="330" spans="1:37" x14ac:dyDescent="0.3">
      <c r="A330" s="2" t="s">
        <v>3</v>
      </c>
      <c r="B330" s="2">
        <v>326</v>
      </c>
      <c r="C330" s="8">
        <v>23.9</v>
      </c>
      <c r="D330" s="8">
        <v>23.9</v>
      </c>
      <c r="E330" s="8">
        <v>25.287400000000002</v>
      </c>
      <c r="F330" s="13">
        <f t="shared" si="74"/>
        <v>0</v>
      </c>
      <c r="G330" s="13">
        <f t="shared" si="75"/>
        <v>2.2961666666666645</v>
      </c>
      <c r="H330" s="35" cm="1">
        <f t="array" ref="H330">(m*g*_xll.Interp1d(-1,Parameters!$H$48:$H$54,Parameters!$I$48:$I$54,C330)+c_w*A*rho_L*(C330/3.6)^2/2+F330*e_i*m)*C330/3.6/1000</f>
        <v>0.55836591620868348</v>
      </c>
      <c r="I330" s="35">
        <f t="shared" si="65"/>
        <v>2.9879388244941611</v>
      </c>
      <c r="J330" s="35">
        <f t="shared" si="66"/>
        <v>1784.5083351134188</v>
      </c>
      <c r="K330" s="35">
        <f t="shared" si="67"/>
        <v>12.19527231217292</v>
      </c>
      <c r="L330" s="35">
        <f t="shared" si="68"/>
        <v>218.60937585610912</v>
      </c>
      <c r="M330" s="35" cm="1">
        <f t="array" ref="M330">_xll.Interp2dTab(-1,1,Parameters!$V$29:$AI$29,Parameters!$U$30:$U$37,Parameters!$V$30:$AI$37,ABS(J330),ABS(I330))*_xll.Interp2dTab(-1,1,Parameters!$V$18:$AI$18,Parameters!$U$19:$U$26,Parameters!$V$19:$AI$26,ABS(J330),ABS(I330))</f>
        <v>0.29196723839029975</v>
      </c>
      <c r="N330" s="35">
        <f t="shared" si="69"/>
        <v>1.9124266109003087</v>
      </c>
      <c r="O330" s="35">
        <f t="shared" si="70"/>
        <v>1912.4266109003088</v>
      </c>
      <c r="P330" s="35">
        <f t="shared" si="76"/>
        <v>0.21667251657412079</v>
      </c>
      <c r="Q330" s="35" cm="1">
        <f t="array" ref="Q330">_xll.Interp2dTab(-1,1,Parameters!$AL$29:$AY$29,Parameters!$AK$30:$AK$37,Parameters!$AL$30:$AY$37,ABS(L330),ABS(K330))</f>
        <v>0.65853977301806599</v>
      </c>
      <c r="R330" s="35">
        <f t="shared" si="71"/>
        <v>0.84788487967812631</v>
      </c>
      <c r="S330" s="35">
        <f t="shared" si="77"/>
        <v>0.14407648766385187</v>
      </c>
      <c r="X330" s="12"/>
      <c r="AB330" s="17">
        <f>([1]WLTC_BFH!$I331/1000-H330)</f>
        <v>-0.56006831620868347</v>
      </c>
      <c r="AC330" s="17">
        <f t="shared" si="72"/>
        <v>0.56006831620868347</v>
      </c>
      <c r="AG330" s="17">
        <f>([1]WLTC_BFH!$U334/1000-N330)</f>
        <v>-2.4484993381730309</v>
      </c>
      <c r="AH330" s="17">
        <f t="shared" si="73"/>
        <v>2.4484993381730309</v>
      </c>
      <c r="AK330">
        <v>4.1110259203723465E-2</v>
      </c>
    </row>
    <row r="331" spans="1:37" x14ac:dyDescent="0.3">
      <c r="A331" s="2" t="s">
        <v>3</v>
      </c>
      <c r="B331" s="2">
        <v>327</v>
      </c>
      <c r="C331" s="8">
        <v>23.6</v>
      </c>
      <c r="D331" s="8">
        <v>23.6</v>
      </c>
      <c r="E331" s="8">
        <v>24.512599999999999</v>
      </c>
      <c r="F331" s="13">
        <f t="shared" si="74"/>
        <v>-8.3333333333332538E-2</v>
      </c>
      <c r="G331" s="13">
        <f t="shared" si="75"/>
        <v>2.3027222222222199</v>
      </c>
      <c r="H331" s="35" cm="1">
        <f t="array" ref="H331">(m*g*_xll.Interp1d(-1,Parameters!$H$48:$H$54,Parameters!$I$48:$I$54,C331)+c_w*A*rho_L*(C331/3.6)^2/2+F331*e_i*m)*C331/3.6/1000</f>
        <v>-0.19443041967043909</v>
      </c>
      <c r="I331" s="35">
        <f t="shared" si="65"/>
        <v>1.0536658700582537</v>
      </c>
      <c r="J331" s="35">
        <f t="shared" si="66"/>
        <v>1762.1086488986061</v>
      </c>
      <c r="K331" s="35">
        <f t="shared" si="67"/>
        <v>4.3005372486427627</v>
      </c>
      <c r="L331" s="35">
        <f t="shared" si="68"/>
        <v>215.86532511314542</v>
      </c>
      <c r="M331" s="35" cm="1">
        <f t="array" ref="M331">_xll.Interp2dTab(-1,1,Parameters!$V$29:$AI$29,Parameters!$U$30:$U$37,Parameters!$V$30:$AI$37,ABS(J331),ABS(I331))*_xll.Interp2dTab(-1,1,Parameters!$V$18:$AI$18,Parameters!$U$19:$U$26,Parameters!$V$19:$AI$26,ABS(J331),ABS(I331))</f>
        <v>0.21487469309788368</v>
      </c>
      <c r="N331" s="35">
        <f t="shared" si="69"/>
        <v>-4.1778176755578322E-2</v>
      </c>
      <c r="O331" s="35">
        <f t="shared" si="70"/>
        <v>-41.778176755578322</v>
      </c>
      <c r="P331" s="35">
        <f t="shared" si="76"/>
        <v>0.21666091152502201</v>
      </c>
      <c r="Q331" s="35" cm="1">
        <f t="array" ref="Q331">_xll.Interp2dTab(-1,1,Parameters!$AL$29:$AY$29,Parameters!$AK$30:$AK$37,Parameters!$AL$30:$AY$37,ABS(L331),ABS(K331))</f>
        <v>0.49117138967122653</v>
      </c>
      <c r="R331" s="35">
        <f t="shared" si="71"/>
        <v>-9.549865942388934E-2</v>
      </c>
      <c r="S331" s="35">
        <f t="shared" si="77"/>
        <v>0.14404996025845634</v>
      </c>
      <c r="X331" s="12"/>
      <c r="AB331" s="17">
        <f>([1]WLTC_BFH!$I332/1000-H331)</f>
        <v>0.19283571967043908</v>
      </c>
      <c r="AC331" s="17">
        <f t="shared" si="72"/>
        <v>0.19283571967043908</v>
      </c>
      <c r="AG331" s="17">
        <f>([1]WLTC_BFH!$U335/1000-N331)</f>
        <v>0.11199599853773055</v>
      </c>
      <c r="AH331" s="17">
        <f t="shared" si="73"/>
        <v>0.11199599853773055</v>
      </c>
      <c r="AK331">
        <v>0.53142508845534941</v>
      </c>
    </row>
    <row r="332" spans="1:37" x14ac:dyDescent="0.3">
      <c r="A332" s="2" t="s">
        <v>3</v>
      </c>
      <c r="B332" s="2">
        <v>328</v>
      </c>
      <c r="C332" s="8">
        <v>23.3</v>
      </c>
      <c r="D332" s="8">
        <v>23.3</v>
      </c>
      <c r="E332" s="8">
        <v>23.743200000000002</v>
      </c>
      <c r="F332" s="13">
        <f t="shared" si="74"/>
        <v>-8.3333333333333523E-2</v>
      </c>
      <c r="G332" s="13">
        <f t="shared" si="75"/>
        <v>2.3091944444444423</v>
      </c>
      <c r="H332" s="35" cm="1">
        <f t="array" ref="H332">(m*g*_xll.Interp1d(-1,Parameters!$H$48:$H$54,Parameters!$I$48:$I$54,C332)+c_w*A*rho_L*(C332/3.6)^2/2+F332*e_i*m)*C332/3.6/1000</f>
        <v>-0.19471236061375777</v>
      </c>
      <c r="I332" s="35">
        <f t="shared" si="65"/>
        <v>1.068779962769111</v>
      </c>
      <c r="J332" s="35">
        <f t="shared" si="66"/>
        <v>1739.7089626837931</v>
      </c>
      <c r="K332" s="35">
        <f t="shared" si="67"/>
        <v>4.3622254180421267</v>
      </c>
      <c r="L332" s="35">
        <f t="shared" si="68"/>
        <v>213.12127437018168</v>
      </c>
      <c r="M332" s="35" cm="1">
        <f t="array" ref="M332">_xll.Interp2dTab(-1,1,Parameters!$V$29:$AI$29,Parameters!$U$30:$U$37,Parameters!$V$30:$AI$37,ABS(J332),ABS(I332))*_xll.Interp2dTab(-1,1,Parameters!$V$18:$AI$18,Parameters!$U$19:$U$26,Parameters!$V$19:$AI$26,ABS(J332),ABS(I332))</f>
        <v>0.21437285618995292</v>
      </c>
      <c r="N332" s="35">
        <f t="shared" si="69"/>
        <v>-4.174104488025935E-2</v>
      </c>
      <c r="O332" s="35">
        <f t="shared" si="70"/>
        <v>-41.741044880259352</v>
      </c>
      <c r="P332" s="35">
        <f t="shared" si="76"/>
        <v>0.21664931679033306</v>
      </c>
      <c r="Q332" s="35" cm="1">
        <f t="array" ref="Q332">_xll.Interp2dTab(-1,1,Parameters!$AL$29:$AY$29,Parameters!$AK$30:$AK$37,Parameters!$AL$30:$AY$37,ABS(L332),ABS(K332))</f>
        <v>0.49247917886249309</v>
      </c>
      <c r="R332" s="35">
        <f t="shared" si="71"/>
        <v>-9.5891783469441064E-2</v>
      </c>
      <c r="S332" s="35">
        <f t="shared" si="77"/>
        <v>0.14402332365193707</v>
      </c>
      <c r="X332" s="12"/>
      <c r="AB332" s="17">
        <f>([1]WLTC_BFH!$I333/1000-H332)</f>
        <v>0.19315746061375777</v>
      </c>
      <c r="AC332" s="17">
        <f t="shared" si="72"/>
        <v>0.19315746061375777</v>
      </c>
      <c r="AG332" s="17">
        <f>([1]WLTC_BFH!$U336/1000-N332)</f>
        <v>-0.5807789551197311</v>
      </c>
      <c r="AH332" s="17">
        <f t="shared" si="73"/>
        <v>0.5807789551197311</v>
      </c>
      <c r="AK332">
        <v>-0.16762812636699093</v>
      </c>
    </row>
    <row r="333" spans="1:37" x14ac:dyDescent="0.3">
      <c r="A333" s="2" t="s">
        <v>3</v>
      </c>
      <c r="B333" s="2">
        <v>329</v>
      </c>
      <c r="C333" s="8">
        <v>20.5</v>
      </c>
      <c r="D333" s="8">
        <v>20.5</v>
      </c>
      <c r="E333" s="8">
        <v>22.9756</v>
      </c>
      <c r="F333" s="13">
        <f t="shared" si="74"/>
        <v>-0.7777777777777779</v>
      </c>
      <c r="G333" s="13">
        <f t="shared" si="75"/>
        <v>2.3148888888888868</v>
      </c>
      <c r="H333" s="35" cm="1">
        <f t="array" ref="H333">(m*g*_xll.Interp1d(-1,Parameters!$H$48:$H$54,Parameters!$I$48:$I$54,C333)+c_w*A*rho_L*(C333/3.6)^2/2+F333*e_i*m)*C333/3.6/1000</f>
        <v>-5.5705293099155799</v>
      </c>
      <c r="I333" s="35">
        <f t="shared" si="65"/>
        <v>34.753080374873328</v>
      </c>
      <c r="J333" s="35">
        <f t="shared" si="66"/>
        <v>1530.645224678874</v>
      </c>
      <c r="K333" s="35">
        <f t="shared" si="67"/>
        <v>141.84469755004548</v>
      </c>
      <c r="L333" s="35">
        <f t="shared" si="68"/>
        <v>187.5101341025204</v>
      </c>
      <c r="M333" s="35" cm="1">
        <f t="array" ref="M333">_xll.Interp2dTab(-1,1,Parameters!$V$29:$AI$29,Parameters!$U$30:$U$37,Parameters!$V$30:$AI$37,ABS(J333),ABS(I333))*_xll.Interp2dTab(-1,1,Parameters!$V$18:$AI$18,Parameters!$U$19:$U$26,Parameters!$V$19:$AI$26,ABS(J333),ABS(I333))</f>
        <v>0.72129216401365037</v>
      </c>
      <c r="N333" s="35">
        <f t="shared" si="69"/>
        <v>-4.0179791406504748</v>
      </c>
      <c r="O333" s="35">
        <f t="shared" si="70"/>
        <v>-4017.9791406504746</v>
      </c>
      <c r="P333" s="35">
        <f t="shared" si="76"/>
        <v>0.2155332114734857</v>
      </c>
      <c r="Q333" s="35" cm="1">
        <f t="array" ref="Q333">_xll.Interp2dTab(-1,1,Parameters!$AL$29:$AY$29,Parameters!$AK$30:$AK$37,Parameters!$AL$30:$AY$37,ABS(L333),ABS(K333))</f>
        <v>0.86434857864112102</v>
      </c>
      <c r="R333" s="35">
        <f t="shared" si="71"/>
        <v>-4.8148790913042365</v>
      </c>
      <c r="S333" s="35">
        <f t="shared" si="77"/>
        <v>0.1426858572376859</v>
      </c>
      <c r="X333" s="12"/>
      <c r="AB333" s="17">
        <f>([1]WLTC_BFH!$I334/1000-H333)</f>
        <v>5.5690388099155799</v>
      </c>
      <c r="AC333" s="17">
        <f t="shared" si="72"/>
        <v>5.5690388099155799</v>
      </c>
      <c r="AG333" s="17">
        <f>([1]WLTC_BFH!$U337/1000-N333)</f>
        <v>2.3356191406504916</v>
      </c>
      <c r="AH333" s="17">
        <f t="shared" si="73"/>
        <v>2.3356191406504916</v>
      </c>
      <c r="AK333">
        <v>-1.2235189095371986</v>
      </c>
    </row>
    <row r="334" spans="1:37" x14ac:dyDescent="0.3">
      <c r="A334" s="2" t="s">
        <v>3</v>
      </c>
      <c r="B334" s="2">
        <v>330</v>
      </c>
      <c r="C334" s="8">
        <v>17.5</v>
      </c>
      <c r="D334" s="8">
        <v>17.5</v>
      </c>
      <c r="E334" s="8">
        <v>22.35</v>
      </c>
      <c r="F334" s="13">
        <f t="shared" si="74"/>
        <v>-0.83333333333333326</v>
      </c>
      <c r="G334" s="13">
        <f t="shared" si="75"/>
        <v>2.3197499999999978</v>
      </c>
      <c r="H334" s="35" cm="1">
        <f t="array" ref="H334">(m*g*_xll.Interp1d(-1,Parameters!$H$48:$H$54,Parameters!$I$48:$I$54,C334)+c_w*A*rho_L*(C334/3.6)^2/2+F334*e_i*m)*C334/3.6/1000</f>
        <v>-5.1393999894027198</v>
      </c>
      <c r="I334" s="35">
        <f t="shared" si="65"/>
        <v>37.559955821119267</v>
      </c>
      <c r="J334" s="35">
        <f t="shared" si="66"/>
        <v>1306.6483625307458</v>
      </c>
      <c r="K334" s="35">
        <f t="shared" si="67"/>
        <v>153.3009596838983</v>
      </c>
      <c r="L334" s="35">
        <f t="shared" si="68"/>
        <v>160.06962667288323</v>
      </c>
      <c r="M334" s="35" cm="1">
        <f t="array" ref="M334">_xll.Interp2dTab(-1,1,Parameters!$V$29:$AI$29,Parameters!$U$30:$U$37,Parameters!$V$30:$AI$37,ABS(J334),ABS(I334))*_xll.Interp2dTab(-1,1,Parameters!$V$18:$AI$18,Parameters!$U$19:$U$26,Parameters!$V$19:$AI$26,ABS(J334),ABS(I334))</f>
        <v>0.69194431645759591</v>
      </c>
      <c r="N334" s="35">
        <f t="shared" si="69"/>
        <v>-3.5561786126694406</v>
      </c>
      <c r="O334" s="35">
        <f t="shared" si="70"/>
        <v>-3556.1786126694406</v>
      </c>
      <c r="P334" s="35">
        <f t="shared" si="76"/>
        <v>0.21454538408107751</v>
      </c>
      <c r="Q334" s="35" cm="1">
        <f t="array" ref="Q334">_xll.Interp2dTab(-1,1,Parameters!$AL$29:$AY$29,Parameters!$AK$30:$AK$37,Parameters!$AL$30:$AY$37,ABS(L334),ABS(K334))</f>
        <v>0.84006858012877783</v>
      </c>
      <c r="R334" s="35">
        <f t="shared" si="71"/>
        <v>-4.3174484518113987</v>
      </c>
      <c r="S334" s="35">
        <f t="shared" si="77"/>
        <v>0.14148656600107162</v>
      </c>
      <c r="X334" s="12"/>
      <c r="AB334" s="17">
        <f>([1]WLTC_BFH!$I335/1000-H334)</f>
        <v>5.13831908940272</v>
      </c>
      <c r="AC334" s="17">
        <f t="shared" si="72"/>
        <v>5.13831908940272</v>
      </c>
      <c r="AG334" s="17">
        <f>([1]WLTC_BFH!$U338/1000-N334)</f>
        <v>9.1178612669408743E-2</v>
      </c>
      <c r="AH334" s="17">
        <f t="shared" si="73"/>
        <v>9.1178612669408743E-2</v>
      </c>
      <c r="AK334">
        <v>-2.9383036174765413</v>
      </c>
    </row>
    <row r="335" spans="1:37" x14ac:dyDescent="0.3">
      <c r="A335" s="2" t="s">
        <v>3</v>
      </c>
      <c r="B335" s="2">
        <v>331</v>
      </c>
      <c r="C335" s="8">
        <v>16.899999999999999</v>
      </c>
      <c r="D335" s="8">
        <v>16.899999999999999</v>
      </c>
      <c r="E335" s="8">
        <v>21.5883</v>
      </c>
      <c r="F335" s="13">
        <f t="shared" si="74"/>
        <v>-0.16666666666666705</v>
      </c>
      <c r="G335" s="13">
        <f t="shared" si="75"/>
        <v>2.3244444444444423</v>
      </c>
      <c r="H335" s="35" cm="1">
        <f t="array" ref="H335">(m*g*_xll.Interp1d(-1,Parameters!$H$48:$H$54,Parameters!$I$48:$I$54,C335)+c_w*A*rho_L*(C335/3.6)^2/2+F335*e_i*m)*C335/3.6/1000</f>
        <v>-0.70983225649192128</v>
      </c>
      <c r="I335" s="35">
        <f t="shared" si="65"/>
        <v>5.3717986830283122</v>
      </c>
      <c r="J335" s="35">
        <f t="shared" si="66"/>
        <v>1261.8489901011203</v>
      </c>
      <c r="K335" s="35">
        <f t="shared" si="67"/>
        <v>21.924996324780057</v>
      </c>
      <c r="L335" s="35">
        <f t="shared" si="68"/>
        <v>154.58152518695582</v>
      </c>
      <c r="M335" s="35" cm="1">
        <f t="array" ref="M335">_xll.Interp2dTab(-1,1,Parameters!$V$29:$AI$29,Parameters!$U$30:$U$37,Parameters!$V$30:$AI$37,ABS(J335),ABS(I335))*_xll.Interp2dTab(-1,1,Parameters!$V$18:$AI$18,Parameters!$U$19:$U$26,Parameters!$V$19:$AI$26,ABS(J335),ABS(I335))</f>
        <v>0.352903327221332</v>
      </c>
      <c r="N335" s="35">
        <f t="shared" si="69"/>
        <v>-0.25050216508502493</v>
      </c>
      <c r="O335" s="35">
        <f t="shared" si="70"/>
        <v>-250.50216508502493</v>
      </c>
      <c r="P335" s="35">
        <f t="shared" si="76"/>
        <v>0.21447580014633166</v>
      </c>
      <c r="Q335" s="35" cm="1">
        <f t="array" ref="Q335">_xll.Interp2dTab(-1,1,Parameters!$AL$29:$AY$29,Parameters!$AK$30:$AK$37,Parameters!$AL$30:$AY$37,ABS(L335),ABS(K335))</f>
        <v>0.86082672251192482</v>
      </c>
      <c r="R335" s="35">
        <f t="shared" si="71"/>
        <v>-0.61104257488918456</v>
      </c>
      <c r="S335" s="35">
        <f t="shared" si="77"/>
        <v>0.14131683195249128</v>
      </c>
      <c r="X335" s="12"/>
      <c r="AB335" s="17">
        <f>([1]WLTC_BFH!$I336/1000-H335)</f>
        <v>0.70836895649192133</v>
      </c>
      <c r="AC335" s="17">
        <f t="shared" si="72"/>
        <v>0.70836895649192133</v>
      </c>
      <c r="AG335" s="17">
        <f>([1]WLTC_BFH!$U339/1000-N335)</f>
        <v>0.25750216508501855</v>
      </c>
      <c r="AH335" s="17">
        <f t="shared" si="73"/>
        <v>0.25750216508501855</v>
      </c>
      <c r="AK335">
        <v>0.46254985795079356</v>
      </c>
    </row>
    <row r="336" spans="1:37" x14ac:dyDescent="0.3">
      <c r="A336" s="2" t="s">
        <v>3</v>
      </c>
      <c r="B336" s="2">
        <v>332</v>
      </c>
      <c r="C336" s="8">
        <v>16.7</v>
      </c>
      <c r="D336" s="8">
        <v>16.7</v>
      </c>
      <c r="E336" s="8">
        <v>20.070799999999998</v>
      </c>
      <c r="F336" s="13">
        <f t="shared" si="74"/>
        <v>-5.5555555555555358E-2</v>
      </c>
      <c r="G336" s="13">
        <f t="shared" si="75"/>
        <v>2.3290833333333314</v>
      </c>
      <c r="H336" s="35" cm="1">
        <f t="array" ref="H336">(m*g*_xll.Interp1d(-1,Parameters!$H$48:$H$54,Parameters!$I$48:$I$54,C336)+c_w*A*rho_L*(C336/3.6)^2/2+F336*e_i*m)*C336/3.6/1000</f>
        <v>-1.3894238177941552E-3</v>
      </c>
      <c r="I336" s="35">
        <f t="shared" si="65"/>
        <v>1.0640669897082703E-2</v>
      </c>
      <c r="J336" s="35">
        <f t="shared" si="66"/>
        <v>1246.915865957912</v>
      </c>
      <c r="K336" s="35">
        <f t="shared" si="67"/>
        <v>4.3429894184943058E-2</v>
      </c>
      <c r="L336" s="35">
        <f t="shared" si="68"/>
        <v>152.75215802498002</v>
      </c>
      <c r="M336" s="35" cm="1">
        <f t="array" ref="M336">_xll.Interp2dTab(-1,1,Parameters!$V$29:$AI$29,Parameters!$U$30:$U$37,Parameters!$V$30:$AI$37,ABS(J336),ABS(I336))*_xll.Interp2dTab(-1,1,Parameters!$V$18:$AI$18,Parameters!$U$19:$U$26,Parameters!$V$19:$AI$26,ABS(J336),ABS(I336))</f>
        <v>1.8898785014725109E-3</v>
      </c>
      <c r="N336" s="35">
        <f t="shared" si="69"/>
        <v>-2.6258422026830329E-6</v>
      </c>
      <c r="O336" s="35">
        <f t="shared" si="70"/>
        <v>-2.6258422026830329E-3</v>
      </c>
      <c r="P336" s="35">
        <f t="shared" si="76"/>
        <v>0.21447579941693104</v>
      </c>
      <c r="Q336" s="35" cm="1">
        <f t="array" ref="Q336">_xll.Interp2dTab(-1,1,Parameters!$AL$29:$AY$29,Parameters!$AK$30:$AK$37,Parameters!$AL$30:$AY$37,ABS(L336),ABS(K336))</f>
        <v>0.40091250588161104</v>
      </c>
      <c r="R336" s="35">
        <f t="shared" si="71"/>
        <v>-5.5703738452344968E-4</v>
      </c>
      <c r="S336" s="35">
        <f t="shared" si="77"/>
        <v>0.14131667721988447</v>
      </c>
      <c r="X336" s="12"/>
      <c r="AB336" s="17">
        <f>([1]WLTC_BFH!$I337/1000-H336)</f>
        <v>-1.6889761822058446E-3</v>
      </c>
      <c r="AC336" s="17">
        <f t="shared" si="72"/>
        <v>1.6889761822058446E-3</v>
      </c>
      <c r="AG336" s="17">
        <f>([1]WLTC_BFH!$U340/1000-N336)</f>
        <v>0.70700262584219342</v>
      </c>
      <c r="AH336" s="17">
        <f t="shared" si="73"/>
        <v>0.70700262584219342</v>
      </c>
      <c r="AK336">
        <v>2.7248042653600244</v>
      </c>
    </row>
    <row r="337" spans="1:37" x14ac:dyDescent="0.3">
      <c r="A337" s="2" t="s">
        <v>3</v>
      </c>
      <c r="B337" s="2">
        <v>333</v>
      </c>
      <c r="C337" s="8">
        <v>15.9</v>
      </c>
      <c r="D337" s="8">
        <v>15.9</v>
      </c>
      <c r="E337" s="8">
        <v>17.8811</v>
      </c>
      <c r="F337" s="13">
        <f t="shared" si="74"/>
        <v>-0.22222222222222193</v>
      </c>
      <c r="G337" s="13">
        <f t="shared" si="75"/>
        <v>2.3334999999999981</v>
      </c>
      <c r="H337" s="35" cm="1">
        <f t="array" ref="H337">(m*g*_xll.Interp1d(-1,Parameters!$H$48:$H$54,Parameters!$I$48:$I$54,C337)+c_w*A*rho_L*(C337/3.6)^2/2+F337*e_i*m)*C337/3.6/1000</f>
        <v>-1.0059287216143651</v>
      </c>
      <c r="I337" s="35">
        <f t="shared" si="65"/>
        <v>8.0913462522287389</v>
      </c>
      <c r="J337" s="35">
        <f t="shared" si="66"/>
        <v>1187.1833693850779</v>
      </c>
      <c r="K337" s="35">
        <f t="shared" si="67"/>
        <v>33.024829728471602</v>
      </c>
      <c r="L337" s="35">
        <f t="shared" si="68"/>
        <v>145.43468937707678</v>
      </c>
      <c r="M337" s="35" cm="1">
        <f t="array" ref="M337">_xll.Interp2dTab(-1,1,Parameters!$V$29:$AI$29,Parameters!$U$30:$U$37,Parameters!$V$30:$AI$37,ABS(J337),ABS(I337))*_xll.Interp2dTab(-1,1,Parameters!$V$18:$AI$18,Parameters!$U$19:$U$26,Parameters!$V$19:$AI$26,ABS(J337),ABS(I337))</f>
        <v>0.4681165243168392</v>
      </c>
      <c r="N337" s="35">
        <f t="shared" si="69"/>
        <v>-0.47089185687259788</v>
      </c>
      <c r="O337" s="35">
        <f t="shared" si="70"/>
        <v>-470.89185687259788</v>
      </c>
      <c r="P337" s="35">
        <f t="shared" si="76"/>
        <v>0.21434499612335531</v>
      </c>
      <c r="Q337" s="35" cm="1">
        <f t="array" ref="Q337">_xll.Interp2dTab(-1,1,Parameters!$AL$29:$AY$29,Parameters!$AK$30:$AK$37,Parameters!$AL$30:$AY$37,ABS(L337),ABS(K337))</f>
        <v>0.92527268022974196</v>
      </c>
      <c r="R337" s="35">
        <f t="shared" si="71"/>
        <v>-0.93075836436820159</v>
      </c>
      <c r="S337" s="35">
        <f t="shared" si="77"/>
        <v>0.1410581332297822</v>
      </c>
      <c r="X337" s="12"/>
      <c r="AB337" s="17">
        <f>([1]WLTC_BFH!$I338/1000-H337)</f>
        <v>1.0014997216143651</v>
      </c>
      <c r="AC337" s="17">
        <f t="shared" si="72"/>
        <v>1.0014997216143651</v>
      </c>
      <c r="AG337" s="17">
        <f>([1]WLTC_BFH!$U341/1000-N337)</f>
        <v>0.2908564586425203</v>
      </c>
      <c r="AH337" s="17">
        <f t="shared" si="73"/>
        <v>0.2908564586425203</v>
      </c>
      <c r="AK337">
        <v>2.739855857704431</v>
      </c>
    </row>
    <row r="338" spans="1:37" x14ac:dyDescent="0.3">
      <c r="A338" s="2" t="s">
        <v>3</v>
      </c>
      <c r="B338" s="2">
        <v>334</v>
      </c>
      <c r="C338" s="8">
        <v>15.6</v>
      </c>
      <c r="D338" s="8">
        <v>15.6</v>
      </c>
      <c r="E338" s="8">
        <v>16.881</v>
      </c>
      <c r="F338" s="13">
        <f t="shared" si="74"/>
        <v>-8.3333333333333523E-2</v>
      </c>
      <c r="G338" s="13">
        <f t="shared" si="75"/>
        <v>2.3378333333333314</v>
      </c>
      <c r="H338" s="35" cm="1">
        <f t="array" ref="H338">(m*g*_xll.Interp1d(-1,Parameters!$H$48:$H$54,Parameters!$I$48:$I$54,C338)+c_w*A*rho_L*(C338/3.6)^2/2+F338*e_i*m)*C338/3.6/1000</f>
        <v>-0.16967295724818449</v>
      </c>
      <c r="I338" s="35">
        <f t="shared" si="65"/>
        <v>1.3910371639943881</v>
      </c>
      <c r="J338" s="35">
        <f t="shared" si="66"/>
        <v>1164.783683170265</v>
      </c>
      <c r="K338" s="35">
        <f t="shared" si="67"/>
        <v>5.6775181848430956</v>
      </c>
      <c r="L338" s="35">
        <f t="shared" si="68"/>
        <v>142.69063863411307</v>
      </c>
      <c r="M338" s="35" cm="1">
        <f t="array" ref="M338">_xll.Interp2dTab(-1,1,Parameters!$V$29:$AI$29,Parameters!$U$30:$U$37,Parameters!$V$30:$AI$37,ABS(J338),ABS(I338))*_xll.Interp2dTab(-1,1,Parameters!$V$18:$AI$18,Parameters!$U$19:$U$26,Parameters!$V$19:$AI$26,ABS(J338),ABS(I338))</f>
        <v>0.19823501653065198</v>
      </c>
      <c r="N338" s="35">
        <f t="shared" si="69"/>
        <v>-3.3635121484898459E-2</v>
      </c>
      <c r="O338" s="35">
        <f t="shared" si="70"/>
        <v>-33.635121484898455</v>
      </c>
      <c r="P338" s="35">
        <f t="shared" si="76"/>
        <v>0.21433565303405394</v>
      </c>
      <c r="Q338" s="35" cm="1">
        <f t="array" ref="Q338">_xll.Interp2dTab(-1,1,Parameters!$AL$29:$AY$29,Parameters!$AK$30:$AK$37,Parameters!$AL$30:$AY$37,ABS(L338),ABS(K338))</f>
        <v>0.51906188575340739</v>
      </c>
      <c r="R338" s="35">
        <f t="shared" si="71"/>
        <v>-8.8070765150599917E-2</v>
      </c>
      <c r="S338" s="35">
        <f t="shared" si="77"/>
        <v>0.14103366912835147</v>
      </c>
      <c r="X338" s="12"/>
      <c r="AB338" s="17">
        <f>([1]WLTC_BFH!$I339/1000-H338)</f>
        <v>0.16914905724818449</v>
      </c>
      <c r="AC338" s="17">
        <f t="shared" si="72"/>
        <v>0.16914905724818449</v>
      </c>
      <c r="AG338" s="17">
        <f>([1]WLTC_BFH!$U342/1000-N338)</f>
        <v>-0.59277997285472162</v>
      </c>
      <c r="AH338" s="17">
        <f t="shared" si="73"/>
        <v>0.59277997285472162</v>
      </c>
      <c r="AK338">
        <v>0.39437761160504814</v>
      </c>
    </row>
    <row r="339" spans="1:37" x14ac:dyDescent="0.3">
      <c r="A339" s="2" t="s">
        <v>3</v>
      </c>
      <c r="B339" s="2">
        <v>335</v>
      </c>
      <c r="C339" s="8">
        <v>15</v>
      </c>
      <c r="D339" s="8">
        <v>15</v>
      </c>
      <c r="E339" s="8">
        <v>16.9163</v>
      </c>
      <c r="F339" s="13">
        <f t="shared" si="74"/>
        <v>-0.16666666666666657</v>
      </c>
      <c r="G339" s="13">
        <f t="shared" si="75"/>
        <v>2.3419999999999983</v>
      </c>
      <c r="H339" s="35" cm="1">
        <f t="array" ref="H339">(m*g*_xll.Interp1d(-1,Parameters!$H$48:$H$54,Parameters!$I$48:$I$54,C339)+c_w*A*rho_L*(C339/3.6)^2/2+F339*e_i*m)*C339/3.6/1000</f>
        <v>-0.63769188157733869</v>
      </c>
      <c r="I339" s="35">
        <f t="shared" si="65"/>
        <v>5.4371376893032908</v>
      </c>
      <c r="J339" s="35">
        <f t="shared" si="66"/>
        <v>1119.9843107406396</v>
      </c>
      <c r="K339" s="35">
        <f t="shared" si="67"/>
        <v>22.191677478891382</v>
      </c>
      <c r="L339" s="35">
        <f t="shared" si="68"/>
        <v>137.20253714818566</v>
      </c>
      <c r="M339" s="35" cm="1">
        <f t="array" ref="M339">_xll.Interp2dTab(-1,1,Parameters!$V$29:$AI$29,Parameters!$U$30:$U$37,Parameters!$V$30:$AI$37,ABS(J339),ABS(I339))*_xll.Interp2dTab(-1,1,Parameters!$V$18:$AI$18,Parameters!$U$19:$U$26,Parameters!$V$19:$AI$26,ABS(J339),ABS(I339))</f>
        <v>0.34320012578475356</v>
      </c>
      <c r="N339" s="35">
        <f t="shared" si="69"/>
        <v>-0.21885593396925881</v>
      </c>
      <c r="O339" s="35">
        <f t="shared" si="70"/>
        <v>-218.85593396925881</v>
      </c>
      <c r="P339" s="35">
        <f t="shared" si="76"/>
        <v>0.21427485971906249</v>
      </c>
      <c r="Q339" s="35" cm="1">
        <f t="array" ref="Q339">_xll.Interp2dTab(-1,1,Parameters!$AL$29:$AY$29,Parameters!$AK$30:$AK$37,Parameters!$AL$30:$AY$37,ABS(L339),ABS(K339))</f>
        <v>0.8648892383840967</v>
      </c>
      <c r="R339" s="35">
        <f t="shared" si="71"/>
        <v>-0.55153284578114603</v>
      </c>
      <c r="S339" s="35">
        <f t="shared" si="77"/>
        <v>0.14088046556007894</v>
      </c>
      <c r="X339" s="12"/>
      <c r="AB339" s="17">
        <f>([1]WLTC_BFH!$I340/1000-H339)</f>
        <v>0.63778748157733867</v>
      </c>
      <c r="AC339" s="17">
        <f t="shared" si="72"/>
        <v>0.63778748157733867</v>
      </c>
      <c r="AG339" s="17">
        <f>([1]WLTC_BFH!$U343/1000-N339)</f>
        <v>-0.42463030456285089</v>
      </c>
      <c r="AH339" s="17">
        <f t="shared" si="73"/>
        <v>0.42463030456285089</v>
      </c>
      <c r="AK339">
        <v>-2.0690910525387189</v>
      </c>
    </row>
    <row r="340" spans="1:37" x14ac:dyDescent="0.3">
      <c r="A340" s="2" t="s">
        <v>3</v>
      </c>
      <c r="B340" s="2">
        <v>336</v>
      </c>
      <c r="C340" s="8">
        <v>14.5</v>
      </c>
      <c r="D340" s="8">
        <v>14.5</v>
      </c>
      <c r="E340" s="8">
        <v>16.6707</v>
      </c>
      <c r="F340" s="13">
        <f t="shared" si="74"/>
        <v>-0.1388888888888889</v>
      </c>
      <c r="G340" s="13">
        <f t="shared" si="75"/>
        <v>2.3460277777777763</v>
      </c>
      <c r="H340" s="35" cm="1">
        <f t="array" ref="H340">(m*g*_xll.Interp1d(-1,Parameters!$H$48:$H$54,Parameters!$I$48:$I$54,C340)+c_w*A*rho_L*(C340/3.6)^2/2+F340*e_i*m)*C340/3.6/1000</f>
        <v>-0.46607932896530918</v>
      </c>
      <c r="I340" s="35">
        <f t="shared" si="65"/>
        <v>4.1109532874558692</v>
      </c>
      <c r="J340" s="35">
        <f t="shared" si="66"/>
        <v>1082.6515003826182</v>
      </c>
      <c r="K340" s="35">
        <f t="shared" si="67"/>
        <v>16.778855842751131</v>
      </c>
      <c r="L340" s="35">
        <f t="shared" si="68"/>
        <v>132.62911924324612</v>
      </c>
      <c r="M340" s="35" cm="1">
        <f t="array" ref="M340">_xll.Interp2dTab(-1,1,Parameters!$V$29:$AI$29,Parameters!$U$30:$U$37,Parameters!$V$30:$AI$37,ABS(J340),ABS(I340))*_xll.Interp2dTab(-1,1,Parameters!$V$18:$AI$18,Parameters!$U$19:$U$26,Parameters!$V$19:$AI$26,ABS(J340),ABS(I340))</f>
        <v>0.28814473237745558</v>
      </c>
      <c r="N340" s="35">
        <f t="shared" si="69"/>
        <v>-0.13429830351137309</v>
      </c>
      <c r="O340" s="35">
        <f t="shared" si="70"/>
        <v>-134.29830351137309</v>
      </c>
      <c r="P340" s="35">
        <f t="shared" si="76"/>
        <v>0.21423755463475377</v>
      </c>
      <c r="Q340" s="35" cm="1">
        <f t="array" ref="Q340">_xll.Interp2dTab(-1,1,Parameters!$AL$29:$AY$29,Parameters!$AK$30:$AK$37,Parameters!$AL$30:$AY$37,ABS(L340),ABS(K340))</f>
        <v>0.75119011868145702</v>
      </c>
      <c r="R340" s="35">
        <f t="shared" si="71"/>
        <v>-0.35011418644042447</v>
      </c>
      <c r="S340" s="35">
        <f t="shared" si="77"/>
        <v>0.14078321161940105</v>
      </c>
      <c r="X340" s="12"/>
      <c r="AB340" s="17">
        <f>([1]WLTC_BFH!$I341/1000-H340)</f>
        <v>0.46571652896530918</v>
      </c>
      <c r="AC340" s="17">
        <f t="shared" si="72"/>
        <v>0.46571652896530918</v>
      </c>
      <c r="AG340" s="17">
        <f>([1]WLTC_BFH!$U344/1000-N340)</f>
        <v>-0.18973773252466006</v>
      </c>
      <c r="AH340" s="17">
        <f t="shared" si="73"/>
        <v>0.18973773252466006</v>
      </c>
      <c r="AK340">
        <v>-1.2167761971740823</v>
      </c>
    </row>
    <row r="341" spans="1:37" x14ac:dyDescent="0.3">
      <c r="A341" s="2" t="s">
        <v>3</v>
      </c>
      <c r="B341" s="2">
        <v>337</v>
      </c>
      <c r="C341" s="8">
        <v>14.3</v>
      </c>
      <c r="D341" s="8">
        <v>14.3</v>
      </c>
      <c r="E341" s="8">
        <v>16.075700000000001</v>
      </c>
      <c r="F341" s="13">
        <f t="shared" si="74"/>
        <v>-5.5555555555555358E-2</v>
      </c>
      <c r="G341" s="13">
        <f t="shared" si="75"/>
        <v>2.3499999999999983</v>
      </c>
      <c r="H341" s="35" cm="1">
        <f t="array" ref="H341">(m*g*_xll.Interp1d(-1,Parameters!$H$48:$H$54,Parameters!$I$48:$I$54,C341)+c_w*A*rho_L*(C341/3.6)^2/2+F341*e_i*m)*C341/3.6/1000</f>
        <v>-1.0160440448294977E-2</v>
      </c>
      <c r="I341" s="35">
        <f t="shared" si="65"/>
        <v>9.0871395903055263E-2</v>
      </c>
      <c r="J341" s="35">
        <f t="shared" si="66"/>
        <v>1067.7183762394097</v>
      </c>
      <c r="K341" s="35">
        <f t="shared" si="67"/>
        <v>0.37089160237832008</v>
      </c>
      <c r="L341" s="35">
        <f t="shared" si="68"/>
        <v>130.79975208127033</v>
      </c>
      <c r="M341" s="35" cm="1">
        <f t="array" ref="M341">_xll.Interp2dTab(-1,1,Parameters!$V$29:$AI$29,Parameters!$U$30:$U$37,Parameters!$V$30:$AI$37,ABS(J341),ABS(I341))*_xll.Interp2dTab(-1,1,Parameters!$V$18:$AI$18,Parameters!$U$19:$U$26,Parameters!$V$19:$AI$26,ABS(J341),ABS(I341))</f>
        <v>1.3048105791344486E-2</v>
      </c>
      <c r="N341" s="35">
        <f t="shared" si="69"/>
        <v>-1.3257450185600846E-4</v>
      </c>
      <c r="O341" s="35">
        <f t="shared" si="70"/>
        <v>-0.13257450185600847</v>
      </c>
      <c r="P341" s="35">
        <f t="shared" si="76"/>
        <v>0.21423751780850325</v>
      </c>
      <c r="Q341" s="35" cm="1">
        <f t="array" ref="Q341">_xll.Interp2dTab(-1,1,Parameters!$AL$29:$AY$29,Parameters!$AK$30:$AK$37,Parameters!$AL$30:$AY$37,ABS(L341),ABS(K341))</f>
        <v>0.40776023880707818</v>
      </c>
      <c r="R341" s="35">
        <f t="shared" si="71"/>
        <v>-4.1430236235818563E-3</v>
      </c>
      <c r="S341" s="35">
        <f t="shared" si="77"/>
        <v>0.14078206077950561</v>
      </c>
      <c r="X341" s="12"/>
      <c r="AB341" s="17">
        <f>([1]WLTC_BFH!$I342/1000-H341)</f>
        <v>9.0835404482949769E-3</v>
      </c>
      <c r="AC341" s="17">
        <f t="shared" si="72"/>
        <v>9.0835404482949769E-3</v>
      </c>
      <c r="AG341" s="17">
        <f>([1]WLTC_BFH!$U345/1000-N341)</f>
        <v>0.49606114593042505</v>
      </c>
      <c r="AH341" s="17">
        <f t="shared" si="73"/>
        <v>0.49606114593042505</v>
      </c>
      <c r="AK341">
        <v>0.94762576646616936</v>
      </c>
    </row>
    <row r="342" spans="1:37" x14ac:dyDescent="0.3">
      <c r="A342" s="2" t="s">
        <v>3</v>
      </c>
      <c r="B342" s="2">
        <v>338</v>
      </c>
      <c r="C342" s="8">
        <v>14.5</v>
      </c>
      <c r="D342" s="8">
        <v>14.5</v>
      </c>
      <c r="E342" s="8">
        <v>15.345800000000001</v>
      </c>
      <c r="F342" s="13">
        <f t="shared" si="74"/>
        <v>5.5555555555555358E-2</v>
      </c>
      <c r="G342" s="13">
        <f t="shared" si="75"/>
        <v>2.3540277777777763</v>
      </c>
      <c r="H342" s="35" cm="1">
        <f t="array" ref="H342">(m*g*_xll.Interp1d(-1,Parameters!$H$48:$H$54,Parameters!$I$48:$I$54,C342)+c_w*A*rho_L*(C342/3.6)^2/2+F342*e_i*m)*C342/3.6/1000</f>
        <v>0.59904444109641808</v>
      </c>
      <c r="I342" s="35">
        <f t="shared" si="65"/>
        <v>5.2837436921404013</v>
      </c>
      <c r="J342" s="35">
        <f t="shared" si="66"/>
        <v>1082.6515003826182</v>
      </c>
      <c r="K342" s="35">
        <f t="shared" si="67"/>
        <v>21.565599879471048</v>
      </c>
      <c r="L342" s="35">
        <f t="shared" si="68"/>
        <v>132.62911924324612</v>
      </c>
      <c r="M342" s="35" cm="1">
        <f t="array" ref="M342">_xll.Interp2dTab(-1,1,Parameters!$V$29:$AI$29,Parameters!$U$30:$U$37,Parameters!$V$30:$AI$37,ABS(J342),ABS(I342))*_xll.Interp2dTab(-1,1,Parameters!$V$18:$AI$18,Parameters!$U$19:$U$26,Parameters!$V$19:$AI$26,ABS(J342),ABS(I342))</f>
        <v>0.33374943530559592</v>
      </c>
      <c r="N342" s="35">
        <f t="shared" si="69"/>
        <v>1.7948927480518617</v>
      </c>
      <c r="O342" s="35">
        <f t="shared" si="70"/>
        <v>1794.8927480518616</v>
      </c>
      <c r="P342" s="35">
        <f t="shared" si="76"/>
        <v>0.21473609912740654</v>
      </c>
      <c r="Q342" s="35" cm="1">
        <f t="array" ref="Q342">_xll.Interp2dTab(-1,1,Parameters!$AL$29:$AY$29,Parameters!$AK$30:$AK$37,Parameters!$AL$30:$AY$37,ABS(L342),ABS(K342))</f>
        <v>0.85137914361307532</v>
      </c>
      <c r="R342" s="35">
        <f t="shared" si="71"/>
        <v>0.7036165327637679</v>
      </c>
      <c r="S342" s="35">
        <f t="shared" si="77"/>
        <v>0.14097750981638443</v>
      </c>
      <c r="X342" s="12"/>
      <c r="AB342" s="17">
        <f>([1]WLTC_BFH!$I343/1000-H342)</f>
        <v>-0.60004804109641807</v>
      </c>
      <c r="AC342" s="17">
        <f t="shared" si="72"/>
        <v>0.60004804109641807</v>
      </c>
      <c r="AG342" s="17">
        <f>([1]WLTC_BFH!$U346/1000-N342)</f>
        <v>0.51896439480526357</v>
      </c>
      <c r="AH342" s="17">
        <f t="shared" si="73"/>
        <v>0.51896439480526357</v>
      </c>
      <c r="AK342">
        <v>2.7048976312594712</v>
      </c>
    </row>
    <row r="343" spans="1:37" x14ac:dyDescent="0.3">
      <c r="A343" s="2" t="s">
        <v>3</v>
      </c>
      <c r="B343" s="2">
        <v>339</v>
      </c>
      <c r="C343" s="8">
        <v>15.4</v>
      </c>
      <c r="D343" s="8">
        <v>15.4</v>
      </c>
      <c r="E343" s="8">
        <v>14.627700000000001</v>
      </c>
      <c r="F343" s="13">
        <f t="shared" si="74"/>
        <v>0.25000000000000011</v>
      </c>
      <c r="G343" s="13">
        <f t="shared" si="75"/>
        <v>2.3583055555555541</v>
      </c>
      <c r="H343" s="35" cm="1">
        <f t="array" ref="H343">(m*g*_xll.Interp1d(-1,Parameters!$H$48:$H$54,Parameters!$I$48:$I$54,C343)+c_w*A*rho_L*(C343/3.6)^2/2+F343*e_i*m)*C343/3.6/1000</f>
        <v>1.770957104395726</v>
      </c>
      <c r="I343" s="35">
        <f t="shared" si="65"/>
        <v>14.707471764336844</v>
      </c>
      <c r="J343" s="35">
        <f t="shared" si="66"/>
        <v>1149.8505590270565</v>
      </c>
      <c r="K343" s="35">
        <f t="shared" si="67"/>
        <v>60.028546006140836</v>
      </c>
      <c r="L343" s="35">
        <f t="shared" si="68"/>
        <v>140.86127147213728</v>
      </c>
      <c r="M343" s="35" cm="1">
        <f t="array" ref="M343">_xll.Interp2dTab(-1,1,Parameters!$V$29:$AI$29,Parameters!$U$30:$U$37,Parameters!$V$30:$AI$37,ABS(J343),ABS(I343))*_xll.Interp2dTab(-1,1,Parameters!$V$18:$AI$18,Parameters!$U$19:$U$26,Parameters!$V$19:$AI$26,ABS(J343),ABS(I343))</f>
        <v>0.57577213458260779</v>
      </c>
      <c r="N343" s="35">
        <f t="shared" si="69"/>
        <v>3.0757950898049953</v>
      </c>
      <c r="O343" s="35">
        <f t="shared" si="70"/>
        <v>3075.7950898049953</v>
      </c>
      <c r="P343" s="35">
        <f t="shared" si="76"/>
        <v>0.21559048665235236</v>
      </c>
      <c r="Q343" s="35" cm="1">
        <f t="array" ref="Q343">_xll.Interp2dTab(-1,1,Parameters!$AL$29:$AY$29,Parameters!$AK$30:$AK$37,Parameters!$AL$30:$AY$37,ABS(L343),ABS(K343))</f>
        <v>0.91732998213716299</v>
      </c>
      <c r="R343" s="35">
        <f t="shared" si="71"/>
        <v>1.9305562217314785</v>
      </c>
      <c r="S343" s="35">
        <f t="shared" si="77"/>
        <v>0.14151377543353208</v>
      </c>
      <c r="X343" s="12"/>
      <c r="AB343" s="17">
        <f>([1]WLTC_BFH!$I344/1000-H343)</f>
        <v>-1.7718998043957259</v>
      </c>
      <c r="AC343" s="17">
        <f t="shared" si="72"/>
        <v>1.7718998043957259</v>
      </c>
      <c r="AG343" s="17">
        <f>([1]WLTC_BFH!$U347/1000-N343)</f>
        <v>1.9327763387664114</v>
      </c>
      <c r="AH343" s="17">
        <f t="shared" si="73"/>
        <v>1.9327763387664114</v>
      </c>
      <c r="AK343">
        <v>5.3684496807461013</v>
      </c>
    </row>
    <row r="344" spans="1:37" x14ac:dyDescent="0.3">
      <c r="A344" s="2" t="s">
        <v>3</v>
      </c>
      <c r="B344" s="2">
        <v>340</v>
      </c>
      <c r="C344" s="8">
        <v>17.8</v>
      </c>
      <c r="D344" s="8">
        <v>17.8</v>
      </c>
      <c r="E344" s="8">
        <v>14.373699999999999</v>
      </c>
      <c r="F344" s="13">
        <f t="shared" si="74"/>
        <v>0.66666666666666674</v>
      </c>
      <c r="G344" s="13">
        <f t="shared" si="75"/>
        <v>2.3632499999999985</v>
      </c>
      <c r="H344" s="35" cm="1">
        <f t="array" ref="H344">(m*g*_xll.Interp1d(-1,Parameters!$H$48:$H$54,Parameters!$I$48:$I$54,C344)+c_w*A*rho_L*(C344/3.6)^2/2+F344*e_i*m)*C344/3.6/1000</f>
        <v>4.8607528388849595</v>
      </c>
      <c r="I344" s="35">
        <f t="shared" si="65"/>
        <v>34.924824976193605</v>
      </c>
      <c r="J344" s="35">
        <f t="shared" si="66"/>
        <v>1329.0480487455591</v>
      </c>
      <c r="K344" s="35">
        <f t="shared" si="67"/>
        <v>142.5456731403342</v>
      </c>
      <c r="L344" s="35">
        <f t="shared" si="68"/>
        <v>162.813677415847</v>
      </c>
      <c r="M344" s="35" cm="1">
        <f t="array" ref="M344">_xll.Interp2dTab(-1,1,Parameters!$V$29:$AI$29,Parameters!$U$30:$U$37,Parameters!$V$30:$AI$37,ABS(J344),ABS(I344))*_xll.Interp2dTab(-1,1,Parameters!$V$18:$AI$18,Parameters!$U$19:$U$26,Parameters!$V$19:$AI$26,ABS(J344),ABS(I344))</f>
        <v>0.68511470226678539</v>
      </c>
      <c r="N344" s="35">
        <f t="shared" si="69"/>
        <v>7.0948015314845341</v>
      </c>
      <c r="O344" s="35">
        <f t="shared" si="70"/>
        <v>7094.8015314845343</v>
      </c>
      <c r="P344" s="35">
        <f t="shared" si="76"/>
        <v>0.2175612648555425</v>
      </c>
      <c r="Q344" s="35" cm="1">
        <f t="array" ref="Q344">_xll.Interp2dTab(-1,1,Parameters!$AL$29:$AY$29,Parameters!$AK$30:$AK$37,Parameters!$AL$30:$AY$37,ABS(L344),ABS(K344))</f>
        <v>0.85115154639673829</v>
      </c>
      <c r="R344" s="35">
        <f t="shared" si="71"/>
        <v>5.7107959909870951</v>
      </c>
      <c r="S344" s="35">
        <f t="shared" si="77"/>
        <v>0.14310010765325071</v>
      </c>
      <c r="X344" s="12"/>
      <c r="AB344" s="17">
        <f>([1]WLTC_BFH!$I345/1000-H344)</f>
        <v>-4.8608623388849592</v>
      </c>
      <c r="AC344" s="17">
        <f t="shared" si="72"/>
        <v>4.8608623388849592</v>
      </c>
      <c r="AG344" s="17">
        <f>([1]WLTC_BFH!$U348/1000-N344)</f>
        <v>-0.143474097856223</v>
      </c>
      <c r="AH344" s="17">
        <f t="shared" si="73"/>
        <v>0.143474097856223</v>
      </c>
      <c r="AK344">
        <v>6.1615667991869438</v>
      </c>
    </row>
    <row r="345" spans="1:37" x14ac:dyDescent="0.3">
      <c r="A345" s="2" t="s">
        <v>3</v>
      </c>
      <c r="B345" s="2">
        <v>341</v>
      </c>
      <c r="C345" s="8">
        <v>21.1</v>
      </c>
      <c r="D345" s="8">
        <v>21.1</v>
      </c>
      <c r="E345" s="8">
        <v>15.0158</v>
      </c>
      <c r="F345" s="13">
        <f t="shared" si="74"/>
        <v>0.91666666666666685</v>
      </c>
      <c r="G345" s="13">
        <f t="shared" si="75"/>
        <v>2.3691111111111098</v>
      </c>
      <c r="H345" s="35" cm="1">
        <f t="array" ref="H345">(m*g*_xll.Interp1d(-1,Parameters!$H$48:$H$54,Parameters!$I$48:$I$54,C345)+c_w*A*rho_L*(C345/3.6)^2/2+F345*e_i*m)*C345/3.6/1000</f>
        <v>7.777467459391314</v>
      </c>
      <c r="I345" s="35">
        <f t="shared" si="65"/>
        <v>47.141831321913926</v>
      </c>
      <c r="J345" s="35">
        <f t="shared" si="66"/>
        <v>1575.4445971084997</v>
      </c>
      <c r="K345" s="35">
        <f t="shared" si="67"/>
        <v>192.4093845403917</v>
      </c>
      <c r="L345" s="35">
        <f t="shared" si="68"/>
        <v>192.99823558844784</v>
      </c>
      <c r="M345" s="35" cm="1">
        <f t="array" ref="M345">_xll.Interp2dTab(-1,1,Parameters!$V$29:$AI$29,Parameters!$U$30:$U$37,Parameters!$V$30:$AI$37,ABS(J345),ABS(I345))*_xll.Interp2dTab(-1,1,Parameters!$V$18:$AI$18,Parameters!$U$19:$U$26,Parameters!$V$19:$AI$26,ABS(J345),ABS(I345))</f>
        <v>0.78583330826802067</v>
      </c>
      <c r="N345" s="35">
        <f t="shared" si="69"/>
        <v>9.8970957040913419</v>
      </c>
      <c r="O345" s="35">
        <f t="shared" si="70"/>
        <v>9897.0957040913418</v>
      </c>
      <c r="P345" s="35">
        <f t="shared" si="76"/>
        <v>0.22031045810667899</v>
      </c>
      <c r="Q345" s="35" cm="1">
        <f t="array" ref="Q345">_xll.Interp2dTab(-1,1,Parameters!$AL$29:$AY$29,Parameters!$AK$30:$AK$37,Parameters!$AL$30:$AY$37,ABS(L345),ABS(K345))</f>
        <v>0.82997775779841831</v>
      </c>
      <c r="R345" s="35">
        <f t="shared" si="71"/>
        <v>9.370693836448897</v>
      </c>
      <c r="S345" s="35">
        <f t="shared" si="77"/>
        <v>0.14570307816337541</v>
      </c>
      <c r="X345" s="12"/>
      <c r="AB345" s="17">
        <f>([1]WLTC_BFH!$I346/1000-H345)</f>
        <v>-7.7761239593913141</v>
      </c>
      <c r="AC345" s="17">
        <f t="shared" si="72"/>
        <v>7.7761239593913141</v>
      </c>
      <c r="AG345" s="17">
        <f>([1]WLTC_BFH!$U349/1000-N345)</f>
        <v>-2.4492372970116634</v>
      </c>
      <c r="AH345" s="17">
        <f t="shared" si="73"/>
        <v>2.4492372970116634</v>
      </c>
      <c r="AK345">
        <v>5.4719706626251163</v>
      </c>
    </row>
    <row r="346" spans="1:37" x14ac:dyDescent="0.3">
      <c r="A346" s="2" t="s">
        <v>3</v>
      </c>
      <c r="B346" s="2">
        <v>342</v>
      </c>
      <c r="C346" s="8">
        <v>24.1</v>
      </c>
      <c r="D346" s="8">
        <v>24.1</v>
      </c>
      <c r="E346" s="8">
        <v>16.8565</v>
      </c>
      <c r="F346" s="13">
        <f t="shared" si="74"/>
        <v>0.83333333333333326</v>
      </c>
      <c r="G346" s="13">
        <f t="shared" si="75"/>
        <v>2.3758055555555542</v>
      </c>
      <c r="H346" s="35" cm="1">
        <f t="array" ref="H346">(m*g*_xll.Interp1d(-1,Parameters!$H$48:$H$54,Parameters!$I$48:$I$54,C346)+c_w*A*rho_L*(C346/3.6)^2/2+F346*e_i*m)*C346/3.6/1000</f>
        <v>8.1520206024237218</v>
      </c>
      <c r="I346" s="35">
        <f t="shared" si="65"/>
        <v>43.261236481636679</v>
      </c>
      <c r="J346" s="35">
        <f t="shared" si="66"/>
        <v>1799.4414592566275</v>
      </c>
      <c r="K346" s="35">
        <f t="shared" si="67"/>
        <v>176.57073669980011</v>
      </c>
      <c r="L346" s="35">
        <f t="shared" si="68"/>
        <v>220.43874301808495</v>
      </c>
      <c r="M346" s="35" cm="1">
        <f t="array" ref="M346">_xll.Interp2dTab(-1,1,Parameters!$V$29:$AI$29,Parameters!$U$30:$U$37,Parameters!$V$30:$AI$37,ABS(J346),ABS(I346))*_xll.Interp2dTab(-1,1,Parameters!$V$18:$AI$18,Parameters!$U$19:$U$26,Parameters!$V$19:$AI$26,ABS(J346),ABS(I346))</f>
        <v>0.81269731124482003</v>
      </c>
      <c r="N346" s="35">
        <f t="shared" si="69"/>
        <v>10.030820195451559</v>
      </c>
      <c r="O346" s="35">
        <f t="shared" si="70"/>
        <v>10030.820195451559</v>
      </c>
      <c r="P346" s="35">
        <f t="shared" si="76"/>
        <v>0.22309679704985996</v>
      </c>
      <c r="Q346" s="35" cm="1">
        <f t="array" ref="Q346">_xll.Interp2dTab(-1,1,Parameters!$AL$29:$AY$29,Parameters!$AK$30:$AK$37,Parameters!$AL$30:$AY$37,ABS(L346),ABS(K346))</f>
        <v>0.85722713604590328</v>
      </c>
      <c r="R346" s="35">
        <f t="shared" si="71"/>
        <v>9.5097556524239479</v>
      </c>
      <c r="S346" s="35">
        <f t="shared" si="77"/>
        <v>0.1483446769557154</v>
      </c>
      <c r="X346" s="12"/>
      <c r="AB346" s="17">
        <f>([1]WLTC_BFH!$I347/1000-H346)</f>
        <v>-8.148407502423721</v>
      </c>
      <c r="AC346" s="17">
        <f t="shared" si="72"/>
        <v>8.148407502423721</v>
      </c>
      <c r="AG346" s="17">
        <f>([1]WLTC_BFH!$U350/1000-N346)</f>
        <v>-6.1971210804072934</v>
      </c>
      <c r="AH346" s="17">
        <f t="shared" si="73"/>
        <v>6.1971210804072934</v>
      </c>
      <c r="AK346">
        <v>-0.60450120288321951</v>
      </c>
    </row>
    <row r="347" spans="1:37" x14ac:dyDescent="0.3">
      <c r="A347" s="2" t="s">
        <v>3</v>
      </c>
      <c r="B347" s="2">
        <v>343</v>
      </c>
      <c r="C347" s="8">
        <v>25</v>
      </c>
      <c r="D347" s="8">
        <v>25</v>
      </c>
      <c r="E347" s="8">
        <v>19.538599999999999</v>
      </c>
      <c r="F347" s="13">
        <f t="shared" si="74"/>
        <v>0.24999999999999961</v>
      </c>
      <c r="G347" s="13">
        <f t="shared" si="75"/>
        <v>2.3827499999999988</v>
      </c>
      <c r="H347" s="35" cm="1">
        <f t="array" ref="H347">(m*g*_xll.Interp1d(-1,Parameters!$H$48:$H$54,Parameters!$I$48:$I$54,C347)+c_w*A*rho_L*(C347/3.6)^2/2+F347*e_i*m)*C347/3.6/1000</f>
        <v>2.9564678885814613</v>
      </c>
      <c r="I347" s="35">
        <f t="shared" si="65"/>
        <v>15.12459868028443</v>
      </c>
      <c r="J347" s="35">
        <f t="shared" si="66"/>
        <v>1866.640517901066</v>
      </c>
      <c r="K347" s="35">
        <f t="shared" si="67"/>
        <v>61.731049513580906</v>
      </c>
      <c r="L347" s="35">
        <f t="shared" si="68"/>
        <v>228.6708952469761</v>
      </c>
      <c r="M347" s="35" cm="1">
        <f t="array" ref="M347">_xll.Interp2dTab(-1,1,Parameters!$V$29:$AI$29,Parameters!$U$30:$U$37,Parameters!$V$30:$AI$37,ABS(J347),ABS(I347))*_xll.Interp2dTab(-1,1,Parameters!$V$18:$AI$18,Parameters!$U$19:$U$26,Parameters!$V$19:$AI$26,ABS(J347),ABS(I347))</f>
        <v>0.69125779127249964</v>
      </c>
      <c r="N347" s="35">
        <f t="shared" si="69"/>
        <v>4.2769396973292073</v>
      </c>
      <c r="O347" s="35">
        <f t="shared" si="70"/>
        <v>4276.9396973292069</v>
      </c>
      <c r="P347" s="35">
        <f t="shared" si="76"/>
        <v>0.22428483585467363</v>
      </c>
      <c r="Q347" s="35" cm="1">
        <f t="array" ref="Q347">_xll.Interp2dTab(-1,1,Parameters!$AL$29:$AY$29,Parameters!$AK$30:$AK$37,Parameters!$AL$30:$AY$37,ABS(L347),ABS(K347))</f>
        <v>0.93100071363215497</v>
      </c>
      <c r="R347" s="35">
        <f t="shared" si="71"/>
        <v>3.1755806899945975</v>
      </c>
      <c r="S347" s="35">
        <f t="shared" si="77"/>
        <v>0.14922678270293613</v>
      </c>
      <c r="X347" s="12"/>
      <c r="AB347" s="17">
        <f>([1]WLTC_BFH!$I348/1000-H347)</f>
        <v>-2.9509722885814611</v>
      </c>
      <c r="AC347" s="17">
        <f t="shared" si="72"/>
        <v>2.9509722885814611</v>
      </c>
      <c r="AG347" s="17">
        <f>([1]WLTC_BFH!$U351/1000-N347)</f>
        <v>-2.1313396973292398</v>
      </c>
      <c r="AH347" s="17">
        <f t="shared" si="73"/>
        <v>2.1313396973292398</v>
      </c>
      <c r="AK347">
        <v>-4.7534920243440144</v>
      </c>
    </row>
    <row r="348" spans="1:37" x14ac:dyDescent="0.3">
      <c r="A348" s="2" t="s">
        <v>3</v>
      </c>
      <c r="B348" s="2">
        <v>344</v>
      </c>
      <c r="C348" s="8">
        <v>25.3</v>
      </c>
      <c r="D348" s="8">
        <v>25.3</v>
      </c>
      <c r="E348" s="8">
        <v>22.311399999999999</v>
      </c>
      <c r="F348" s="13">
        <f t="shared" si="74"/>
        <v>8.3333333333333523E-2</v>
      </c>
      <c r="G348" s="13">
        <f t="shared" si="75"/>
        <v>2.3897777777777764</v>
      </c>
      <c r="H348" s="35" cm="1">
        <f t="array" ref="H348">(m*g*_xll.Interp1d(-1,Parameters!$H$48:$H$54,Parameters!$I$48:$I$54,C348)+c_w*A*rho_L*(C348/3.6)^2/2+F348*e_i*m)*C348/3.6/1000</f>
        <v>1.4024639411015156</v>
      </c>
      <c r="I348" s="35">
        <f t="shared" si="65"/>
        <v>7.0896024843128682</v>
      </c>
      <c r="J348" s="35">
        <f t="shared" si="66"/>
        <v>1889.0402041158784</v>
      </c>
      <c r="K348" s="35">
        <f t="shared" si="67"/>
        <v>28.936212539722973</v>
      </c>
      <c r="L348" s="35">
        <f t="shared" si="68"/>
        <v>231.41494598993978</v>
      </c>
      <c r="M348" s="35" cm="1">
        <f t="array" ref="M348">_xll.Interp2dTab(-1,1,Parameters!$V$29:$AI$29,Parameters!$U$30:$U$37,Parameters!$V$30:$AI$37,ABS(J348),ABS(I348))*_xll.Interp2dTab(-1,1,Parameters!$V$18:$AI$18,Parameters!$U$19:$U$26,Parameters!$V$19:$AI$26,ABS(J348),ABS(I348))</f>
        <v>0.49960562437189254</v>
      </c>
      <c r="N348" s="35">
        <f t="shared" si="69"/>
        <v>2.8071420189968888</v>
      </c>
      <c r="O348" s="35">
        <f t="shared" si="70"/>
        <v>2807.142018996889</v>
      </c>
      <c r="P348" s="35">
        <f t="shared" si="76"/>
        <v>0.2250645975266172</v>
      </c>
      <c r="Q348" s="35" cm="1">
        <f t="array" ref="Q348">_xll.Interp2dTab(-1,1,Parameters!$AL$29:$AY$29,Parameters!$AK$30:$AK$37,Parameters!$AL$30:$AY$37,ABS(L348),ABS(K348))</f>
        <v>0.93128186612530606</v>
      </c>
      <c r="R348" s="35">
        <f t="shared" si="71"/>
        <v>1.5059500159029306</v>
      </c>
      <c r="S348" s="35">
        <f t="shared" si="77"/>
        <v>0.14964510215179805</v>
      </c>
      <c r="X348" s="12"/>
      <c r="AB348" s="17">
        <f>([1]WLTC_BFH!$I349/1000-H348)</f>
        <v>-1.3961395411015156</v>
      </c>
      <c r="AC348" s="17">
        <f t="shared" si="72"/>
        <v>1.3961395411015156</v>
      </c>
      <c r="AG348" s="17">
        <f>([1]WLTC_BFH!$U352/1000-N348)</f>
        <v>-0.52774579258177834</v>
      </c>
      <c r="AH348" s="17">
        <f t="shared" si="73"/>
        <v>0.52774579258177834</v>
      </c>
      <c r="AK348">
        <v>-5.5325769441646404</v>
      </c>
    </row>
    <row r="349" spans="1:37" x14ac:dyDescent="0.3">
      <c r="A349" s="2" t="s">
        <v>3</v>
      </c>
      <c r="B349" s="2">
        <v>345</v>
      </c>
      <c r="C349" s="8">
        <v>25.5</v>
      </c>
      <c r="D349" s="8">
        <v>25.5</v>
      </c>
      <c r="E349" s="8">
        <v>24.086300000000001</v>
      </c>
      <c r="F349" s="13">
        <f t="shared" si="74"/>
        <v>5.5555555555555358E-2</v>
      </c>
      <c r="G349" s="13">
        <f t="shared" si="75"/>
        <v>2.39686111111111</v>
      </c>
      <c r="H349" s="35" cm="1">
        <f t="array" ref="H349">(m*g*_xll.Interp1d(-1,Parameters!$H$48:$H$54,Parameters!$I$48:$I$54,C349)+c_w*A*rho_L*(C349/3.6)^2/2+F349*e_i*m)*C349/3.6/1000</f>
        <v>1.1483187933741477</v>
      </c>
      <c r="I349" s="35">
        <f t="shared" si="65"/>
        <v>5.7593436682621482</v>
      </c>
      <c r="J349" s="35">
        <f t="shared" si="66"/>
        <v>1903.9733282590873</v>
      </c>
      <c r="K349" s="35">
        <f t="shared" si="67"/>
        <v>23.50676118201196</v>
      </c>
      <c r="L349" s="35">
        <f t="shared" si="68"/>
        <v>233.24431315191563</v>
      </c>
      <c r="M349" s="35" cm="1">
        <f t="array" ref="M349">_xll.Interp2dTab(-1,1,Parameters!$V$29:$AI$29,Parameters!$U$30:$U$37,Parameters!$V$30:$AI$37,ABS(J349),ABS(I349))*_xll.Interp2dTab(-1,1,Parameters!$V$18:$AI$18,Parameters!$U$19:$U$26,Parameters!$V$19:$AI$26,ABS(J349),ABS(I349))</f>
        <v>0.43068987809389309</v>
      </c>
      <c r="N349" s="35">
        <f t="shared" si="69"/>
        <v>2.6662312066776899</v>
      </c>
      <c r="O349" s="35">
        <f t="shared" si="70"/>
        <v>2666.2312066776899</v>
      </c>
      <c r="P349" s="35">
        <f t="shared" si="76"/>
        <v>0.22580521730624989</v>
      </c>
      <c r="Q349" s="35" cm="1">
        <f t="array" ref="Q349">_xll.Interp2dTab(-1,1,Parameters!$AL$29:$AY$29,Parameters!$AK$30:$AK$37,Parameters!$AL$30:$AY$37,ABS(L349),ABS(K349))</f>
        <v>0.89834333705865366</v>
      </c>
      <c r="R349" s="35">
        <f t="shared" si="71"/>
        <v>1.2782627153822512</v>
      </c>
      <c r="S349" s="35">
        <f t="shared" si="77"/>
        <v>0.15000017512829311</v>
      </c>
      <c r="X349" s="12"/>
      <c r="AB349" s="17">
        <f>([1]WLTC_BFH!$I350/1000-H349)</f>
        <v>-1.1446618933741477</v>
      </c>
      <c r="AC349" s="17">
        <f t="shared" si="72"/>
        <v>1.1446618933741477</v>
      </c>
      <c r="AG349" s="17">
        <f>([1]WLTC_BFH!$U353/1000-N349)</f>
        <v>0.52151191258837182</v>
      </c>
      <c r="AH349" s="17">
        <f t="shared" si="73"/>
        <v>0.52151191258837182</v>
      </c>
      <c r="AK349">
        <v>-2.3630141498202915</v>
      </c>
    </row>
    <row r="350" spans="1:37" x14ac:dyDescent="0.3">
      <c r="A350" s="2" t="s">
        <v>3</v>
      </c>
      <c r="B350" s="2">
        <v>346</v>
      </c>
      <c r="C350" s="8">
        <v>26.4</v>
      </c>
      <c r="D350" s="8">
        <v>26.4</v>
      </c>
      <c r="E350" s="8">
        <v>24.644500000000001</v>
      </c>
      <c r="F350" s="13">
        <f t="shared" si="74"/>
        <v>0.24999999999999961</v>
      </c>
      <c r="G350" s="13">
        <f t="shared" si="75"/>
        <v>2.4041944444444434</v>
      </c>
      <c r="H350" s="35" cm="1">
        <f t="array" ref="H350">(m*g*_xll.Interp1d(-1,Parameters!$H$48:$H$54,Parameters!$I$48:$I$54,C350)+c_w*A*rho_L*(C350/3.6)^2/2+F350*e_i*m)*C350/3.6/1000</f>
        <v>3.1393241774126883</v>
      </c>
      <c r="I350" s="35">
        <f t="shared" si="65"/>
        <v>15.208379463594261</v>
      </c>
      <c r="J350" s="35">
        <f t="shared" si="66"/>
        <v>1971.1723869035254</v>
      </c>
      <c r="K350" s="35">
        <f t="shared" si="67"/>
        <v>62.073000780659974</v>
      </c>
      <c r="L350" s="35">
        <f t="shared" si="68"/>
        <v>241.47646538080673</v>
      </c>
      <c r="M350" s="35" cm="1">
        <f t="array" ref="M350">_xll.Interp2dTab(-1,1,Parameters!$V$29:$AI$29,Parameters!$U$30:$U$37,Parameters!$V$30:$AI$37,ABS(J350),ABS(I350))*_xll.Interp2dTab(-1,1,Parameters!$V$18:$AI$18,Parameters!$U$19:$U$26,Parameters!$V$19:$AI$26,ABS(J350),ABS(I350))</f>
        <v>0.70897107618939026</v>
      </c>
      <c r="N350" s="35">
        <f t="shared" si="69"/>
        <v>4.4280003555096625</v>
      </c>
      <c r="O350" s="35">
        <f t="shared" si="70"/>
        <v>4428.0003555096628</v>
      </c>
      <c r="P350" s="35">
        <f t="shared" si="76"/>
        <v>0.22703521740500257</v>
      </c>
      <c r="Q350" s="35" cm="1">
        <f t="array" ref="Q350">_xll.Interp2dTab(-1,1,Parameters!$AL$29:$AY$29,Parameters!$AK$30:$AK$37,Parameters!$AL$30:$AY$37,ABS(L350),ABS(K350))</f>
        <v>0.93269952758730446</v>
      </c>
      <c r="R350" s="35">
        <f t="shared" si="71"/>
        <v>3.3658472901057999</v>
      </c>
      <c r="S350" s="35">
        <f t="shared" si="77"/>
        <v>0.15093513270887807</v>
      </c>
      <c r="X350" s="12"/>
      <c r="AB350" s="17">
        <f>([1]WLTC_BFH!$I351/1000-H350)</f>
        <v>-3.1387407774126883</v>
      </c>
      <c r="AC350" s="17">
        <f t="shared" si="72"/>
        <v>3.1387407774126883</v>
      </c>
      <c r="AG350" s="17">
        <f>([1]WLTC_BFH!$U354/1000-N350)</f>
        <v>-1.8347503555096516</v>
      </c>
      <c r="AH350" s="17">
        <f t="shared" si="73"/>
        <v>1.8347503555096516</v>
      </c>
      <c r="AK350">
        <v>-0.10537434182500904</v>
      </c>
    </row>
    <row r="351" spans="1:37" x14ac:dyDescent="0.3">
      <c r="A351" s="2" t="s">
        <v>3</v>
      </c>
      <c r="B351" s="2">
        <v>347</v>
      </c>
      <c r="C351" s="8">
        <v>26.6</v>
      </c>
      <c r="D351" s="8">
        <v>26.6</v>
      </c>
      <c r="E351" s="8">
        <v>24.9117</v>
      </c>
      <c r="F351" s="13">
        <f t="shared" si="74"/>
        <v>5.5555555555556344E-2</v>
      </c>
      <c r="G351" s="13">
        <f t="shared" si="75"/>
        <v>2.4115833333333323</v>
      </c>
      <c r="H351" s="35" cm="1">
        <f t="array" ref="H351">(m*g*_xll.Interp1d(-1,Parameters!$H$48:$H$54,Parameters!$I$48:$I$54,C351)+c_w*A*rho_L*(C351/3.6)^2/2+F351*e_i*m)*C351/3.6/1000</f>
        <v>1.2117159984626986</v>
      </c>
      <c r="I351" s="35">
        <f t="shared" si="65"/>
        <v>5.825992316306464</v>
      </c>
      <c r="J351" s="35">
        <f t="shared" si="66"/>
        <v>1986.1055110467341</v>
      </c>
      <c r="K351" s="35">
        <f t="shared" si="67"/>
        <v>23.778787639004832</v>
      </c>
      <c r="L351" s="35">
        <f t="shared" si="68"/>
        <v>243.30583254278255</v>
      </c>
      <c r="M351" s="35" cm="1">
        <f t="array" ref="M351">_xll.Interp2dTab(-1,1,Parameters!$V$29:$AI$29,Parameters!$U$30:$U$37,Parameters!$V$30:$AI$37,ABS(J351),ABS(I351))*_xll.Interp2dTab(-1,1,Parameters!$V$18:$AI$18,Parameters!$U$19:$U$26,Parameters!$V$19:$AI$26,ABS(J351),ABS(I351))</f>
        <v>0.44226895850170217</v>
      </c>
      <c r="N351" s="35">
        <f t="shared" si="69"/>
        <v>2.7397717501307186</v>
      </c>
      <c r="O351" s="35">
        <f t="shared" si="70"/>
        <v>2739.7717501307188</v>
      </c>
      <c r="P351" s="35">
        <f t="shared" si="76"/>
        <v>0.22779626511337223</v>
      </c>
      <c r="Q351" s="35" cm="1">
        <f t="array" ref="Q351">_xll.Interp2dTab(-1,1,Parameters!$AL$29:$AY$29,Parameters!$AK$30:$AK$37,Parameters!$AL$30:$AY$37,ABS(L351),ABS(K351))</f>
        <v>0.90411029794690256</v>
      </c>
      <c r="R351" s="35">
        <f t="shared" si="71"/>
        <v>1.3402302807680899</v>
      </c>
      <c r="S351" s="35">
        <f t="shared" si="77"/>
        <v>0.15130741889798033</v>
      </c>
      <c r="X351" s="12"/>
      <c r="AB351" s="17">
        <f>([1]WLTC_BFH!$I352/1000-H351)</f>
        <v>-1.2106415984626986</v>
      </c>
      <c r="AC351" s="17">
        <f t="shared" si="72"/>
        <v>1.2106415984626986</v>
      </c>
      <c r="AG351" s="17">
        <f>([1]WLTC_BFH!$U355/1000-N351)</f>
        <v>-0.30863661499557082</v>
      </c>
      <c r="AH351" s="17">
        <f t="shared" si="73"/>
        <v>0.30863661499557082</v>
      </c>
      <c r="AK351">
        <v>0.16140009277152112</v>
      </c>
    </row>
    <row r="352" spans="1:37" x14ac:dyDescent="0.3">
      <c r="A352" s="2" t="s">
        <v>3</v>
      </c>
      <c r="B352" s="2">
        <v>348</v>
      </c>
      <c r="C352" s="8">
        <v>27.1</v>
      </c>
      <c r="D352" s="8">
        <v>27.1</v>
      </c>
      <c r="E352" s="8">
        <v>25.6844</v>
      </c>
      <c r="F352" s="13">
        <f t="shared" si="74"/>
        <v>0.1388888888888889</v>
      </c>
      <c r="G352" s="13">
        <f t="shared" si="75"/>
        <v>2.4191111111111101</v>
      </c>
      <c r="H352" s="35" cm="1">
        <f t="array" ref="H352">(m*g*_xll.Interp1d(-1,Parameters!$H$48:$H$54,Parameters!$I$48:$I$54,C352)+c_w*A*rho_L*(C352/3.6)^2/2+F352*e_i*m)*C352/3.6/1000</f>
        <v>2.0942410263604865</v>
      </c>
      <c r="I352" s="35">
        <f t="shared" si="65"/>
        <v>9.8834387343139429</v>
      </c>
      <c r="J352" s="35">
        <f t="shared" si="66"/>
        <v>2023.4383214047555</v>
      </c>
      <c r="K352" s="35">
        <f t="shared" si="67"/>
        <v>40.339255194102357</v>
      </c>
      <c r="L352" s="35">
        <f t="shared" si="68"/>
        <v>247.87925044772209</v>
      </c>
      <c r="M352" s="35" cm="1">
        <f t="array" ref="M352">_xll.Interp2dTab(-1,1,Parameters!$V$29:$AI$29,Parameters!$U$30:$U$37,Parameters!$V$30:$AI$37,ABS(J352),ABS(I352))*_xll.Interp2dTab(-1,1,Parameters!$V$18:$AI$18,Parameters!$U$19:$U$26,Parameters!$V$19:$AI$26,ABS(J352),ABS(I352))</f>
        <v>0.68148314070167848</v>
      </c>
      <c r="N352" s="35">
        <f t="shared" si="69"/>
        <v>3.0730635892242089</v>
      </c>
      <c r="O352" s="35">
        <f t="shared" si="70"/>
        <v>3073.063589224209</v>
      </c>
      <c r="P352" s="35">
        <f t="shared" si="76"/>
        <v>0.22864989388815674</v>
      </c>
      <c r="Q352" s="35" cm="1">
        <f t="array" ref="Q352">_xll.Interp2dTab(-1,1,Parameters!$AL$29:$AY$29,Parameters!$AK$30:$AK$37,Parameters!$AL$30:$AY$37,ABS(L352),ABS(K352))</f>
        <v>0.93600557920330019</v>
      </c>
      <c r="R352" s="35">
        <f t="shared" si="71"/>
        <v>2.2374236573921293</v>
      </c>
      <c r="S352" s="35">
        <f t="shared" si="77"/>
        <v>0.15192892546947814</v>
      </c>
      <c r="X352" s="12"/>
      <c r="AB352" s="17">
        <f>([1]WLTC_BFH!$I353/1000-H352)</f>
        <v>-2.0916550263604865</v>
      </c>
      <c r="AC352" s="17">
        <f t="shared" si="72"/>
        <v>2.0916550263604865</v>
      </c>
      <c r="AG352" s="17">
        <f>([1]WLTC_BFH!$U356/1000-N352)</f>
        <v>0.32960307744247785</v>
      </c>
      <c r="AH352" s="17">
        <f t="shared" si="73"/>
        <v>0.32960307744247785</v>
      </c>
      <c r="AK352">
        <v>0.15244785122415294</v>
      </c>
    </row>
    <row r="353" spans="1:37" x14ac:dyDescent="0.3">
      <c r="A353" s="2" t="s">
        <v>3</v>
      </c>
      <c r="B353" s="2">
        <v>349</v>
      </c>
      <c r="C353" s="8">
        <v>27.7</v>
      </c>
      <c r="D353" s="8">
        <v>27.7</v>
      </c>
      <c r="E353" s="8">
        <v>26.106000000000002</v>
      </c>
      <c r="F353" s="13">
        <f t="shared" si="74"/>
        <v>0.16666666666666607</v>
      </c>
      <c r="G353" s="13">
        <f t="shared" si="75"/>
        <v>2.4268055555555543</v>
      </c>
      <c r="H353" s="35" cm="1">
        <f t="array" ref="H353">(m*g*_xll.Interp1d(-1,Parameters!$H$48:$H$54,Parameters!$I$48:$I$54,C353)+c_w*A*rho_L*(C353/3.6)^2/2+F353*e_i*m)*C353/3.6/1000</f>
        <v>2.4395348435774125</v>
      </c>
      <c r="I353" s="35">
        <f t="shared" si="65"/>
        <v>11.263619177555229</v>
      </c>
      <c r="J353" s="35">
        <f t="shared" si="66"/>
        <v>2068.2376938343809</v>
      </c>
      <c r="K353" s="35">
        <f t="shared" si="67"/>
        <v>45.972461673191674</v>
      </c>
      <c r="L353" s="35">
        <f t="shared" si="68"/>
        <v>253.3673519336495</v>
      </c>
      <c r="M353" s="35" cm="1">
        <f t="array" ref="M353">_xll.Interp2dTab(-1,1,Parameters!$V$29:$AI$29,Parameters!$U$30:$U$37,Parameters!$V$30:$AI$37,ABS(J353),ABS(I353))*_xll.Interp2dTab(-1,1,Parameters!$V$18:$AI$18,Parameters!$U$19:$U$26,Parameters!$V$19:$AI$26,ABS(J353),ABS(I353))</f>
        <v>0.69525263881653521</v>
      </c>
      <c r="N353" s="35">
        <f t="shared" si="69"/>
        <v>3.5088465794678734</v>
      </c>
      <c r="O353" s="35">
        <f t="shared" si="70"/>
        <v>3508.8465794678732</v>
      </c>
      <c r="P353" s="35">
        <f t="shared" si="76"/>
        <v>0.22962457349356447</v>
      </c>
      <c r="Q353" s="35" cm="1">
        <f t="array" ref="Q353">_xll.Interp2dTab(-1,1,Parameters!$AL$29:$AY$29,Parameters!$AK$30:$AK$37,Parameters!$AL$30:$AY$37,ABS(L353),ABS(K353))</f>
        <v>0.9386714713067511</v>
      </c>
      <c r="R353" s="35">
        <f t="shared" si="71"/>
        <v>2.5989229652215453</v>
      </c>
      <c r="S353" s="35">
        <f t="shared" si="77"/>
        <v>0.15265084851537303</v>
      </c>
      <c r="X353" s="12"/>
      <c r="AB353" s="17">
        <f>([1]WLTC_BFH!$I354/1000-H353)</f>
        <v>-2.4385733435774126</v>
      </c>
      <c r="AC353" s="17">
        <f t="shared" si="72"/>
        <v>2.4385733435774126</v>
      </c>
      <c r="AG353" s="17">
        <f>([1]WLTC_BFH!$U357/1000-N353)</f>
        <v>0.12882008719877769</v>
      </c>
      <c r="AH353" s="17">
        <f t="shared" si="73"/>
        <v>0.12882008719877769</v>
      </c>
      <c r="AK353">
        <v>1.0398990360153082</v>
      </c>
    </row>
    <row r="354" spans="1:37" x14ac:dyDescent="0.3">
      <c r="A354" s="2" t="s">
        <v>3</v>
      </c>
      <c r="B354" s="2">
        <v>350</v>
      </c>
      <c r="C354" s="8">
        <v>28.1</v>
      </c>
      <c r="D354" s="8">
        <v>28.1</v>
      </c>
      <c r="E354" s="8">
        <v>26.235299999999999</v>
      </c>
      <c r="F354" s="13">
        <f t="shared" si="74"/>
        <v>0.1111111111111117</v>
      </c>
      <c r="G354" s="13">
        <f t="shared" si="75"/>
        <v>2.4346111111111099</v>
      </c>
      <c r="H354" s="35" cm="1">
        <f t="array" ref="H354">(m*g*_xll.Interp1d(-1,Parameters!$H$48:$H$54,Parameters!$I$48:$I$54,C354)+c_w*A*rho_L*(C354/3.6)^2/2+F354*e_i*m)*C354/3.6/1000</f>
        <v>1.8906811243013084</v>
      </c>
      <c r="I354" s="35">
        <f t="shared" si="65"/>
        <v>8.6052337265692209</v>
      </c>
      <c r="J354" s="35">
        <f t="shared" si="66"/>
        <v>2098.1039421207979</v>
      </c>
      <c r="K354" s="35">
        <f t="shared" si="67"/>
        <v>35.122261454992277</v>
      </c>
      <c r="L354" s="35">
        <f t="shared" si="68"/>
        <v>257.02608625760109</v>
      </c>
      <c r="M354" s="35" cm="1">
        <f t="array" ref="M354">_xll.Interp2dTab(-1,1,Parameters!$V$29:$AI$29,Parameters!$U$30:$U$37,Parameters!$V$30:$AI$37,ABS(J354),ABS(I354))*_xll.Interp2dTab(-1,1,Parameters!$V$18:$AI$18,Parameters!$U$19:$U$26,Parameters!$V$19:$AI$26,ABS(J354),ABS(I354))</f>
        <v>0.60195140970110139</v>
      </c>
      <c r="N354" s="35">
        <f t="shared" si="69"/>
        <v>3.1409198380981032</v>
      </c>
      <c r="O354" s="35">
        <f t="shared" si="70"/>
        <v>3140.9198380981034</v>
      </c>
      <c r="P354" s="35">
        <f t="shared" si="76"/>
        <v>0.23049705122636949</v>
      </c>
      <c r="Q354" s="35" cm="1">
        <f t="array" ref="Q354">_xll.Interp2dTab(-1,1,Parameters!$AL$29:$AY$29,Parameters!$AK$30:$AK$37,Parameters!$AL$30:$AY$37,ABS(L354),ABS(K354))</f>
        <v>0.934333384110416</v>
      </c>
      <c r="R354" s="35">
        <f t="shared" si="71"/>
        <v>2.0235615642712332</v>
      </c>
      <c r="S354" s="35">
        <f t="shared" si="77"/>
        <v>0.15321294894989282</v>
      </c>
      <c r="X354" s="12"/>
      <c r="AB354" s="17">
        <f>([1]WLTC_BFH!$I355/1000-H354)</f>
        <v>-1.8901894243013084</v>
      </c>
      <c r="AC354" s="17">
        <f t="shared" si="72"/>
        <v>1.8901894243013084</v>
      </c>
      <c r="AG354" s="17">
        <f>([1]WLTC_BFH!$U358/1000-N354)</f>
        <v>-0.30868454398049705</v>
      </c>
      <c r="AH354" s="17">
        <f t="shared" si="73"/>
        <v>0.30868454398049705</v>
      </c>
      <c r="AK354">
        <v>0.74440373765904244</v>
      </c>
    </row>
    <row r="355" spans="1:37" x14ac:dyDescent="0.3">
      <c r="A355" s="2" t="s">
        <v>3</v>
      </c>
      <c r="B355" s="2">
        <v>351</v>
      </c>
      <c r="C355" s="8">
        <v>28.2</v>
      </c>
      <c r="D355" s="8">
        <v>28.2</v>
      </c>
      <c r="E355" s="8">
        <v>26.7943</v>
      </c>
      <c r="F355" s="13">
        <f t="shared" si="74"/>
        <v>2.7777777777777186E-2</v>
      </c>
      <c r="G355" s="13">
        <f t="shared" si="75"/>
        <v>2.4424444444444431</v>
      </c>
      <c r="H355" s="35" cm="1">
        <f t="array" ref="H355">(m*g*_xll.Interp1d(-1,Parameters!$H$48:$H$54,Parameters!$I$48:$I$54,C355)+c_w*A*rho_L*(C355/3.6)^2/2+F355*e_i*m)*C355/3.6/1000</f>
        <v>1.0110661874259448</v>
      </c>
      <c r="I355" s="35">
        <f t="shared" si="65"/>
        <v>4.5854417470661444</v>
      </c>
      <c r="J355" s="35">
        <f t="shared" si="66"/>
        <v>2105.570504192402</v>
      </c>
      <c r="K355" s="35">
        <f t="shared" si="67"/>
        <v>18.715480490650467</v>
      </c>
      <c r="L355" s="35">
        <f t="shared" si="68"/>
        <v>257.94076983858901</v>
      </c>
      <c r="M355" s="35" cm="1">
        <f t="array" ref="M355">_xll.Interp2dTab(-1,1,Parameters!$V$29:$AI$29,Parameters!$U$30:$U$37,Parameters!$V$30:$AI$37,ABS(J355),ABS(I355))*_xll.Interp2dTab(-1,1,Parameters!$V$18:$AI$18,Parameters!$U$19:$U$26,Parameters!$V$19:$AI$26,ABS(J355),ABS(I355))</f>
        <v>0.38180696389463503</v>
      </c>
      <c r="N355" s="35">
        <f t="shared" si="69"/>
        <v>2.6481082930298845</v>
      </c>
      <c r="O355" s="35">
        <f t="shared" si="70"/>
        <v>2648.1082930298844</v>
      </c>
      <c r="P355" s="35">
        <f t="shared" si="76"/>
        <v>0.23123263686332224</v>
      </c>
      <c r="Q355" s="35" cm="1">
        <f t="array" ref="Q355">_xll.Interp2dTab(-1,1,Parameters!$AL$29:$AY$29,Parameters!$AK$30:$AK$37,Parameters!$AL$30:$AY$37,ABS(L355),ABS(K355))</f>
        <v>0.79676818640178992</v>
      </c>
      <c r="R355" s="35">
        <f t="shared" si="71"/>
        <v>1.2689590331058849</v>
      </c>
      <c r="S355" s="35">
        <f t="shared" si="77"/>
        <v>0.1535654375702</v>
      </c>
      <c r="X355" s="12"/>
      <c r="AB355" s="17">
        <f>([1]WLTC_BFH!$I356/1000-H355)</f>
        <v>-1.0088850874259447</v>
      </c>
      <c r="AC355" s="17">
        <f t="shared" si="72"/>
        <v>1.0088850874259447</v>
      </c>
      <c r="AG355" s="17">
        <f>([1]WLTC_BFH!$U359/1000-N355)</f>
        <v>-0.80410829302988307</v>
      </c>
      <c r="AH355" s="17">
        <f t="shared" si="73"/>
        <v>0.80410829302988307</v>
      </c>
      <c r="AK355">
        <v>-1.0095317717412111</v>
      </c>
    </row>
    <row r="356" spans="1:37" x14ac:dyDescent="0.3">
      <c r="A356" s="2" t="s">
        <v>3</v>
      </c>
      <c r="B356" s="2">
        <v>352</v>
      </c>
      <c r="C356" s="8">
        <v>28.1</v>
      </c>
      <c r="D356" s="8">
        <v>28.1</v>
      </c>
      <c r="E356" s="8">
        <v>27.488600000000002</v>
      </c>
      <c r="F356" s="13">
        <f t="shared" si="74"/>
        <v>-2.7777777777777186E-2</v>
      </c>
      <c r="G356" s="13">
        <f t="shared" si="75"/>
        <v>2.4502499999999987</v>
      </c>
      <c r="H356" s="35" cm="1">
        <f t="array" ref="H356">(m*g*_xll.Interp1d(-1,Parameters!$H$48:$H$54,Parameters!$I$48:$I$54,C356)+c_w*A*rho_L*(C356/3.6)^2/2+F356*e_i*m)*C356/3.6/1000</f>
        <v>0.41629797460995055</v>
      </c>
      <c r="I356" s="35">
        <f t="shared" si="65"/>
        <v>1.8947358840004496</v>
      </c>
      <c r="J356" s="35">
        <f t="shared" si="66"/>
        <v>2098.1039421207979</v>
      </c>
      <c r="K356" s="35">
        <f t="shared" si="67"/>
        <v>7.733364510547835</v>
      </c>
      <c r="L356" s="35">
        <f t="shared" si="68"/>
        <v>257.02608625760109</v>
      </c>
      <c r="M356" s="35" cm="1">
        <f t="array" ref="M356">_xll.Interp2dTab(-1,1,Parameters!$V$29:$AI$29,Parameters!$U$30:$U$37,Parameters!$V$30:$AI$37,ABS(J356),ABS(I356))*_xll.Interp2dTab(-1,1,Parameters!$V$18:$AI$18,Parameters!$U$19:$U$26,Parameters!$V$19:$AI$26,ABS(J356),ABS(I356))</f>
        <v>0.26070530134317282</v>
      </c>
      <c r="N356" s="35">
        <f t="shared" si="69"/>
        <v>1.5968143818524321</v>
      </c>
      <c r="O356" s="35">
        <f t="shared" si="70"/>
        <v>1596.814381852432</v>
      </c>
      <c r="P356" s="35">
        <f t="shared" si="76"/>
        <v>0.2316761964138368</v>
      </c>
      <c r="Q356" s="35" cm="1">
        <f t="array" ref="Q356">_xll.Interp2dTab(-1,1,Parameters!$AL$29:$AY$29,Parameters!$AK$30:$AK$37,Parameters!$AL$30:$AY$37,ABS(L356),ABS(K356))</f>
        <v>0.56394732762361421</v>
      </c>
      <c r="R356" s="35">
        <f t="shared" si="71"/>
        <v>0.738185915986454</v>
      </c>
      <c r="S356" s="35">
        <f t="shared" si="77"/>
        <v>0.15377048921352957</v>
      </c>
      <c r="X356" s="12"/>
      <c r="AB356" s="17">
        <f>([1]WLTC_BFH!$I357/1000-H356)</f>
        <v>-0.41417717460995057</v>
      </c>
      <c r="AC356" s="17">
        <f t="shared" si="72"/>
        <v>0.41417717460995057</v>
      </c>
      <c r="AG356" s="17">
        <f>([1]WLTC_BFH!$U360/1000-N356)</f>
        <v>0.55397872159584205</v>
      </c>
      <c r="AH356" s="17">
        <f t="shared" si="73"/>
        <v>0.55397872159584205</v>
      </c>
      <c r="AK356">
        <v>-1.0864643177463216</v>
      </c>
    </row>
    <row r="357" spans="1:37" x14ac:dyDescent="0.3">
      <c r="A357" s="2" t="s">
        <v>3</v>
      </c>
      <c r="B357" s="2">
        <v>353</v>
      </c>
      <c r="C357" s="8">
        <v>28</v>
      </c>
      <c r="D357" s="8">
        <v>28</v>
      </c>
      <c r="E357" s="8">
        <v>27.930900000000001</v>
      </c>
      <c r="F357" s="13">
        <f t="shared" si="74"/>
        <v>-2.7777777777778172E-2</v>
      </c>
      <c r="G357" s="13">
        <f t="shared" si="75"/>
        <v>2.4580277777777764</v>
      </c>
      <c r="H357" s="35" cm="1">
        <f t="array" ref="H357">(m*g*_xll.Interp1d(-1,Parameters!$H$48:$H$54,Parameters!$I$48:$I$54,C357)+c_w*A*rho_L*(C357/3.6)^2/2+F357*e_i*m)*C357/3.6/1000</f>
        <v>0.41339663089933631</v>
      </c>
      <c r="I357" s="35">
        <f t="shared" si="65"/>
        <v>1.8882504797733108</v>
      </c>
      <c r="J357" s="35">
        <f t="shared" si="66"/>
        <v>2090.6373800491938</v>
      </c>
      <c r="K357" s="35">
        <f t="shared" si="67"/>
        <v>7.7068943331947688</v>
      </c>
      <c r="L357" s="35">
        <f t="shared" si="68"/>
        <v>256.11140267661324</v>
      </c>
      <c r="M357" s="35" cm="1">
        <f t="array" ref="M357">_xll.Interp2dTab(-1,1,Parameters!$V$29:$AI$29,Parameters!$U$30:$U$37,Parameters!$V$30:$AI$37,ABS(J357),ABS(I357))*_xll.Interp2dTab(-1,1,Parameters!$V$18:$AI$18,Parameters!$U$19:$U$26,Parameters!$V$19:$AI$26,ABS(J357),ABS(I357))</f>
        <v>0.26035545662660253</v>
      </c>
      <c r="N357" s="35">
        <f t="shared" si="69"/>
        <v>1.5878162733966543</v>
      </c>
      <c r="O357" s="35">
        <f t="shared" si="70"/>
        <v>1587.8162733966544</v>
      </c>
      <c r="P357" s="35">
        <f t="shared" si="76"/>
        <v>0.23211725648978032</v>
      </c>
      <c r="Q357" s="35" cm="1">
        <f t="array" ref="Q357">_xll.Interp2dTab(-1,1,Parameters!$AL$29:$AY$29,Parameters!$AK$30:$AK$37,Parameters!$AL$30:$AY$37,ABS(L357),ABS(K357))</f>
        <v>0.56338615986372909</v>
      </c>
      <c r="R357" s="35">
        <f t="shared" si="71"/>
        <v>0.73377136385339681</v>
      </c>
      <c r="S357" s="35">
        <f t="shared" si="77"/>
        <v>0.15397431459237773</v>
      </c>
      <c r="X357" s="12"/>
      <c r="AB357" s="17">
        <f>([1]WLTC_BFH!$I358/1000-H357)</f>
        <v>-0.41193183089933633</v>
      </c>
      <c r="AC357" s="17">
        <f t="shared" si="72"/>
        <v>0.41193183089933633</v>
      </c>
      <c r="AG357" s="17">
        <f>([1]WLTC_BFH!$U361/1000-N357)</f>
        <v>0.42475515517476659</v>
      </c>
      <c r="AH357" s="17">
        <f t="shared" si="73"/>
        <v>0.42475515517476659</v>
      </c>
      <c r="AK357">
        <v>-0.77390758017308769</v>
      </c>
    </row>
    <row r="358" spans="1:37" x14ac:dyDescent="0.3">
      <c r="A358" s="2" t="s">
        <v>3</v>
      </c>
      <c r="B358" s="2">
        <v>354</v>
      </c>
      <c r="C358" s="8">
        <v>27.9</v>
      </c>
      <c r="D358" s="8">
        <v>27.9</v>
      </c>
      <c r="E358" s="8">
        <v>28.075099999999999</v>
      </c>
      <c r="F358" s="13">
        <f t="shared" si="74"/>
        <v>-2.7777777777778172E-2</v>
      </c>
      <c r="G358" s="13">
        <f t="shared" si="75"/>
        <v>2.4657777777777765</v>
      </c>
      <c r="H358" s="35" cm="1">
        <f t="array" ref="H358">(m*g*_xll.Interp1d(-1,Parameters!$H$48:$H$54,Parameters!$I$48:$I$54,C358)+c_w*A*rho_L*(C358/3.6)^2/2+F358*e_i*m)*C358/3.6/1000</f>
        <v>0.41051008035385822</v>
      </c>
      <c r="I358" s="35">
        <f t="shared" si="65"/>
        <v>1.8817863973573736</v>
      </c>
      <c r="J358" s="35">
        <f t="shared" si="66"/>
        <v>2083.1708179775892</v>
      </c>
      <c r="K358" s="35">
        <f t="shared" si="67"/>
        <v>7.6805111808141211</v>
      </c>
      <c r="L358" s="35">
        <f t="shared" si="68"/>
        <v>255.19671909562527</v>
      </c>
      <c r="M358" s="35" cm="1">
        <f t="array" ref="M358">_xll.Interp2dTab(-1,1,Parameters!$V$29:$AI$29,Parameters!$U$30:$U$37,Parameters!$V$30:$AI$37,ABS(J358),ABS(I358))*_xll.Interp2dTab(-1,1,Parameters!$V$18:$AI$18,Parameters!$U$19:$U$26,Parameters!$V$19:$AI$26,ABS(J358),ABS(I358))</f>
        <v>0.26000662919163936</v>
      </c>
      <c r="N358" s="35">
        <f t="shared" si="69"/>
        <v>1.578844668807615</v>
      </c>
      <c r="O358" s="35">
        <f t="shared" si="70"/>
        <v>1578.8446688076149</v>
      </c>
      <c r="P358" s="35">
        <f t="shared" si="76"/>
        <v>0.232555824453338</v>
      </c>
      <c r="Q358" s="35" cm="1">
        <f t="array" ref="Q358">_xll.Interp2dTab(-1,1,Parameters!$AL$29:$AY$29,Parameters!$AK$30:$AK$37,Parameters!$AL$30:$AY$37,ABS(L358),ABS(K358))</f>
        <v>0.56282683703325942</v>
      </c>
      <c r="R358" s="35">
        <f t="shared" si="71"/>
        <v>0.72937190152075093</v>
      </c>
      <c r="S358" s="35">
        <f t="shared" si="77"/>
        <v>0.15417691789835572</v>
      </c>
      <c r="X358" s="12"/>
      <c r="AB358" s="17">
        <f>([1]WLTC_BFH!$I359/1000-H358)</f>
        <v>-0.41012818035385823</v>
      </c>
      <c r="AC358" s="17">
        <f t="shared" si="72"/>
        <v>0.41012818035385823</v>
      </c>
      <c r="AG358" s="17">
        <f>([1]WLTC_BFH!$U362/1000-N358)</f>
        <v>1.2908696169066596</v>
      </c>
      <c r="AH358" s="17">
        <f t="shared" si="73"/>
        <v>1.2908696169066596</v>
      </c>
      <c r="AK358">
        <v>0.6128482762819889</v>
      </c>
    </row>
    <row r="359" spans="1:37" x14ac:dyDescent="0.3">
      <c r="A359" s="2" t="s">
        <v>3</v>
      </c>
      <c r="B359" s="2">
        <v>355</v>
      </c>
      <c r="C359" s="8">
        <v>27.9</v>
      </c>
      <c r="D359" s="8">
        <v>27.9</v>
      </c>
      <c r="E359" s="8">
        <v>28.0501</v>
      </c>
      <c r="F359" s="13">
        <f t="shared" si="74"/>
        <v>0</v>
      </c>
      <c r="G359" s="13">
        <f t="shared" si="75"/>
        <v>2.4735277777777767</v>
      </c>
      <c r="H359" s="35" cm="1">
        <f t="array" ref="H359">(m*g*_xll.Interp1d(-1,Parameters!$H$48:$H$54,Parameters!$I$48:$I$54,C359)+c_w*A*rho_L*(C359/3.6)^2/2+F359*e_i*m)*C359/3.6/1000</f>
        <v>0.70328794424275121</v>
      </c>
      <c r="I359" s="35">
        <f t="shared" si="65"/>
        <v>3.2238859658711476</v>
      </c>
      <c r="J359" s="35">
        <f t="shared" si="66"/>
        <v>2083.1708179775892</v>
      </c>
      <c r="K359" s="35">
        <f t="shared" si="67"/>
        <v>13.158290569703089</v>
      </c>
      <c r="L359" s="35">
        <f t="shared" si="68"/>
        <v>255.19671909562527</v>
      </c>
      <c r="M359" s="35" cm="1">
        <f t="array" ref="M359">_xll.Interp2dTab(-1,1,Parameters!$V$29:$AI$29,Parameters!$U$30:$U$37,Parameters!$V$30:$AI$37,ABS(J359),ABS(I359))*_xll.Interp2dTab(-1,1,Parameters!$V$18:$AI$18,Parameters!$U$19:$U$26,Parameters!$V$19:$AI$26,ABS(J359),ABS(I359))</f>
        <v>0.31767363474121518</v>
      </c>
      <c r="N359" s="35">
        <f t="shared" si="69"/>
        <v>2.2138694160617609</v>
      </c>
      <c r="O359" s="35">
        <f t="shared" si="70"/>
        <v>2213.8694160617611</v>
      </c>
      <c r="P359" s="35">
        <f t="shared" si="76"/>
        <v>0.23317078818002182</v>
      </c>
      <c r="Q359" s="35" cm="1">
        <f t="array" ref="Q359">_xll.Interp2dTab(-1,1,Parameters!$AL$29:$AY$29,Parameters!$AK$30:$AK$37,Parameters!$AL$30:$AY$37,ABS(L359),ABS(K359))</f>
        <v>0.67895576007770553</v>
      </c>
      <c r="R359" s="35">
        <f t="shared" si="71"/>
        <v>1.0358376577617676</v>
      </c>
      <c r="S359" s="35">
        <f t="shared" si="77"/>
        <v>0.15446465058106731</v>
      </c>
      <c r="X359" s="12"/>
      <c r="AB359" s="17">
        <f>([1]WLTC_BFH!$I360/1000-H359)</f>
        <v>-0.70280174424275121</v>
      </c>
      <c r="AC359" s="17">
        <f t="shared" si="72"/>
        <v>0.70280174424275121</v>
      </c>
      <c r="AG359" s="17">
        <f>([1]WLTC_BFH!$U363/1000-N359)</f>
        <v>-0.21075437181396239</v>
      </c>
      <c r="AH359" s="17">
        <f t="shared" si="73"/>
        <v>0.21075437181396239</v>
      </c>
      <c r="AK359">
        <v>0.11459066969184795</v>
      </c>
    </row>
    <row r="360" spans="1:37" x14ac:dyDescent="0.3">
      <c r="A360" s="2" t="s">
        <v>3</v>
      </c>
      <c r="B360" s="2">
        <v>356</v>
      </c>
      <c r="C360" s="8">
        <v>28.1</v>
      </c>
      <c r="D360" s="8">
        <v>28.1</v>
      </c>
      <c r="E360" s="8">
        <v>28.202400000000001</v>
      </c>
      <c r="F360" s="13">
        <f t="shared" si="74"/>
        <v>5.5555555555556344E-2</v>
      </c>
      <c r="G360" s="13">
        <f t="shared" si="75"/>
        <v>2.4813333333333323</v>
      </c>
      <c r="H360" s="35" cm="1">
        <f t="array" ref="H360">(m*g*_xll.Interp1d(-1,Parameters!$H$48:$H$54,Parameters!$I$48:$I$54,C360)+c_w*A*rho_L*(C360/3.6)^2/2+F360*e_i*m)*C360/3.6/1000</f>
        <v>1.3009278644247677</v>
      </c>
      <c r="I360" s="35">
        <f t="shared" si="65"/>
        <v>5.9210345895417236</v>
      </c>
      <c r="J360" s="35">
        <f t="shared" si="66"/>
        <v>2098.1039421207979</v>
      </c>
      <c r="K360" s="35">
        <f t="shared" si="67"/>
        <v>24.166702677214545</v>
      </c>
      <c r="L360" s="35">
        <f t="shared" si="68"/>
        <v>257.02608625760109</v>
      </c>
      <c r="M360" s="35" cm="1">
        <f t="array" ref="M360">_xll.Interp2dTab(-1,1,Parameters!$V$29:$AI$29,Parameters!$U$30:$U$37,Parameters!$V$30:$AI$37,ABS(J360),ABS(I360))*_xll.Interp2dTab(-1,1,Parameters!$V$18:$AI$18,Parameters!$U$19:$U$26,Parameters!$V$19:$AI$26,ABS(J360),ABS(I360))</f>
        <v>0.44965683237606779</v>
      </c>
      <c r="N360" s="35">
        <f t="shared" si="69"/>
        <v>2.8931571161733056</v>
      </c>
      <c r="O360" s="35">
        <f t="shared" si="70"/>
        <v>2893.1571161733054</v>
      </c>
      <c r="P360" s="35">
        <f t="shared" si="76"/>
        <v>0.23397444293451441</v>
      </c>
      <c r="Q360" s="35" cm="1">
        <f t="array" ref="Q360">_xll.Interp2dTab(-1,1,Parameters!$AL$29:$AY$29,Parameters!$AK$30:$AK$37,Parameters!$AL$30:$AY$37,ABS(L360),ABS(K360))</f>
        <v>0.91233409675694843</v>
      </c>
      <c r="R360" s="35">
        <f t="shared" si="71"/>
        <v>1.4259336234929112</v>
      </c>
      <c r="S360" s="35">
        <f t="shared" si="77"/>
        <v>0.1548607432542598</v>
      </c>
      <c r="X360" s="12"/>
      <c r="AB360" s="17">
        <f>([1]WLTC_BFH!$I361/1000-H360)</f>
        <v>-1.3002642644247677</v>
      </c>
      <c r="AC360" s="17">
        <f t="shared" si="72"/>
        <v>1.3002642644247677</v>
      </c>
      <c r="AG360" s="17">
        <f>([1]WLTC_BFH!$U364/1000-N360)</f>
        <v>-1.1491571161733056</v>
      </c>
      <c r="AH360" s="17">
        <f t="shared" si="73"/>
        <v>1.1491571161733056</v>
      </c>
      <c r="AK360">
        <v>-0.54039211165757783</v>
      </c>
    </row>
    <row r="361" spans="1:37" x14ac:dyDescent="0.3">
      <c r="A361" s="2" t="s">
        <v>3</v>
      </c>
      <c r="B361" s="2">
        <v>357</v>
      </c>
      <c r="C361" s="8">
        <v>28.2</v>
      </c>
      <c r="D361" s="8">
        <v>28.2</v>
      </c>
      <c r="E361" s="8">
        <v>28.5654</v>
      </c>
      <c r="F361" s="13">
        <f t="shared" si="74"/>
        <v>2.7777777777777186E-2</v>
      </c>
      <c r="G361" s="13">
        <f t="shared" si="75"/>
        <v>2.4891666666666654</v>
      </c>
      <c r="H361" s="35" cm="1">
        <f t="array" ref="H361">(m*g*_xll.Interp1d(-1,Parameters!$H$48:$H$54,Parameters!$I$48:$I$54,C361)+c_w*A*rho_L*(C361/3.6)^2/2+F361*e_i*m)*C361/3.6/1000</f>
        <v>1.0110661874259448</v>
      </c>
      <c r="I361" s="35">
        <f t="shared" si="65"/>
        <v>4.5854417470661444</v>
      </c>
      <c r="J361" s="35">
        <f t="shared" si="66"/>
        <v>2105.570504192402</v>
      </c>
      <c r="K361" s="35">
        <f t="shared" si="67"/>
        <v>18.715480490650467</v>
      </c>
      <c r="L361" s="35">
        <f t="shared" si="68"/>
        <v>257.94076983858901</v>
      </c>
      <c r="M361" s="35" cm="1">
        <f t="array" ref="M361">_xll.Interp2dTab(-1,1,Parameters!$V$29:$AI$29,Parameters!$U$30:$U$37,Parameters!$V$30:$AI$37,ABS(J361),ABS(I361))*_xll.Interp2dTab(-1,1,Parameters!$V$18:$AI$18,Parameters!$U$19:$U$26,Parameters!$V$19:$AI$26,ABS(J361),ABS(I361))</f>
        <v>0.38180696389463503</v>
      </c>
      <c r="N361" s="35">
        <f t="shared" si="69"/>
        <v>2.6481082930298845</v>
      </c>
      <c r="O361" s="35">
        <f t="shared" si="70"/>
        <v>2648.1082930298844</v>
      </c>
      <c r="P361" s="35">
        <f t="shared" si="76"/>
        <v>0.23471002857146717</v>
      </c>
      <c r="Q361" s="35" cm="1">
        <f t="array" ref="Q361">_xll.Interp2dTab(-1,1,Parameters!$AL$29:$AY$29,Parameters!$AK$30:$AK$37,Parameters!$AL$30:$AY$37,ABS(L361),ABS(K361))</f>
        <v>0.79676818640178992</v>
      </c>
      <c r="R361" s="35">
        <f t="shared" si="71"/>
        <v>1.2689590331058849</v>
      </c>
      <c r="S361" s="35">
        <f t="shared" si="77"/>
        <v>0.15521323187456698</v>
      </c>
      <c r="X361" s="12"/>
      <c r="AB361" s="17">
        <f>([1]WLTC_BFH!$I362/1000-H361)</f>
        <v>-1.0094726874259448</v>
      </c>
      <c r="AC361" s="17">
        <f t="shared" si="72"/>
        <v>1.0094726874259448</v>
      </c>
      <c r="AG361" s="17">
        <f>([1]WLTC_BFH!$U365/1000-N361)</f>
        <v>-1.6864634332167887</v>
      </c>
      <c r="AH361" s="17">
        <f t="shared" si="73"/>
        <v>1.6864634332167887</v>
      </c>
      <c r="AK361">
        <v>-1.7524857689804565</v>
      </c>
    </row>
    <row r="362" spans="1:37" x14ac:dyDescent="0.3">
      <c r="A362" s="2" t="s">
        <v>3</v>
      </c>
      <c r="B362" s="2">
        <v>358</v>
      </c>
      <c r="C362" s="8">
        <v>28</v>
      </c>
      <c r="D362" s="8">
        <v>28</v>
      </c>
      <c r="E362" s="8">
        <v>28.734200000000001</v>
      </c>
      <c r="F362" s="13">
        <f t="shared" si="74"/>
        <v>-5.5555555555555358E-2</v>
      </c>
      <c r="G362" s="13">
        <f t="shared" si="75"/>
        <v>2.4969444444444431</v>
      </c>
      <c r="H362" s="35" cm="1">
        <f t="array" ref="H362">(m*g*_xll.Interp1d(-1,Parameters!$H$48:$H$54,Parameters!$I$48:$I$54,C362)+c_w*A*rho_L*(C362/3.6)^2/2+F362*e_i*m)*C362/3.6/1000</f>
        <v>0.11956938398576243</v>
      </c>
      <c r="I362" s="35">
        <f t="shared" si="65"/>
        <v>0.5461509112595857</v>
      </c>
      <c r="J362" s="35">
        <f t="shared" si="66"/>
        <v>2090.6373800491938</v>
      </c>
      <c r="K362" s="35">
        <f t="shared" si="67"/>
        <v>2.2291149443059992</v>
      </c>
      <c r="L362" s="35">
        <f t="shared" si="68"/>
        <v>256.11140267661324</v>
      </c>
      <c r="M362" s="35" cm="1">
        <f t="array" ref="M362">_xll.Interp2dTab(-1,1,Parameters!$V$29:$AI$29,Parameters!$U$30:$U$37,Parameters!$V$30:$AI$37,ABS(J362),ABS(I362))*_xll.Interp2dTab(-1,1,Parameters!$V$18:$AI$18,Parameters!$U$19:$U$26,Parameters!$V$19:$AI$26,ABS(J362),ABS(I362))</f>
        <v>0.10667949162830401</v>
      </c>
      <c r="N362" s="35">
        <f t="shared" si="69"/>
        <v>1.1208282131899334</v>
      </c>
      <c r="O362" s="35">
        <f t="shared" si="70"/>
        <v>1120.8282131899334</v>
      </c>
      <c r="P362" s="35">
        <f t="shared" si="76"/>
        <v>0.23502136974179771</v>
      </c>
      <c r="Q362" s="35" cm="1">
        <f t="array" ref="Q362">_xll.Interp2dTab(-1,1,Parameters!$AL$29:$AY$29,Parameters!$AK$30:$AK$37,Parameters!$AL$30:$AY$37,ABS(L362),ABS(K362))</f>
        <v>0.4472572368192872</v>
      </c>
      <c r="R362" s="35">
        <f t="shared" si="71"/>
        <v>0.26733918233742082</v>
      </c>
      <c r="S362" s="35">
        <f t="shared" si="77"/>
        <v>0.15528749275854961</v>
      </c>
      <c r="X362" s="12"/>
      <c r="AB362" s="17">
        <f>([1]WLTC_BFH!$I363/1000-H362)</f>
        <v>-0.11904478398576243</v>
      </c>
      <c r="AC362" s="17">
        <f t="shared" si="72"/>
        <v>0.11904478398576243</v>
      </c>
      <c r="AG362" s="17">
        <f>([1]WLTC_BFH!$U366/1000-N362)</f>
        <v>-1.2059710703328068</v>
      </c>
      <c r="AH362" s="17">
        <f t="shared" si="73"/>
        <v>1.2059710703328068</v>
      </c>
      <c r="AK362">
        <v>-2.4496886800527813</v>
      </c>
    </row>
    <row r="363" spans="1:37" x14ac:dyDescent="0.3">
      <c r="A363" s="2" t="s">
        <v>3</v>
      </c>
      <c r="B363" s="2">
        <v>359</v>
      </c>
      <c r="C363" s="8">
        <v>26.9</v>
      </c>
      <c r="D363" s="8">
        <v>26.9</v>
      </c>
      <c r="E363" s="8">
        <v>28.7257</v>
      </c>
      <c r="F363" s="13">
        <f t="shared" si="74"/>
        <v>-0.30555555555555597</v>
      </c>
      <c r="G363" s="13">
        <f t="shared" si="75"/>
        <v>2.5044166666666654</v>
      </c>
      <c r="H363" s="35" cm="1">
        <f t="array" ref="H363">(m*g*_xll.Interp1d(-1,Parameters!$H$48:$H$54,Parameters!$I$48:$I$54,C363)+c_w*A*rho_L*(C363/3.6)^2/2+F363*e_i*m)*C363/3.6/1000</f>
        <v>-2.4403931405961736</v>
      </c>
      <c r="I363" s="35">
        <f t="shared" si="65"/>
        <v>11.602677412326109</v>
      </c>
      <c r="J363" s="35">
        <f t="shared" si="66"/>
        <v>2008.5051972615463</v>
      </c>
      <c r="K363" s="35">
        <f t="shared" si="67"/>
        <v>47.356327858409017</v>
      </c>
      <c r="L363" s="35">
        <f t="shared" si="68"/>
        <v>246.0498832857462</v>
      </c>
      <c r="M363" s="35" cm="1">
        <f t="array" ref="M363">_xll.Interp2dTab(-1,1,Parameters!$V$29:$AI$29,Parameters!$U$30:$U$37,Parameters!$V$30:$AI$37,ABS(J363),ABS(I363))*_xll.Interp2dTab(-1,1,Parameters!$V$18:$AI$18,Parameters!$U$19:$U$26,Parameters!$V$19:$AI$26,ABS(J363),ABS(I363))</f>
        <v>0.69656650271703102</v>
      </c>
      <c r="N363" s="35">
        <f t="shared" si="69"/>
        <v>-1.6998961151997085</v>
      </c>
      <c r="O363" s="35">
        <f t="shared" si="70"/>
        <v>-1699.8961151997084</v>
      </c>
      <c r="P363" s="35">
        <f t="shared" si="76"/>
        <v>0.23454917637646447</v>
      </c>
      <c r="Q363" s="35" cm="1">
        <f t="array" ref="Q363">_xll.Interp2dTab(-1,1,Parameters!$AL$29:$AY$29,Parameters!$AK$30:$AK$37,Parameters!$AL$30:$AY$37,ABS(L363),ABS(K363))</f>
        <v>0.93858929072599229</v>
      </c>
      <c r="R363" s="35">
        <f t="shared" si="71"/>
        <v>-2.2905268669247394</v>
      </c>
      <c r="S363" s="35">
        <f t="shared" si="77"/>
        <v>0.15465123529551497</v>
      </c>
      <c r="X363" s="12"/>
      <c r="AB363" s="17">
        <f>([1]WLTC_BFH!$I364/1000-H363)</f>
        <v>2.4407124405961738</v>
      </c>
      <c r="AC363" s="17">
        <f t="shared" si="72"/>
        <v>2.4407124405961738</v>
      </c>
      <c r="AG363" s="17">
        <f>([1]WLTC_BFH!$U367/1000-N363)</f>
        <v>0.2417532580567856</v>
      </c>
      <c r="AH363" s="17">
        <f t="shared" si="73"/>
        <v>0.2417532580567856</v>
      </c>
      <c r="AK363">
        <v>-3.4384759065218886</v>
      </c>
    </row>
    <row r="364" spans="1:37" x14ac:dyDescent="0.3">
      <c r="A364" s="2" t="s">
        <v>3</v>
      </c>
      <c r="B364" s="2">
        <v>360</v>
      </c>
      <c r="C364" s="8">
        <v>25</v>
      </c>
      <c r="D364" s="8">
        <v>25</v>
      </c>
      <c r="E364" s="8">
        <v>28.560300000000002</v>
      </c>
      <c r="F364" s="13">
        <f t="shared" si="74"/>
        <v>-0.52777777777777735</v>
      </c>
      <c r="G364" s="13">
        <f t="shared" si="75"/>
        <v>2.51136111111111</v>
      </c>
      <c r="H364" s="35" cm="1">
        <f t="array" ref="H364">(m*g*_xll.Interp1d(-1,Parameters!$H$48:$H$54,Parameters!$I$48:$I$54,C364)+c_w*A*rho_L*(C364/3.6)^2/2+F364*e_i*m)*C364/3.6/1000</f>
        <v>-4.3892132842580356</v>
      </c>
      <c r="I364" s="35">
        <f t="shared" si="65"/>
        <v>22.454189238100643</v>
      </c>
      <c r="J364" s="35">
        <f t="shared" si="66"/>
        <v>1866.640517901066</v>
      </c>
      <c r="K364" s="35">
        <f t="shared" si="67"/>
        <v>91.646773375307774</v>
      </c>
      <c r="L364" s="35">
        <f t="shared" si="68"/>
        <v>228.6708952469761</v>
      </c>
      <c r="M364" s="35" cm="1">
        <f t="array" ref="M364">_xll.Interp2dTab(-1,1,Parameters!$V$29:$AI$29,Parameters!$U$30:$U$37,Parameters!$V$30:$AI$37,ABS(J364),ABS(I364))*_xll.Interp2dTab(-1,1,Parameters!$V$18:$AI$18,Parameters!$U$19:$U$26,Parameters!$V$19:$AI$26,ABS(J364),ABS(I364))</f>
        <v>0.72552202401494537</v>
      </c>
      <c r="N364" s="35">
        <f t="shared" si="69"/>
        <v>-3.1844709058281757</v>
      </c>
      <c r="O364" s="35">
        <f t="shared" si="70"/>
        <v>-3184.4709058281755</v>
      </c>
      <c r="P364" s="35">
        <f t="shared" si="76"/>
        <v>0.23366460112484552</v>
      </c>
      <c r="Q364" s="35" cm="1">
        <f t="array" ref="Q364">_xll.Interp2dTab(-1,1,Parameters!$AL$29:$AY$29,Parameters!$AK$30:$AK$37,Parameters!$AL$30:$AY$37,ABS(L364),ABS(K364))</f>
        <v>0.91349054926925433</v>
      </c>
      <c r="R364" s="35">
        <f t="shared" si="71"/>
        <v>-4.0095048538967806</v>
      </c>
      <c r="S364" s="35">
        <f t="shared" si="77"/>
        <v>0.15353748394721031</v>
      </c>
      <c r="X364" s="12"/>
      <c r="AB364" s="17">
        <f>([1]WLTC_BFH!$I365/1000-H364)</f>
        <v>4.3890707842580357</v>
      </c>
      <c r="AC364" s="17">
        <f t="shared" si="72"/>
        <v>4.3890707842580357</v>
      </c>
      <c r="AG364" s="17">
        <f>([1]WLTC_BFH!$U368/1000-N364)</f>
        <v>1.0812328105901128</v>
      </c>
      <c r="AH364" s="17">
        <f t="shared" si="73"/>
        <v>1.0812328105901128</v>
      </c>
      <c r="AK364">
        <v>-3.6867298781860844</v>
      </c>
    </row>
    <row r="365" spans="1:37" x14ac:dyDescent="0.3">
      <c r="A365" s="2" t="s">
        <v>3</v>
      </c>
      <c r="B365" s="2">
        <v>361</v>
      </c>
      <c r="C365" s="8">
        <v>23.2</v>
      </c>
      <c r="D365" s="8">
        <v>23.2</v>
      </c>
      <c r="E365" s="8">
        <v>27.966100000000001</v>
      </c>
      <c r="F365" s="13">
        <f t="shared" si="74"/>
        <v>-0.50000000000000022</v>
      </c>
      <c r="G365" s="13">
        <f t="shared" si="75"/>
        <v>2.5178055555555545</v>
      </c>
      <c r="H365" s="35" cm="1">
        <f t="array" ref="H365">(m*g*_xll.Interp1d(-1,Parameters!$H$48:$H$54,Parameters!$I$48:$I$54,C365)+c_w*A*rho_L*(C365/3.6)^2/2+F365*e_i*m)*C365/3.6/1000</f>
        <v>-3.8466357744250699</v>
      </c>
      <c r="I365" s="35">
        <f t="shared" si="65"/>
        <v>21.205268877756726</v>
      </c>
      <c r="J365" s="35">
        <f t="shared" si="66"/>
        <v>1732.2424006121887</v>
      </c>
      <c r="K365" s="35">
        <f t="shared" si="67"/>
        <v>86.549304924564083</v>
      </c>
      <c r="L365" s="35">
        <f t="shared" si="68"/>
        <v>212.20659078919377</v>
      </c>
      <c r="M365" s="35" cm="1">
        <f t="array" ref="M365">_xll.Interp2dTab(-1,1,Parameters!$V$29:$AI$29,Parameters!$U$30:$U$37,Parameters!$V$30:$AI$37,ABS(J365),ABS(I365))*_xll.Interp2dTab(-1,1,Parameters!$V$18:$AI$18,Parameters!$U$19:$U$26,Parameters!$V$19:$AI$26,ABS(J365),ABS(I365))</f>
        <v>0.69656520977302638</v>
      </c>
      <c r="N365" s="35">
        <f t="shared" si="69"/>
        <v>-2.6794326551328265</v>
      </c>
      <c r="O365" s="35">
        <f t="shared" si="70"/>
        <v>-2679.4326551328263</v>
      </c>
      <c r="P365" s="35">
        <f t="shared" si="76"/>
        <v>0.23292031427619753</v>
      </c>
      <c r="Q365" s="35" cm="1">
        <f t="array" ref="Q365">_xll.Interp2dTab(-1,1,Parameters!$AL$29:$AY$29,Parameters!$AK$30:$AK$37,Parameters!$AL$30:$AY$37,ABS(L365),ABS(K365))</f>
        <v>0.912420715267099</v>
      </c>
      <c r="R365" s="35">
        <f t="shared" si="71"/>
        <v>-3.5097501646729334</v>
      </c>
      <c r="S365" s="35">
        <f t="shared" si="77"/>
        <v>0.15256255334591229</v>
      </c>
      <c r="X365" s="12"/>
      <c r="AB365" s="17">
        <f>([1]WLTC_BFH!$I366/1000-H365)</f>
        <v>3.8449189744250698</v>
      </c>
      <c r="AC365" s="17">
        <f t="shared" si="72"/>
        <v>3.8449189744250698</v>
      </c>
      <c r="AG365" s="17">
        <f>([1]WLTC_BFH!$U369/1000-N365)</f>
        <v>1.3922104329106131</v>
      </c>
      <c r="AH365" s="17">
        <f t="shared" si="73"/>
        <v>1.3922104329106131</v>
      </c>
      <c r="AK365">
        <v>-1.8028261470598137</v>
      </c>
    </row>
    <row r="366" spans="1:37" x14ac:dyDescent="0.3">
      <c r="A366" s="2" t="s">
        <v>3</v>
      </c>
      <c r="B366" s="2">
        <v>362</v>
      </c>
      <c r="C366" s="8">
        <v>21.9</v>
      </c>
      <c r="D366" s="8">
        <v>21.9</v>
      </c>
      <c r="E366" s="8">
        <v>26.709499999999998</v>
      </c>
      <c r="F366" s="13">
        <f t="shared" si="74"/>
        <v>-0.36111111111111133</v>
      </c>
      <c r="G366" s="13">
        <f t="shared" si="75"/>
        <v>2.5238888888888877</v>
      </c>
      <c r="H366" s="35" cm="1">
        <f t="array" ref="H366">(m*g*_xll.Interp1d(-1,Parameters!$H$48:$H$54,Parameters!$I$48:$I$54,C366)+c_w*A*rho_L*(C366/3.6)^2/2+F366*e_i*m)*C366/3.6/1000</f>
        <v>-2.4928049002955479</v>
      </c>
      <c r="I366" s="35">
        <f t="shared" si="65"/>
        <v>14.557770785029858</v>
      </c>
      <c r="J366" s="35">
        <f t="shared" si="66"/>
        <v>1635.1770936813336</v>
      </c>
      <c r="K366" s="35">
        <f t="shared" si="67"/>
        <v>59.417541459099368</v>
      </c>
      <c r="L366" s="35">
        <f t="shared" si="68"/>
        <v>200.31570423635105</v>
      </c>
      <c r="M366" s="35" cm="1">
        <f t="array" ref="M366">_xll.Interp2dTab(-1,1,Parameters!$V$29:$AI$29,Parameters!$U$30:$U$37,Parameters!$V$30:$AI$37,ABS(J366),ABS(I366))*_xll.Interp2dTab(-1,1,Parameters!$V$18:$AI$18,Parameters!$U$19:$U$26,Parameters!$V$19:$AI$26,ABS(J366),ABS(I366))</f>
        <v>0.65110007298882366</v>
      </c>
      <c r="N366" s="35">
        <f t="shared" si="69"/>
        <v>-1.6230654525293284</v>
      </c>
      <c r="O366" s="35">
        <f t="shared" si="70"/>
        <v>-1623.0654525293285</v>
      </c>
      <c r="P366" s="35">
        <f t="shared" si="76"/>
        <v>0.23246946276160604</v>
      </c>
      <c r="Q366" s="35" cm="1">
        <f t="array" ref="Q366">_xll.Interp2dTab(-1,1,Parameters!$AL$29:$AY$29,Parameters!$AK$30:$AK$37,Parameters!$AL$30:$AY$37,ABS(L366),ABS(K366))</f>
        <v>0.92845118403320426</v>
      </c>
      <c r="R366" s="35">
        <f t="shared" si="71"/>
        <v>-2.3144476612431752</v>
      </c>
      <c r="S366" s="35">
        <f t="shared" si="77"/>
        <v>0.15191965121778919</v>
      </c>
      <c r="X366" s="12"/>
      <c r="AB366" s="17">
        <f>([1]WLTC_BFH!$I367/1000-H366)</f>
        <v>2.4896032002955479</v>
      </c>
      <c r="AC366" s="17">
        <f t="shared" si="72"/>
        <v>2.4896032002955479</v>
      </c>
      <c r="AG366" s="17">
        <f>([1]WLTC_BFH!$U370/1000-N366)</f>
        <v>0.69835116681506038</v>
      </c>
      <c r="AH366" s="17">
        <f t="shared" si="73"/>
        <v>0.69835116681506038</v>
      </c>
      <c r="AK366">
        <v>0.81602074936383473</v>
      </c>
    </row>
    <row r="367" spans="1:37" x14ac:dyDescent="0.3">
      <c r="A367" s="2" t="s">
        <v>3</v>
      </c>
      <c r="B367" s="2">
        <v>363</v>
      </c>
      <c r="C367" s="8">
        <v>21.1</v>
      </c>
      <c r="D367" s="8">
        <v>21.1</v>
      </c>
      <c r="E367" s="8">
        <v>25.236499999999999</v>
      </c>
      <c r="F367" s="13">
        <f t="shared" si="74"/>
        <v>-0.22222222222222143</v>
      </c>
      <c r="G367" s="13">
        <f t="shared" si="75"/>
        <v>2.5297499999999991</v>
      </c>
      <c r="H367" s="35" cm="1">
        <f t="array" ref="H367">(m*g*_xll.Interp1d(-1,Parameters!$H$48:$H$54,Parameters!$I$48:$I$54,C367)+c_w*A*rho_L*(C367/3.6)^2/2+F367*e_i*m)*C367/3.6/1000</f>
        <v>-1.3007450872136175</v>
      </c>
      <c r="I367" s="35">
        <f t="shared" si="65"/>
        <v>7.8842509871499509</v>
      </c>
      <c r="J367" s="35">
        <f t="shared" si="66"/>
        <v>1575.4445971084997</v>
      </c>
      <c r="K367" s="35">
        <f t="shared" si="67"/>
        <v>32.179570404052527</v>
      </c>
      <c r="L367" s="35">
        <f t="shared" si="68"/>
        <v>192.99823558844784</v>
      </c>
      <c r="M367" s="35" cm="1">
        <f t="array" ref="M367">_xll.Interp2dTab(-1,1,Parameters!$V$29:$AI$29,Parameters!$U$30:$U$37,Parameters!$V$30:$AI$37,ABS(J367),ABS(I367))*_xll.Interp2dTab(-1,1,Parameters!$V$18:$AI$18,Parameters!$U$19:$U$26,Parameters!$V$19:$AI$26,ABS(J367),ABS(I367))</f>
        <v>0.50497703069112987</v>
      </c>
      <c r="N367" s="35">
        <f t="shared" si="69"/>
        <v>-0.65684639182720728</v>
      </c>
      <c r="O367" s="35">
        <f t="shared" si="70"/>
        <v>-656.8463918272073</v>
      </c>
      <c r="P367" s="35">
        <f t="shared" si="76"/>
        <v>0.23228700543054293</v>
      </c>
      <c r="Q367" s="35" cm="1">
        <f t="array" ref="Q367">_xll.Interp2dTab(-1,1,Parameters!$AL$29:$AY$29,Parameters!$AK$30:$AK$37,Parameters!$AL$30:$AY$37,ABS(L367),ABS(K367))</f>
        <v>0.93063519831856467</v>
      </c>
      <c r="R367" s="35">
        <f t="shared" si="71"/>
        <v>-1.2105191622009437</v>
      </c>
      <c r="S367" s="35">
        <f t="shared" si="77"/>
        <v>0.15158339589495559</v>
      </c>
      <c r="X367" s="12"/>
      <c r="AB367" s="17">
        <f>([1]WLTC_BFH!$I368/1000-H367)</f>
        <v>1.2964849872136175</v>
      </c>
      <c r="AC367" s="17">
        <f t="shared" si="72"/>
        <v>1.2964849872136175</v>
      </c>
      <c r="AG367" s="17">
        <f>([1]WLTC_BFH!$U371/1000-N367)</f>
        <v>0.12027496325577602</v>
      </c>
      <c r="AH367" s="17">
        <f t="shared" si="73"/>
        <v>0.12027496325577602</v>
      </c>
      <c r="AK367">
        <v>1.6171044208915046</v>
      </c>
    </row>
    <row r="368" spans="1:37" x14ac:dyDescent="0.3">
      <c r="A368" s="2" t="s">
        <v>3</v>
      </c>
      <c r="B368" s="2">
        <v>364</v>
      </c>
      <c r="C368" s="8">
        <v>20.7</v>
      </c>
      <c r="D368" s="8">
        <v>20.7</v>
      </c>
      <c r="E368" s="8">
        <v>23.5749</v>
      </c>
      <c r="F368" s="13">
        <f t="shared" si="74"/>
        <v>-0.1111111111111117</v>
      </c>
      <c r="G368" s="13">
        <f t="shared" si="75"/>
        <v>2.535499999999999</v>
      </c>
      <c r="H368" s="35" cm="1">
        <f t="array" ref="H368">(m*g*_xll.Interp1d(-1,Parameters!$H$48:$H$54,Parameters!$I$48:$I$54,C368)+c_w*A*rho_L*(C368/3.6)^2/2+F368*e_i*m)*C368/3.6/1000</f>
        <v>-0.41010694044628365</v>
      </c>
      <c r="I368" s="35">
        <f t="shared" si="65"/>
        <v>2.533830011971776</v>
      </c>
      <c r="J368" s="35">
        <f t="shared" si="66"/>
        <v>1545.5783488220825</v>
      </c>
      <c r="K368" s="35">
        <f t="shared" si="67"/>
        <v>10.341827193862803</v>
      </c>
      <c r="L368" s="35">
        <f t="shared" si="68"/>
        <v>189.33950126449619</v>
      </c>
      <c r="M368" s="35" cm="1">
        <f t="array" ref="M368">_xll.Interp2dTab(-1,1,Parameters!$V$29:$AI$29,Parameters!$U$30:$U$37,Parameters!$V$30:$AI$37,ABS(J368),ABS(I368))*_xll.Interp2dTab(-1,1,Parameters!$V$18:$AI$18,Parameters!$U$19:$U$26,Parameters!$V$19:$AI$26,ABS(J368),ABS(I368))</f>
        <v>0.25877900738043769</v>
      </c>
      <c r="N368" s="35">
        <f t="shared" si="69"/>
        <v>-0.10612706696851755</v>
      </c>
      <c r="O368" s="35">
        <f t="shared" si="70"/>
        <v>-106.12706696851755</v>
      </c>
      <c r="P368" s="35">
        <f t="shared" si="76"/>
        <v>0.23225752568971833</v>
      </c>
      <c r="Q368" s="35" cm="1">
        <f t="array" ref="Q368">_xll.Interp2dTab(-1,1,Parameters!$AL$29:$AY$29,Parameters!$AK$30:$AK$37,Parameters!$AL$30:$AY$37,ABS(L368),ABS(K368))</f>
        <v>0.61880574036699953</v>
      </c>
      <c r="R368" s="35">
        <f t="shared" si="71"/>
        <v>-0.25377652891250752</v>
      </c>
      <c r="S368" s="35">
        <f t="shared" si="77"/>
        <v>0.15151290241470211</v>
      </c>
      <c r="X368" s="12"/>
      <c r="AB368" s="17">
        <f>([1]WLTC_BFH!$I369/1000-H368)</f>
        <v>0.40715784044628367</v>
      </c>
      <c r="AC368" s="17">
        <f t="shared" si="72"/>
        <v>0.40715784044628367</v>
      </c>
      <c r="AG368" s="17">
        <f>([1]WLTC_BFH!$U372/1000-N368)</f>
        <v>-0.49794500510355283</v>
      </c>
      <c r="AH368" s="17">
        <f t="shared" si="73"/>
        <v>0.49794500510355283</v>
      </c>
      <c r="AK368">
        <v>1.7975652867145033</v>
      </c>
    </row>
    <row r="369" spans="1:37" x14ac:dyDescent="0.3">
      <c r="A369" s="2" t="s">
        <v>3</v>
      </c>
      <c r="B369" s="2">
        <v>365</v>
      </c>
      <c r="C369" s="8">
        <v>20.7</v>
      </c>
      <c r="D369" s="8">
        <v>20.7</v>
      </c>
      <c r="E369" s="8">
        <v>22.588799999999999</v>
      </c>
      <c r="F369" s="13">
        <f t="shared" si="74"/>
        <v>0</v>
      </c>
      <c r="G369" s="13">
        <f t="shared" si="75"/>
        <v>2.5412499999999989</v>
      </c>
      <c r="H369" s="35" cm="1">
        <f t="array" ref="H369">(m*g*_xll.Interp1d(-1,Parameters!$H$48:$H$54,Parameters!$I$48:$I$54,C369)+c_w*A*rho_L*(C369/3.6)^2/2+F369*e_i*m)*C369/3.6/1000</f>
        <v>0.45878220399816516</v>
      </c>
      <c r="I369" s="35">
        <f t="shared" si="65"/>
        <v>2.834568262083268</v>
      </c>
      <c r="J369" s="35">
        <f t="shared" si="66"/>
        <v>1545.5783488220825</v>
      </c>
      <c r="K369" s="35">
        <f t="shared" si="67"/>
        <v>11.569290361692859</v>
      </c>
      <c r="L369" s="35">
        <f t="shared" si="68"/>
        <v>189.33950126449619</v>
      </c>
      <c r="M369" s="35" cm="1">
        <f t="array" ref="M369">_xll.Interp2dTab(-1,1,Parameters!$V$29:$AI$29,Parameters!$U$30:$U$37,Parameters!$V$30:$AI$37,ABS(J369),ABS(I369))*_xll.Interp2dTab(-1,1,Parameters!$V$18:$AI$18,Parameters!$U$19:$U$26,Parameters!$V$19:$AI$26,ABS(J369),ABS(I369))</f>
        <v>0.27044023404265866</v>
      </c>
      <c r="N369" s="35">
        <f t="shared" si="69"/>
        <v>1.6964273293958096</v>
      </c>
      <c r="O369" s="35">
        <f t="shared" si="70"/>
        <v>1696.4273293958097</v>
      </c>
      <c r="P369" s="35">
        <f t="shared" si="76"/>
        <v>0.23272875550343938</v>
      </c>
      <c r="Q369" s="35" cm="1">
        <f t="array" ref="Q369">_xll.Interp2dTab(-1,1,Parameters!$AL$29:$AY$29,Parameters!$AK$30:$AK$37,Parameters!$AL$30:$AY$37,ABS(L369),ABS(K369))</f>
        <v>0.64477561804680272</v>
      </c>
      <c r="R369" s="35">
        <f t="shared" si="71"/>
        <v>0.71153776780198175</v>
      </c>
      <c r="S369" s="35">
        <f t="shared" si="77"/>
        <v>0.1517105517946471</v>
      </c>
      <c r="X369" s="12"/>
      <c r="AB369" s="17">
        <f>([1]WLTC_BFH!$I370/1000-H369)</f>
        <v>-0.46057750399816516</v>
      </c>
      <c r="AC369" s="17">
        <f t="shared" si="72"/>
        <v>0.46057750399816516</v>
      </c>
      <c r="AG369" s="17">
        <f>([1]WLTC_BFH!$U373/1000-N369)</f>
        <v>-2.2212201221886017</v>
      </c>
      <c r="AH369" s="17">
        <f t="shared" si="73"/>
        <v>2.2212201221886017</v>
      </c>
      <c r="AK369">
        <v>0.53998075018021496</v>
      </c>
    </row>
    <row r="370" spans="1:37" x14ac:dyDescent="0.3">
      <c r="A370" s="2" t="s">
        <v>3</v>
      </c>
      <c r="B370" s="2">
        <v>366</v>
      </c>
      <c r="C370" s="8">
        <v>20.8</v>
      </c>
      <c r="D370" s="8">
        <v>20.8</v>
      </c>
      <c r="E370" s="8">
        <v>21.812200000000001</v>
      </c>
      <c r="F370" s="13">
        <f t="shared" si="74"/>
        <v>2.7777777777778172E-2</v>
      </c>
      <c r="G370" s="13">
        <f t="shared" si="75"/>
        <v>2.5470277777777768</v>
      </c>
      <c r="H370" s="35" cm="1">
        <f t="array" ref="H370">(m*g*_xll.Interp1d(-1,Parameters!$H$48:$H$54,Parameters!$I$48:$I$54,C370)+c_w*A*rho_L*(C370/3.6)^2/2+F370*e_i*m)*C370/3.6/1000</f>
        <v>0.67999594296718324</v>
      </c>
      <c r="I370" s="35">
        <f t="shared" si="65"/>
        <v>4.1811301725995067</v>
      </c>
      <c r="J370" s="35">
        <f t="shared" si="66"/>
        <v>1553.0449108936868</v>
      </c>
      <c r="K370" s="35">
        <f t="shared" si="67"/>
        <v>17.065282799464889</v>
      </c>
      <c r="L370" s="35">
        <f t="shared" si="68"/>
        <v>190.2541848454841</v>
      </c>
      <c r="M370" s="35" cm="1">
        <f t="array" ref="M370">_xll.Interp2dTab(-1,1,Parameters!$V$29:$AI$29,Parameters!$U$30:$U$37,Parameters!$V$30:$AI$37,ABS(J370),ABS(I370))*_xll.Interp2dTab(-1,1,Parameters!$V$18:$AI$18,Parameters!$U$19:$U$26,Parameters!$V$19:$AI$26,ABS(J370),ABS(I370))</f>
        <v>0.32610597119866114</v>
      </c>
      <c r="N370" s="35">
        <f t="shared" si="69"/>
        <v>2.0851993003002547</v>
      </c>
      <c r="O370" s="35">
        <f t="shared" si="70"/>
        <v>2085.1993003002549</v>
      </c>
      <c r="P370" s="35">
        <f t="shared" si="76"/>
        <v>0.23330797753130056</v>
      </c>
      <c r="Q370" s="35" cm="1">
        <f t="array" ref="Q370">_xll.Interp2dTab(-1,1,Parameters!$AL$29:$AY$29,Parameters!$AK$30:$AK$37,Parameters!$AL$30:$AY$37,ABS(L370),ABS(K370))</f>
        <v>0.76111873498176319</v>
      </c>
      <c r="R370" s="35">
        <f t="shared" si="71"/>
        <v>0.89341637738489821</v>
      </c>
      <c r="S370" s="35">
        <f t="shared" si="77"/>
        <v>0.15195872301058735</v>
      </c>
      <c r="X370" s="12"/>
      <c r="AB370" s="17">
        <f>([1]WLTC_BFH!$I371/1000-H370)</f>
        <v>-0.68142394296718323</v>
      </c>
      <c r="AC370" s="17">
        <f t="shared" si="72"/>
        <v>0.68142394296718323</v>
      </c>
      <c r="AG370" s="17">
        <f>([1]WLTC_BFH!$U374/1000-N370)</f>
        <v>0.13319322306427406</v>
      </c>
      <c r="AH370" s="17">
        <f t="shared" si="73"/>
        <v>0.13319322306427406</v>
      </c>
      <c r="AK370">
        <v>2.7159961598179034</v>
      </c>
    </row>
    <row r="371" spans="1:37" x14ac:dyDescent="0.3">
      <c r="A371" s="2" t="s">
        <v>3</v>
      </c>
      <c r="B371" s="2">
        <v>367</v>
      </c>
      <c r="C371" s="8">
        <v>21.2</v>
      </c>
      <c r="D371" s="8">
        <v>21.2</v>
      </c>
      <c r="E371" s="8">
        <v>21.029699999999998</v>
      </c>
      <c r="F371" s="13">
        <f t="shared" si="74"/>
        <v>0.11111111111111072</v>
      </c>
      <c r="G371" s="13">
        <f t="shared" si="75"/>
        <v>2.5529166666666656</v>
      </c>
      <c r="H371" s="35" cm="1">
        <f t="array" ref="H371">(m*g*_xll.Interp1d(-1,Parameters!$H$48:$H$54,Parameters!$I$48:$I$54,C371)+c_w*A*rho_L*(C371/3.6)^2/2+F371*e_i*m)*C371/3.6/1000</f>
        <v>1.3634744833742911</v>
      </c>
      <c r="I371" s="35">
        <f t="shared" si="65"/>
        <v>8.225491464262122</v>
      </c>
      <c r="J371" s="35">
        <f t="shared" si="66"/>
        <v>1582.9111591801038</v>
      </c>
      <c r="K371" s="35">
        <f t="shared" si="67"/>
        <v>33.572343411385852</v>
      </c>
      <c r="L371" s="35">
        <f t="shared" si="68"/>
        <v>193.91291916943572</v>
      </c>
      <c r="M371" s="35" cm="1">
        <f t="array" ref="M371">_xll.Interp2dTab(-1,1,Parameters!$V$29:$AI$29,Parameters!$U$30:$U$37,Parameters!$V$30:$AI$37,ABS(J371),ABS(I371))*_xll.Interp2dTab(-1,1,Parameters!$V$18:$AI$18,Parameters!$U$19:$U$26,Parameters!$V$19:$AI$26,ABS(J371),ABS(I371))</f>
        <v>0.52406049283954759</v>
      </c>
      <c r="N371" s="35">
        <f t="shared" si="69"/>
        <v>2.6017501834311103</v>
      </c>
      <c r="O371" s="35">
        <f t="shared" si="70"/>
        <v>2601.7501834311101</v>
      </c>
      <c r="P371" s="35">
        <f t="shared" si="76"/>
        <v>0.23403068591558698</v>
      </c>
      <c r="Q371" s="35" cm="1">
        <f t="array" ref="Q371">_xll.Interp2dTab(-1,1,Parameters!$AL$29:$AY$29,Parameters!$AK$30:$AK$37,Parameters!$AL$30:$AY$37,ABS(L371),ABS(K371))</f>
        <v>0.93100139950471594</v>
      </c>
      <c r="R371" s="35">
        <f t="shared" si="71"/>
        <v>1.4645246334749302</v>
      </c>
      <c r="S371" s="35">
        <f t="shared" si="77"/>
        <v>0.15236553540877484</v>
      </c>
      <c r="X371" s="12"/>
      <c r="AB371" s="17">
        <f>([1]WLTC_BFH!$I372/1000-H371)</f>
        <v>-1.3648698833742912</v>
      </c>
      <c r="AC371" s="17">
        <f t="shared" si="72"/>
        <v>1.3648698833742912</v>
      </c>
      <c r="AG371" s="17">
        <f>([1]WLTC_BFH!$U375/1000-N371)</f>
        <v>1.3533489156679965</v>
      </c>
      <c r="AH371" s="17">
        <f t="shared" si="73"/>
        <v>1.3533489156679965</v>
      </c>
      <c r="AK371">
        <v>4.4757685485053127</v>
      </c>
    </row>
    <row r="372" spans="1:37" x14ac:dyDescent="0.3">
      <c r="A372" s="2" t="s">
        <v>3</v>
      </c>
      <c r="B372" s="2">
        <v>368</v>
      </c>
      <c r="C372" s="8">
        <v>22.1</v>
      </c>
      <c r="D372" s="8">
        <v>22.1</v>
      </c>
      <c r="E372" s="8">
        <v>20.341000000000001</v>
      </c>
      <c r="F372" s="13">
        <f t="shared" si="74"/>
        <v>0.25000000000000061</v>
      </c>
      <c r="G372" s="13">
        <f t="shared" si="75"/>
        <v>2.5590555555555543</v>
      </c>
      <c r="H372" s="35" cm="1">
        <f t="array" ref="H372">(m*g*_xll.Interp1d(-1,Parameters!$H$48:$H$54,Parameters!$I$48:$I$54,C372)+c_w*A*rho_L*(C372/3.6)^2/2+F372*e_i*m)*C372/3.6/1000</f>
        <v>2.5881643116656496</v>
      </c>
      <c r="I372" s="35">
        <f t="shared" si="65"/>
        <v>14.977877451556536</v>
      </c>
      <c r="J372" s="35">
        <f t="shared" si="66"/>
        <v>1650.1102178245424</v>
      </c>
      <c r="K372" s="35">
        <f t="shared" si="67"/>
        <v>61.132206818528005</v>
      </c>
      <c r="L372" s="35">
        <f t="shared" si="68"/>
        <v>202.14507139832688</v>
      </c>
      <c r="M372" s="35" cm="1">
        <f t="array" ref="M372">_xll.Interp2dTab(-1,1,Parameters!$V$29:$AI$29,Parameters!$U$30:$U$37,Parameters!$V$30:$AI$37,ABS(J372),ABS(I372))*_xll.Interp2dTab(-1,1,Parameters!$V$18:$AI$18,Parameters!$U$19:$U$26,Parameters!$V$19:$AI$26,ABS(J372),ABS(I372))</f>
        <v>0.65532107004164697</v>
      </c>
      <c r="N372" s="35">
        <f t="shared" si="69"/>
        <v>3.9494599364875702</v>
      </c>
      <c r="O372" s="35">
        <f t="shared" si="70"/>
        <v>3949.4599364875703</v>
      </c>
      <c r="P372" s="35">
        <f t="shared" si="76"/>
        <v>0.23512775812016687</v>
      </c>
      <c r="Q372" s="35" cm="1">
        <f t="array" ref="Q372">_xll.Interp2dTab(-1,1,Parameters!$AL$29:$AY$29,Parameters!$AK$30:$AK$37,Parameters!$AL$30:$AY$37,ABS(L372),ABS(K372))</f>
        <v>0.92751747988064981</v>
      </c>
      <c r="R372" s="35">
        <f t="shared" si="71"/>
        <v>2.7904210624674017</v>
      </c>
      <c r="S372" s="35">
        <f t="shared" si="77"/>
        <v>0.15314065237057134</v>
      </c>
      <c r="X372" s="12"/>
      <c r="AB372" s="17">
        <f>([1]WLTC_BFH!$I373/1000-H372)</f>
        <v>-2.5893969116656494</v>
      </c>
      <c r="AC372" s="17">
        <f t="shared" si="72"/>
        <v>2.5893969116656494</v>
      </c>
      <c r="AG372" s="17">
        <f>([1]WLTC_BFH!$U376/1000-N372)</f>
        <v>-0.37908155810918487</v>
      </c>
      <c r="AH372" s="17">
        <f t="shared" si="73"/>
        <v>0.37908155810918487</v>
      </c>
      <c r="AK372">
        <v>4.0027483288214656</v>
      </c>
    </row>
    <row r="373" spans="1:37" x14ac:dyDescent="0.3">
      <c r="A373" s="2" t="s">
        <v>3</v>
      </c>
      <c r="B373" s="2">
        <v>369</v>
      </c>
      <c r="C373" s="8">
        <v>23.5</v>
      </c>
      <c r="D373" s="8">
        <v>23.5</v>
      </c>
      <c r="E373" s="8">
        <v>20.467400000000001</v>
      </c>
      <c r="F373" s="13">
        <f t="shared" si="74"/>
        <v>0.38888888888888851</v>
      </c>
      <c r="G373" s="13">
        <f t="shared" si="75"/>
        <v>2.5655833333333322</v>
      </c>
      <c r="H373" s="35" cm="1">
        <f t="array" ref="H373">(m*g*_xll.Interp1d(-1,Parameters!$H$48:$H$54,Parameters!$I$48:$I$54,C373)+c_w*A*rho_L*(C373/3.6)^2/2+F373*e_i*m)*C373/3.6/1000</f>
        <v>3.9977489874282122</v>
      </c>
      <c r="I373" s="35">
        <f t="shared" si="65"/>
        <v>21.756967441960757</v>
      </c>
      <c r="J373" s="35">
        <f t="shared" si="66"/>
        <v>1754.642086827002</v>
      </c>
      <c r="K373" s="35">
        <f t="shared" si="67"/>
        <v>88.801062614362834</v>
      </c>
      <c r="L373" s="35">
        <f t="shared" si="68"/>
        <v>214.95064153215753</v>
      </c>
      <c r="M373" s="35" cm="1">
        <f t="array" ref="M373">_xll.Interp2dTab(-1,1,Parameters!$V$29:$AI$29,Parameters!$U$30:$U$37,Parameters!$V$30:$AI$37,ABS(J373),ABS(I373))*_xll.Interp2dTab(-1,1,Parameters!$V$18:$AI$18,Parameters!$U$19:$U$26,Parameters!$V$19:$AI$26,ABS(J373),ABS(I373))</f>
        <v>0.70290431011255472</v>
      </c>
      <c r="N373" s="35">
        <f t="shared" si="69"/>
        <v>5.6874725761577141</v>
      </c>
      <c r="O373" s="35">
        <f t="shared" si="70"/>
        <v>5687.4725761577138</v>
      </c>
      <c r="P373" s="35">
        <f t="shared" si="76"/>
        <v>0.23670761161354401</v>
      </c>
      <c r="Q373" s="35" cm="1">
        <f t="array" ref="Q373">_xll.Interp2dTab(-1,1,Parameters!$AL$29:$AY$29,Parameters!$AK$30:$AK$37,Parameters!$AL$30:$AY$37,ABS(L373),ABS(K373))</f>
        <v>0.91165472343601839</v>
      </c>
      <c r="R373" s="35">
        <f t="shared" si="71"/>
        <v>4.3851568852303346</v>
      </c>
      <c r="S373" s="35">
        <f t="shared" si="77"/>
        <v>0.15435875150535755</v>
      </c>
      <c r="X373" s="12"/>
      <c r="AB373" s="17">
        <f>([1]WLTC_BFH!$I374/1000-H373)</f>
        <v>-3.9968159874282123</v>
      </c>
      <c r="AC373" s="17">
        <f t="shared" si="72"/>
        <v>3.9968159874282123</v>
      </c>
      <c r="AG373" s="17">
        <f>([1]WLTC_BFH!$U377/1000-N373)</f>
        <v>-2.8169140175991654</v>
      </c>
      <c r="AH373" s="17">
        <f t="shared" si="73"/>
        <v>2.8169140175991654</v>
      </c>
      <c r="AK373">
        <v>1.0953667818171546</v>
      </c>
    </row>
    <row r="374" spans="1:37" x14ac:dyDescent="0.3">
      <c r="A374" s="2" t="s">
        <v>3</v>
      </c>
      <c r="B374" s="2">
        <v>370</v>
      </c>
      <c r="C374" s="8">
        <v>24.3</v>
      </c>
      <c r="D374" s="8">
        <v>24.3</v>
      </c>
      <c r="E374" s="8">
        <v>21.581099999999999</v>
      </c>
      <c r="F374" s="13">
        <f t="shared" si="74"/>
        <v>0.2222222222222224</v>
      </c>
      <c r="G374" s="13">
        <f t="shared" si="75"/>
        <v>2.572333333333332</v>
      </c>
      <c r="H374" s="35" cm="1">
        <f t="array" ref="H374">(m*g*_xll.Interp1d(-1,Parameters!$H$48:$H$54,Parameters!$I$48:$I$54,C374)+c_w*A*rho_L*(C374/3.6)^2/2+F374*e_i*m)*C374/3.6/1000</f>
        <v>2.6116458035474821</v>
      </c>
      <c r="I374" s="35">
        <f t="shared" si="65"/>
        <v>13.745441863308601</v>
      </c>
      <c r="J374" s="35">
        <f t="shared" si="66"/>
        <v>1814.3745833998362</v>
      </c>
      <c r="K374" s="35">
        <f t="shared" si="67"/>
        <v>56.102020965094056</v>
      </c>
      <c r="L374" s="35">
        <f t="shared" si="68"/>
        <v>222.26811018006077</v>
      </c>
      <c r="M374" s="35" cm="1">
        <f t="array" ref="M374">_xll.Interp2dTab(-1,1,Parameters!$V$29:$AI$29,Parameters!$U$30:$U$37,Parameters!$V$30:$AI$37,ABS(J374),ABS(I374))*_xll.Interp2dTab(-1,1,Parameters!$V$18:$AI$18,Parameters!$U$19:$U$26,Parameters!$V$19:$AI$26,ABS(J374),ABS(I374))</f>
        <v>0.67638635967433203</v>
      </c>
      <c r="N374" s="35">
        <f t="shared" si="69"/>
        <v>3.8611745582878743</v>
      </c>
      <c r="O374" s="35">
        <f t="shared" si="70"/>
        <v>3861.1745582878743</v>
      </c>
      <c r="P374" s="35">
        <f t="shared" si="76"/>
        <v>0.23778016010195729</v>
      </c>
      <c r="Q374" s="35" cm="1">
        <f t="array" ref="Q374">_xll.Interp2dTab(-1,1,Parameters!$AL$29:$AY$29,Parameters!$AK$30:$AK$37,Parameters!$AL$30:$AY$37,ABS(L374),ABS(K374))</f>
        <v>0.93349891824312725</v>
      </c>
      <c r="R374" s="35">
        <f t="shared" si="71"/>
        <v>2.7976955864744624</v>
      </c>
      <c r="S374" s="35">
        <f t="shared" si="77"/>
        <v>0.15513588916826712</v>
      </c>
      <c r="X374" s="12"/>
      <c r="AB374" s="17">
        <f>([1]WLTC_BFH!$I375/1000-H374)</f>
        <v>-2.608645503547482</v>
      </c>
      <c r="AC374" s="17">
        <f t="shared" si="72"/>
        <v>2.608645503547482</v>
      </c>
      <c r="AG374" s="17">
        <f>([1]WLTC_BFH!$U378/1000-N374)</f>
        <v>-1.7573187024320394</v>
      </c>
      <c r="AH374" s="17">
        <f t="shared" si="73"/>
        <v>1.7573187024320394</v>
      </c>
      <c r="AK374">
        <v>-1.5165983834221644</v>
      </c>
    </row>
    <row r="375" spans="1:37" x14ac:dyDescent="0.3">
      <c r="A375" s="2" t="s">
        <v>3</v>
      </c>
      <c r="B375" s="2">
        <v>371</v>
      </c>
      <c r="C375" s="8">
        <v>24.5</v>
      </c>
      <c r="D375" s="8">
        <v>24.5</v>
      </c>
      <c r="E375" s="8">
        <v>22.789000000000001</v>
      </c>
      <c r="F375" s="13">
        <f t="shared" si="74"/>
        <v>5.5555555555555358E-2</v>
      </c>
      <c r="G375" s="13">
        <f t="shared" si="75"/>
        <v>2.5791388888888878</v>
      </c>
      <c r="H375" s="35" cm="1">
        <f t="array" ref="H375">(m*g*_xll.Interp1d(-1,Parameters!$H$48:$H$54,Parameters!$I$48:$I$54,C375)+c_w*A*rho_L*(C375/3.6)^2/2+F375*e_i*m)*C375/3.6/1000</f>
        <v>1.092555607349091</v>
      </c>
      <c r="I375" s="35">
        <f t="shared" si="65"/>
        <v>5.7033256284451781</v>
      </c>
      <c r="J375" s="35">
        <f t="shared" si="66"/>
        <v>1829.3077075430447</v>
      </c>
      <c r="K375" s="35">
        <f t="shared" si="67"/>
        <v>23.278123552498997</v>
      </c>
      <c r="L375" s="35">
        <f t="shared" si="68"/>
        <v>224.09747734203657</v>
      </c>
      <c r="M375" s="35" cm="1">
        <f t="array" ref="M375">_xll.Interp2dTab(-1,1,Parameters!$V$29:$AI$29,Parameters!$U$30:$U$37,Parameters!$V$30:$AI$37,ABS(J375),ABS(I375))*_xll.Interp2dTab(-1,1,Parameters!$V$18:$AI$18,Parameters!$U$19:$U$26,Parameters!$V$19:$AI$26,ABS(J375),ABS(I375))</f>
        <v>0.42057631042566174</v>
      </c>
      <c r="N375" s="35">
        <f t="shared" si="69"/>
        <v>2.5977583146405099</v>
      </c>
      <c r="O375" s="35">
        <f t="shared" si="70"/>
        <v>2597.75831464051</v>
      </c>
      <c r="P375" s="35">
        <f t="shared" si="76"/>
        <v>0.23850175963380188</v>
      </c>
      <c r="Q375" s="35" cm="1">
        <f t="array" ref="Q375">_xll.Interp2dTab(-1,1,Parameters!$AL$29:$AY$29,Parameters!$AK$30:$AK$37,Parameters!$AL$30:$AY$37,ABS(L375),ABS(K375))</f>
        <v>0.89349621931297885</v>
      </c>
      <c r="R375" s="35">
        <f t="shared" si="71"/>
        <v>1.2227870512862065</v>
      </c>
      <c r="S375" s="35">
        <f t="shared" si="77"/>
        <v>0.15547555223806886</v>
      </c>
      <c r="X375" s="12"/>
      <c r="AB375" s="17">
        <f>([1]WLTC_BFH!$I376/1000-H375)</f>
        <v>-1.089766207349091</v>
      </c>
      <c r="AC375" s="17">
        <f t="shared" si="72"/>
        <v>1.089766207349091</v>
      </c>
      <c r="AG375" s="17">
        <f>([1]WLTC_BFH!$U379/1000-N375)</f>
        <v>-1.6215420984243112</v>
      </c>
      <c r="AH375" s="17">
        <f t="shared" si="73"/>
        <v>1.6215420984243112</v>
      </c>
      <c r="AK375">
        <v>-3.0065297881754303</v>
      </c>
    </row>
    <row r="376" spans="1:37" x14ac:dyDescent="0.3">
      <c r="A376" s="2" t="s">
        <v>3</v>
      </c>
      <c r="B376" s="2">
        <v>372</v>
      </c>
      <c r="C376" s="8">
        <v>23.8</v>
      </c>
      <c r="D376" s="8">
        <v>23.8</v>
      </c>
      <c r="E376" s="8">
        <v>23.900600000000001</v>
      </c>
      <c r="F376" s="13">
        <f t="shared" si="74"/>
        <v>-0.19444444444444425</v>
      </c>
      <c r="G376" s="13">
        <f t="shared" si="75"/>
        <v>2.5857499999999987</v>
      </c>
      <c r="H376" s="35" cm="1">
        <f t="array" ref="H376">(m*g*_xll.Interp1d(-1,Parameters!$H$48:$H$54,Parameters!$I$48:$I$54,C376)+c_w*A*rho_L*(C376/3.6)^2/2+F376*e_i*m)*C376/3.6/1000</f>
        <v>-1.1931958673315992</v>
      </c>
      <c r="I376" s="35">
        <f t="shared" si="65"/>
        <v>6.4118814732503271</v>
      </c>
      <c r="J376" s="35">
        <f t="shared" si="66"/>
        <v>1777.0417730418146</v>
      </c>
      <c r="K376" s="35">
        <f t="shared" si="67"/>
        <v>26.170094233071211</v>
      </c>
      <c r="L376" s="35">
        <f t="shared" si="68"/>
        <v>217.69469227512121</v>
      </c>
      <c r="M376" s="35" cm="1">
        <f t="array" ref="M376">_xll.Interp2dTab(-1,1,Parameters!$V$29:$AI$29,Parameters!$U$30:$U$37,Parameters!$V$30:$AI$37,ABS(J376),ABS(I376))*_xll.Interp2dTab(-1,1,Parameters!$V$18:$AI$18,Parameters!$U$19:$U$26,Parameters!$V$19:$AI$26,ABS(J376),ABS(I376))</f>
        <v>0.45126357847979293</v>
      </c>
      <c r="N376" s="35">
        <f t="shared" si="69"/>
        <v>-0.53844583691935766</v>
      </c>
      <c r="O376" s="35">
        <f t="shared" si="70"/>
        <v>-538.4458369193577</v>
      </c>
      <c r="P376" s="35">
        <f t="shared" si="76"/>
        <v>0.23835219134576874</v>
      </c>
      <c r="Q376" s="35" cm="1">
        <f t="array" ref="Q376">_xll.Interp2dTab(-1,1,Parameters!$AL$29:$AY$29,Parameters!$AK$30:$AK$37,Parameters!$AL$30:$AY$37,ABS(L376),ABS(K376))</f>
        <v>0.93031683667616261</v>
      </c>
      <c r="R376" s="35">
        <f t="shared" si="71"/>
        <v>-1.1100502048310035</v>
      </c>
      <c r="S376" s="35">
        <f t="shared" si="77"/>
        <v>0.15516720495894915</v>
      </c>
      <c r="X376" s="12"/>
      <c r="AB376" s="17">
        <f>([1]WLTC_BFH!$I377/1000-H376)</f>
        <v>1.1959359673315992</v>
      </c>
      <c r="AC376" s="17">
        <f t="shared" si="72"/>
        <v>1.1959359673315992</v>
      </c>
      <c r="AG376" s="17">
        <f>([1]WLTC_BFH!$U380/1000-N376)</f>
        <v>-0.91816368689016836</v>
      </c>
      <c r="AH376" s="17">
        <f t="shared" si="73"/>
        <v>0.91816368689016836</v>
      </c>
      <c r="AK376">
        <v>-5.3428050377293861</v>
      </c>
    </row>
    <row r="377" spans="1:37" x14ac:dyDescent="0.3">
      <c r="A377" s="2" t="s">
        <v>3</v>
      </c>
      <c r="B377" s="2">
        <v>373</v>
      </c>
      <c r="C377" s="8">
        <v>21.3</v>
      </c>
      <c r="D377" s="8">
        <v>21.3</v>
      </c>
      <c r="E377" s="8">
        <v>24.286100000000001</v>
      </c>
      <c r="F377" s="13">
        <f t="shared" si="74"/>
        <v>-0.69444444444444442</v>
      </c>
      <c r="G377" s="13">
        <f t="shared" si="75"/>
        <v>2.5916666666666655</v>
      </c>
      <c r="H377" s="35" cm="1">
        <f t="array" ref="H377">(m*g*_xll.Interp1d(-1,Parameters!$H$48:$H$54,Parameters!$I$48:$I$54,C377)+c_w*A*rho_L*(C377/3.6)^2/2+F377*e_i*m)*C377/3.6/1000</f>
        <v>-5.1113720455045888</v>
      </c>
      <c r="I377" s="35">
        <f t="shared" si="65"/>
        <v>30.6908270715785</v>
      </c>
      <c r="J377" s="35">
        <f t="shared" si="66"/>
        <v>1590.377721251708</v>
      </c>
      <c r="K377" s="35">
        <f t="shared" si="67"/>
        <v>125.26461069264765</v>
      </c>
      <c r="L377" s="35">
        <f t="shared" si="68"/>
        <v>194.82760275042361</v>
      </c>
      <c r="M377" s="35" cm="1">
        <f t="array" ref="M377">_xll.Interp2dTab(-1,1,Parameters!$V$29:$AI$29,Parameters!$U$30:$U$37,Parameters!$V$30:$AI$37,ABS(J377),ABS(I377))*_xll.Interp2dTab(-1,1,Parameters!$V$18:$AI$18,Parameters!$U$19:$U$26,Parameters!$V$19:$AI$26,ABS(J377),ABS(I377))</f>
        <v>0.71421580069463875</v>
      </c>
      <c r="N377" s="35">
        <f t="shared" si="69"/>
        <v>-3.6506226781282534</v>
      </c>
      <c r="O377" s="35">
        <f t="shared" si="70"/>
        <v>-3650.6226781282535</v>
      </c>
      <c r="P377" s="35">
        <f t="shared" si="76"/>
        <v>0.2373381294907331</v>
      </c>
      <c r="Q377" s="35" cm="1">
        <f t="array" ref="Q377">_xll.Interp2dTab(-1,1,Parameters!$AL$29:$AY$29,Parameters!$AK$30:$AK$37,Parameters!$AL$30:$AY$37,ABS(L377),ABS(K377))</f>
        <v>0.88010966032598237</v>
      </c>
      <c r="R377" s="35">
        <f t="shared" si="71"/>
        <v>-4.4985679147687652</v>
      </c>
      <c r="S377" s="35">
        <f t="shared" si="77"/>
        <v>0.15391760276040226</v>
      </c>
      <c r="X377" s="12"/>
      <c r="AB377" s="17">
        <f>([1]WLTC_BFH!$I378/1000-H377)</f>
        <v>5.1119508455045892</v>
      </c>
      <c r="AC377" s="17">
        <f t="shared" si="72"/>
        <v>5.1119508455045892</v>
      </c>
      <c r="AG377" s="17">
        <f>([1]WLTC_BFH!$U381/1000-N377)</f>
        <v>-0.21753732187175556</v>
      </c>
      <c r="AH377" s="17">
        <f t="shared" si="73"/>
        <v>0.21753732187175556</v>
      </c>
      <c r="AK377">
        <v>-6.2919460451786797</v>
      </c>
    </row>
    <row r="378" spans="1:37" x14ac:dyDescent="0.3">
      <c r="A378" s="2" t="s">
        <v>3</v>
      </c>
      <c r="B378" s="2">
        <v>374</v>
      </c>
      <c r="C378" s="8">
        <v>17.7</v>
      </c>
      <c r="D378" s="8">
        <v>17.7</v>
      </c>
      <c r="E378" s="8">
        <v>24.303100000000001</v>
      </c>
      <c r="F378" s="13">
        <f t="shared" si="74"/>
        <v>-1.0000000000000004</v>
      </c>
      <c r="G378" s="13">
        <f t="shared" si="75"/>
        <v>2.5965833333333319</v>
      </c>
      <c r="H378" s="35" cm="1">
        <f t="array" ref="H378">(m*g*_xll.Interp1d(-1,Parameters!$H$48:$H$54,Parameters!$I$48:$I$54,C378)+c_w*A*rho_L*(C378/3.6)^2/2+F378*e_i*m)*C378/3.6/1000</f>
        <v>-6.3115315270518506</v>
      </c>
      <c r="I378" s="35">
        <f t="shared" si="65"/>
        <v>45.604971822299547</v>
      </c>
      <c r="J378" s="35">
        <f t="shared" si="66"/>
        <v>1321.5814866739545</v>
      </c>
      <c r="K378" s="35">
        <f t="shared" si="67"/>
        <v>186.13669249271561</v>
      </c>
      <c r="L378" s="35">
        <f t="shared" si="68"/>
        <v>161.89899383485906</v>
      </c>
      <c r="M378" s="35" cm="1">
        <f t="array" ref="M378">_xll.Interp2dTab(-1,1,Parameters!$V$29:$AI$29,Parameters!$U$30:$U$37,Parameters!$V$30:$AI$37,ABS(J378),ABS(I378))*_xll.Interp2dTab(-1,1,Parameters!$V$18:$AI$18,Parameters!$U$19:$U$26,Parameters!$V$19:$AI$26,ABS(J378),ABS(I378))</f>
        <v>0.72853610353444953</v>
      </c>
      <c r="N378" s="35">
        <f t="shared" si="69"/>
        <v>-4.598178586053189</v>
      </c>
      <c r="O378" s="35">
        <f t="shared" si="70"/>
        <v>-4598.1785860531891</v>
      </c>
      <c r="P378" s="35">
        <f t="shared" si="76"/>
        <v>0.23606085766127388</v>
      </c>
      <c r="Q378" s="35" cm="1">
        <f t="array" ref="Q378">_xll.Interp2dTab(-1,1,Parameters!$AL$29:$AY$29,Parameters!$AK$30:$AK$37,Parameters!$AL$30:$AY$37,ABS(L378),ABS(K378))</f>
        <v>0.81186454014700782</v>
      </c>
      <c r="R378" s="35">
        <f t="shared" si="71"/>
        <v>-5.1241086408332928</v>
      </c>
      <c r="S378" s="35">
        <f t="shared" si="77"/>
        <v>0.15249423924905967</v>
      </c>
      <c r="X378" s="12"/>
      <c r="AB378" s="17">
        <f>([1]WLTC_BFH!$I379/1000-H378)</f>
        <v>6.3119298270518502</v>
      </c>
      <c r="AC378" s="17">
        <f t="shared" si="72"/>
        <v>6.3119298270518502</v>
      </c>
      <c r="AG378" s="17">
        <f>([1]WLTC_BFH!$U382/1000-N378)</f>
        <v>0.92201858605320375</v>
      </c>
      <c r="AH378" s="17">
        <f t="shared" si="73"/>
        <v>0.92201858605320375</v>
      </c>
      <c r="AK378">
        <v>-5.4430362855491827</v>
      </c>
    </row>
    <row r="379" spans="1:37" x14ac:dyDescent="0.3">
      <c r="A379" s="2" t="s">
        <v>3</v>
      </c>
      <c r="B379" s="2">
        <v>375</v>
      </c>
      <c r="C379" s="8">
        <v>14.4</v>
      </c>
      <c r="D379" s="8">
        <v>14.4</v>
      </c>
      <c r="E379" s="8">
        <v>23.286899999999999</v>
      </c>
      <c r="F379" s="13">
        <f t="shared" si="74"/>
        <v>-0.9166666666666663</v>
      </c>
      <c r="G379" s="13">
        <f t="shared" si="75"/>
        <v>2.6005833333333319</v>
      </c>
      <c r="H379" s="35" cm="1">
        <f t="array" ref="H379">(m*g*_xll.Interp1d(-1,Parameters!$H$48:$H$54,Parameters!$I$48:$I$54,C379)+c_w*A*rho_L*(C379/3.6)^2/2+F379*e_i*m)*C379/3.6/1000</f>
        <v>-4.6943285298558068</v>
      </c>
      <c r="I379" s="35">
        <f t="shared" si="65"/>
        <v>41.692860273740777</v>
      </c>
      <c r="J379" s="35">
        <f t="shared" si="66"/>
        <v>1075.1849383110141</v>
      </c>
      <c r="K379" s="35">
        <f t="shared" si="67"/>
        <v>170.16940920727299</v>
      </c>
      <c r="L379" s="35">
        <f t="shared" si="68"/>
        <v>131.71443566225824</v>
      </c>
      <c r="M379" s="35" cm="1">
        <f t="array" ref="M379">_xll.Interp2dTab(-1,1,Parameters!$V$29:$AI$29,Parameters!$U$30:$U$37,Parameters!$V$30:$AI$37,ABS(J379),ABS(I379))*_xll.Interp2dTab(-1,1,Parameters!$V$18:$AI$18,Parameters!$U$19:$U$26,Parameters!$V$19:$AI$26,ABS(J379),ABS(I379))</f>
        <v>0.6657495137149001</v>
      </c>
      <c r="N379" s="35">
        <f t="shared" si="69"/>
        <v>-3.1252469359694852</v>
      </c>
      <c r="O379" s="35">
        <f t="shared" si="70"/>
        <v>-3125.2469359694851</v>
      </c>
      <c r="P379" s="35">
        <f t="shared" si="76"/>
        <v>0.23519273351239348</v>
      </c>
      <c r="Q379" s="35" cm="1">
        <f t="array" ref="Q379">_xll.Interp2dTab(-1,1,Parameters!$AL$29:$AY$29,Parameters!$AK$30:$AK$37,Parameters!$AL$30:$AY$37,ABS(L379),ABS(K379))</f>
        <v>0.80643795571876353</v>
      </c>
      <c r="R379" s="35">
        <f t="shared" si="71"/>
        <v>-3.7856847030891854</v>
      </c>
      <c r="S379" s="35">
        <f t="shared" si="77"/>
        <v>0.15144266016486824</v>
      </c>
      <c r="X379" s="12"/>
      <c r="AB379" s="17">
        <f>([1]WLTC_BFH!$I380/1000-H379)</f>
        <v>4.6916613298558065</v>
      </c>
      <c r="AC379" s="17">
        <f t="shared" si="72"/>
        <v>4.6916613298558065</v>
      </c>
      <c r="AG379" s="17">
        <f>([1]WLTC_BFH!$U383/1000-N379)</f>
        <v>-1.6067530640305097</v>
      </c>
      <c r="AH379" s="17">
        <f t="shared" si="73"/>
        <v>1.6067530640305097</v>
      </c>
      <c r="AK379">
        <v>-3.5888470840981777</v>
      </c>
    </row>
    <row r="380" spans="1:37" x14ac:dyDescent="0.3">
      <c r="A380" s="2" t="s">
        <v>3</v>
      </c>
      <c r="B380" s="2">
        <v>376</v>
      </c>
      <c r="C380" s="8">
        <v>11.9</v>
      </c>
      <c r="D380" s="8">
        <v>11.9</v>
      </c>
      <c r="E380" s="8">
        <v>21.130700000000001</v>
      </c>
      <c r="F380" s="13">
        <f t="shared" si="74"/>
        <v>-0.69444444444444442</v>
      </c>
      <c r="G380" s="13">
        <f t="shared" si="75"/>
        <v>2.6038888888888874</v>
      </c>
      <c r="H380" s="35" cm="1">
        <f t="array" ref="H380">(m*g*_xll.Interp1d(-1,Parameters!$H$48:$H$54,Parameters!$I$48:$I$54,C380)+c_w*A*rho_L*(C380/3.6)^2/2+F380*e_i*m)*C380/3.6/1000</f>
        <v>-2.8869389256036255</v>
      </c>
      <c r="I380" s="35">
        <f t="shared" si="65"/>
        <v>31.027110834501084</v>
      </c>
      <c r="J380" s="35">
        <f t="shared" si="66"/>
        <v>888.52088652090731</v>
      </c>
      <c r="K380" s="35">
        <f t="shared" si="67"/>
        <v>126.63715287101618</v>
      </c>
      <c r="L380" s="35">
        <f t="shared" si="68"/>
        <v>108.84734613756061</v>
      </c>
      <c r="M380" s="35" cm="1">
        <f t="array" ref="M380">_xll.Interp2dTab(-1,1,Parameters!$V$29:$AI$29,Parameters!$U$30:$U$37,Parameters!$V$30:$AI$37,ABS(J380),ABS(I380))*_xll.Interp2dTab(-1,1,Parameters!$V$18:$AI$18,Parameters!$U$19:$U$26,Parameters!$V$19:$AI$26,ABS(J380),ABS(I380))</f>
        <v>0.55271084786525881</v>
      </c>
      <c r="N380" s="35">
        <f t="shared" si="69"/>
        <v>-1.5956424613055993</v>
      </c>
      <c r="O380" s="35">
        <f t="shared" si="70"/>
        <v>-1595.6424613055992</v>
      </c>
      <c r="P380" s="35">
        <f t="shared" si="76"/>
        <v>0.23474949949536414</v>
      </c>
      <c r="Q380" s="35" cm="1">
        <f t="array" ref="Q380">_xll.Interp2dTab(-1,1,Parameters!$AL$29:$AY$29,Parameters!$AK$30:$AK$37,Parameters!$AL$30:$AY$37,ABS(L380),ABS(K380))</f>
        <v>0.84186796095389371</v>
      </c>
      <c r="R380" s="35">
        <f t="shared" si="71"/>
        <v>-2.4304213866963487</v>
      </c>
      <c r="S380" s="35">
        <f t="shared" si="77"/>
        <v>0.15076754311300813</v>
      </c>
      <c r="X380" s="12"/>
      <c r="AB380" s="17">
        <f>([1]WLTC_BFH!$I381/1000-H380)</f>
        <v>2.8818310256036255</v>
      </c>
      <c r="AC380" s="17">
        <f t="shared" si="72"/>
        <v>2.8818310256036255</v>
      </c>
      <c r="AG380" s="17">
        <f>([1]WLTC_BFH!$U384/1000-N380)</f>
        <v>-1.4622834646202789</v>
      </c>
      <c r="AH380" s="17">
        <f t="shared" si="73"/>
        <v>1.4622834646202789</v>
      </c>
      <c r="AK380">
        <v>9.5519286502250722E-2</v>
      </c>
    </row>
    <row r="381" spans="1:37" x14ac:dyDescent="0.3">
      <c r="A381" s="2" t="s">
        <v>3</v>
      </c>
      <c r="B381" s="2">
        <v>377</v>
      </c>
      <c r="C381" s="8">
        <v>10.199999999999999</v>
      </c>
      <c r="D381" s="8">
        <v>10.199999999999999</v>
      </c>
      <c r="E381" s="8">
        <v>18.0075</v>
      </c>
      <c r="F381" s="13">
        <f t="shared" si="74"/>
        <v>-0.47222222222222249</v>
      </c>
      <c r="G381" s="13">
        <f t="shared" si="75"/>
        <v>2.6067222222222206</v>
      </c>
      <c r="H381" s="35" cm="1">
        <f t="array" ref="H381">(m*g*_xll.Interp1d(-1,Parameters!$H$48:$H$54,Parameters!$I$48:$I$54,C381)+c_w*A*rho_L*(C381/3.6)^2/2+F381*e_i*m)*C381/3.6/1000</f>
        <v>-1.6214685080451552</v>
      </c>
      <c r="I381" s="35">
        <f t="shared" si="65"/>
        <v>20.331014433841148</v>
      </c>
      <c r="J381" s="35">
        <f t="shared" si="66"/>
        <v>761.58933130363471</v>
      </c>
      <c r="K381" s="35">
        <f t="shared" si="67"/>
        <v>82.981035411722644</v>
      </c>
      <c r="L381" s="35">
        <f t="shared" si="68"/>
        <v>93.297725260766228</v>
      </c>
      <c r="M381" s="35" cm="1">
        <f t="array" ref="M381">_xll.Interp2dTab(-1,1,Parameters!$V$29:$AI$29,Parameters!$U$30:$U$37,Parameters!$V$30:$AI$37,ABS(J381),ABS(I381))*_xll.Interp2dTab(-1,1,Parameters!$V$18:$AI$18,Parameters!$U$19:$U$26,Parameters!$V$19:$AI$26,ABS(J381),ABS(I381))</f>
        <v>0.46826461972264977</v>
      </c>
      <c r="N381" s="35">
        <f t="shared" si="69"/>
        <v>-0.75927633431201691</v>
      </c>
      <c r="O381" s="35">
        <f t="shared" si="70"/>
        <v>-759.27633431201696</v>
      </c>
      <c r="P381" s="35">
        <f t="shared" si="76"/>
        <v>0.23453858940249969</v>
      </c>
      <c r="Q381" s="35" cm="1">
        <f t="array" ref="Q381">_xll.Interp2dTab(-1,1,Parameters!$AL$29:$AY$29,Parameters!$AK$30:$AK$37,Parameters!$AL$30:$AY$37,ABS(L381),ABS(K381))</f>
        <v>0.84843011002905255</v>
      </c>
      <c r="R381" s="35">
        <f t="shared" si="71"/>
        <v>-1.3757027046893946</v>
      </c>
      <c r="S381" s="35">
        <f t="shared" si="77"/>
        <v>0.15038540347281665</v>
      </c>
      <c r="X381" s="12"/>
      <c r="AB381" s="17">
        <f>([1]WLTC_BFH!$I382/1000-H381)</f>
        <v>1.6163381080451551</v>
      </c>
      <c r="AC381" s="17">
        <f t="shared" si="72"/>
        <v>1.6163381080451551</v>
      </c>
      <c r="AG381" s="17">
        <f>([1]WLTC_BFH!$U385/1000-N381)</f>
        <v>-0.12744064682006839</v>
      </c>
      <c r="AH381" s="17">
        <f t="shared" si="73"/>
        <v>0.12744064682006839</v>
      </c>
      <c r="AK381">
        <v>3.9510612830482175</v>
      </c>
    </row>
    <row r="382" spans="1:37" x14ac:dyDescent="0.3">
      <c r="A382" s="2" t="s">
        <v>3</v>
      </c>
      <c r="B382" s="2">
        <v>378</v>
      </c>
      <c r="C382" s="8">
        <v>8.9</v>
      </c>
      <c r="D382" s="8">
        <v>8.9</v>
      </c>
      <c r="E382" s="8">
        <v>13.981</v>
      </c>
      <c r="F382" s="13">
        <f t="shared" si="74"/>
        <v>-0.36111111111111083</v>
      </c>
      <c r="G382" s="13">
        <f t="shared" si="75"/>
        <v>2.609194444444443</v>
      </c>
      <c r="H382" s="35" cm="1">
        <f t="array" ref="H382">(m*g*_xll.Interp1d(-1,Parameters!$H$48:$H$54,Parameters!$I$48:$I$54,C382)+c_w*A*rho_L*(C382/3.6)^2/2+F382*e_i*m)*C382/3.6/1000</f>
        <v>-1.0431069238996389</v>
      </c>
      <c r="I382" s="35">
        <f t="shared" si="65"/>
        <v>14.989582048778919</v>
      </c>
      <c r="J382" s="35">
        <f t="shared" si="66"/>
        <v>664.52402437277954</v>
      </c>
      <c r="K382" s="35">
        <f t="shared" si="67"/>
        <v>61.179979132091162</v>
      </c>
      <c r="L382" s="35">
        <f t="shared" si="68"/>
        <v>81.406838707923498</v>
      </c>
      <c r="M382" s="35" cm="1">
        <f t="array" ref="M382">_xll.Interp2dTab(-1,1,Parameters!$V$29:$AI$29,Parameters!$U$30:$U$37,Parameters!$V$30:$AI$37,ABS(J382),ABS(I382))*_xll.Interp2dTab(-1,1,Parameters!$V$18:$AI$18,Parameters!$U$19:$U$26,Parameters!$V$19:$AI$26,ABS(J382),ABS(I382))</f>
        <v>0.42147529893374286</v>
      </c>
      <c r="N382" s="35">
        <f t="shared" si="69"/>
        <v>-0.43964380257045726</v>
      </c>
      <c r="O382" s="35">
        <f t="shared" si="70"/>
        <v>-439.64380257045724</v>
      </c>
      <c r="P382" s="35">
        <f t="shared" si="76"/>
        <v>0.23441646612400791</v>
      </c>
      <c r="Q382" s="35" cm="1">
        <f t="array" ref="Q382">_xll.Interp2dTab(-1,1,Parameters!$AL$29:$AY$29,Parameters!$AK$30:$AK$37,Parameters!$AL$30:$AY$37,ABS(L382),ABS(K382))</f>
        <v>0.8017684861559532</v>
      </c>
      <c r="R382" s="35">
        <f t="shared" si="71"/>
        <v>-0.83633025927380655</v>
      </c>
      <c r="S382" s="35">
        <f t="shared" si="77"/>
        <v>0.15015308951190726</v>
      </c>
      <c r="X382" s="12"/>
      <c r="AB382" s="17">
        <f>([1]WLTC_BFH!$I383/1000-H382)</f>
        <v>1.0369612238996389</v>
      </c>
      <c r="AC382" s="17">
        <f t="shared" si="72"/>
        <v>1.0369612238996389</v>
      </c>
      <c r="AG382" s="17">
        <f>([1]WLTC_BFH!$U386/1000-N382)</f>
        <v>0.26364380257045728</v>
      </c>
      <c r="AH382" s="17">
        <f t="shared" si="73"/>
        <v>0.26364380257045728</v>
      </c>
      <c r="AK382">
        <v>5.5440571360984992</v>
      </c>
    </row>
    <row r="383" spans="1:37" x14ac:dyDescent="0.3">
      <c r="A383" s="2" t="s">
        <v>3</v>
      </c>
      <c r="B383" s="2">
        <v>379</v>
      </c>
      <c r="C383" s="8">
        <v>8</v>
      </c>
      <c r="D383" s="8">
        <v>8</v>
      </c>
      <c r="E383" s="8">
        <v>9.8373000000000008</v>
      </c>
      <c r="F383" s="13">
        <f t="shared" si="74"/>
        <v>-0.25000000000000011</v>
      </c>
      <c r="G383" s="13">
        <f t="shared" si="75"/>
        <v>2.6114166666666652</v>
      </c>
      <c r="H383" s="35" cm="1">
        <f t="array" ref="H383">(m*g*_xll.Interp1d(-1,Parameters!$H$48:$H$54,Parameters!$I$48:$I$54,C383)+c_w*A*rho_L*(C383/3.6)^2/2+F383*e_i*m)*C383/3.6/1000</f>
        <v>-0.60285735436372734</v>
      </c>
      <c r="I383" s="35">
        <f t="shared" si="65"/>
        <v>9.6377416077993896</v>
      </c>
      <c r="J383" s="35">
        <f t="shared" si="66"/>
        <v>597.32496572834111</v>
      </c>
      <c r="K383" s="35">
        <f t="shared" si="67"/>
        <v>39.336442372233208</v>
      </c>
      <c r="L383" s="35">
        <f t="shared" si="68"/>
        <v>73.174686479032346</v>
      </c>
      <c r="M383" s="35" cm="1">
        <f t="array" ref="M383">_xll.Interp2dTab(-1,1,Parameters!$V$29:$AI$29,Parameters!$U$30:$U$37,Parameters!$V$30:$AI$37,ABS(J383),ABS(I383))*_xll.Interp2dTab(-1,1,Parameters!$V$18:$AI$18,Parameters!$U$19:$U$26,Parameters!$V$19:$AI$26,ABS(J383),ABS(I383))</f>
        <v>0.38484975034294244</v>
      </c>
      <c r="N383" s="35">
        <f t="shared" si="69"/>
        <v>-0.23200950231928724</v>
      </c>
      <c r="O383" s="35">
        <f t="shared" si="70"/>
        <v>-232.00950231928724</v>
      </c>
      <c r="P383" s="35">
        <f t="shared" si="76"/>
        <v>0.23435201904003033</v>
      </c>
      <c r="Q383" s="35" cm="1">
        <f t="array" ref="Q383">_xll.Interp2dTab(-1,1,Parameters!$AL$29:$AY$29,Parameters!$AK$30:$AK$37,Parameters!$AL$30:$AY$37,ABS(L383),ABS(K383))</f>
        <v>0.76844065221880997</v>
      </c>
      <c r="R383" s="35">
        <f t="shared" si="71"/>
        <v>-0.46326009858216888</v>
      </c>
      <c r="S383" s="35">
        <f t="shared" si="77"/>
        <v>0.15002440615118998</v>
      </c>
      <c r="X383" s="12"/>
      <c r="AB383" s="17">
        <f>([1]WLTC_BFH!$I384/1000-H383)</f>
        <v>0.5989856543637273</v>
      </c>
      <c r="AC383" s="17">
        <f t="shared" si="72"/>
        <v>0.5989856543637273</v>
      </c>
      <c r="AG383" s="17">
        <f>([1]WLTC_BFH!$U387/1000-N383)</f>
        <v>5.520216286974669E-2</v>
      </c>
      <c r="AH383" s="17">
        <f t="shared" si="73"/>
        <v>5.520216286974669E-2</v>
      </c>
      <c r="AK383">
        <v>5.074282119956246</v>
      </c>
    </row>
    <row r="384" spans="1:37" x14ac:dyDescent="0.3">
      <c r="A384" s="2" t="s">
        <v>3</v>
      </c>
      <c r="B384" s="2">
        <v>380</v>
      </c>
      <c r="C384" s="8">
        <v>7.2</v>
      </c>
      <c r="D384" s="8">
        <v>7.2</v>
      </c>
      <c r="E384" s="8">
        <v>7.7065999999999999</v>
      </c>
      <c r="F384" s="13">
        <f t="shared" si="74"/>
        <v>-0.22222222222222215</v>
      </c>
      <c r="G384" s="13">
        <f t="shared" si="75"/>
        <v>2.6134166666666649</v>
      </c>
      <c r="H384" s="35" cm="1">
        <f t="array" ref="H384">(m*g*_xll.Interp1d(-1,Parameters!$H$48:$H$54,Parameters!$I$48:$I$54,C384)+c_w*A*rho_L*(C384/3.6)^2/2+F384*e_i*m)*C384/3.6/1000</f>
        <v>-0.46776299453284087</v>
      </c>
      <c r="I384" s="35">
        <f t="shared" si="65"/>
        <v>8.3089102299720601</v>
      </c>
      <c r="J384" s="35">
        <f t="shared" si="66"/>
        <v>537.59246915550705</v>
      </c>
      <c r="K384" s="35">
        <f t="shared" si="67"/>
        <v>33.912817103630964</v>
      </c>
      <c r="L384" s="35">
        <f t="shared" si="68"/>
        <v>65.85721783112912</v>
      </c>
      <c r="M384" s="35" cm="1">
        <f t="array" ref="M384">_xll.Interp2dTab(-1,1,Parameters!$V$29:$AI$29,Parameters!$U$30:$U$37,Parameters!$V$30:$AI$37,ABS(J384),ABS(I384))*_xll.Interp2dTab(-1,1,Parameters!$V$18:$AI$18,Parameters!$U$19:$U$26,Parameters!$V$19:$AI$26,ABS(J384),ABS(I384))</f>
        <v>0.3443009040379047</v>
      </c>
      <c r="N384" s="35">
        <f t="shared" si="69"/>
        <v>-0.16105122189313459</v>
      </c>
      <c r="O384" s="35">
        <f t="shared" si="70"/>
        <v>-161.0512218931346</v>
      </c>
      <c r="P384" s="35">
        <f t="shared" si="76"/>
        <v>0.23430728258950445</v>
      </c>
      <c r="Q384" s="35" cm="1">
        <f t="array" ref="Q384">_xll.Interp2dTab(-1,1,Parameters!$AL$29:$AY$29,Parameters!$AK$30:$AK$37,Parameters!$AL$30:$AY$37,ABS(L384),ABS(K384))</f>
        <v>0.72896843782914256</v>
      </c>
      <c r="R384" s="35">
        <f t="shared" si="71"/>
        <v>-0.34098445939888677</v>
      </c>
      <c r="S384" s="35">
        <f t="shared" si="77"/>
        <v>0.14992968824580138</v>
      </c>
      <c r="X384" s="12"/>
      <c r="AB384" s="17">
        <f>([1]WLTC_BFH!$I385/1000-H384)</f>
        <v>0.46680219453284089</v>
      </c>
      <c r="AC384" s="17">
        <f t="shared" si="72"/>
        <v>0.46680219453284089</v>
      </c>
      <c r="AG384" s="17">
        <f>([1]WLTC_BFH!$U388/1000-N384)</f>
        <v>-9.6490062510536267E-2</v>
      </c>
      <c r="AH384" s="17">
        <f t="shared" si="73"/>
        <v>9.6490062510536267E-2</v>
      </c>
      <c r="AK384">
        <v>1.7483127600411106</v>
      </c>
    </row>
    <row r="385" spans="1:37" x14ac:dyDescent="0.3">
      <c r="A385" s="2" t="s">
        <v>3</v>
      </c>
      <c r="B385" s="2">
        <v>381</v>
      </c>
      <c r="C385" s="8">
        <v>6.1</v>
      </c>
      <c r="D385" s="8">
        <v>6.1</v>
      </c>
      <c r="E385" s="8">
        <v>7.1642000000000001</v>
      </c>
      <c r="F385" s="13">
        <f t="shared" si="74"/>
        <v>-0.30555555555555569</v>
      </c>
      <c r="G385" s="13">
        <f t="shared" si="75"/>
        <v>2.6151111111111094</v>
      </c>
      <c r="H385" s="35" cm="1">
        <f t="array" ref="H385">(m*g*_xll.Interp1d(-1,Parameters!$H$48:$H$54,Parameters!$I$48:$I$54,C385)+c_w*A*rho_L*(C385/3.6)^2/2+F385*e_i*m)*C385/3.6/1000</f>
        <v>-0.58910017387773428</v>
      </c>
      <c r="I385" s="35">
        <f t="shared" si="65"/>
        <v>12.35122456844166</v>
      </c>
      <c r="J385" s="35">
        <f t="shared" si="66"/>
        <v>455.46028636786002</v>
      </c>
      <c r="K385" s="35">
        <f t="shared" si="67"/>
        <v>50.411523076094639</v>
      </c>
      <c r="L385" s="35">
        <f t="shared" si="68"/>
        <v>55.795698440262157</v>
      </c>
      <c r="M385" s="35" cm="1">
        <f t="array" ref="M385">_xll.Interp2dTab(-1,1,Parameters!$V$29:$AI$29,Parameters!$U$30:$U$37,Parameters!$V$30:$AI$37,ABS(J385),ABS(I385))*_xll.Interp2dTab(-1,1,Parameters!$V$18:$AI$18,Parameters!$U$19:$U$26,Parameters!$V$19:$AI$26,ABS(J385),ABS(I385))</f>
        <v>0.33633055532174894</v>
      </c>
      <c r="N385" s="35">
        <f t="shared" si="69"/>
        <v>-0.19813238862043722</v>
      </c>
      <c r="O385" s="35">
        <f t="shared" si="70"/>
        <v>-198.13238862043721</v>
      </c>
      <c r="P385" s="35">
        <f t="shared" si="76"/>
        <v>0.23425224581488766</v>
      </c>
      <c r="Q385" s="35" cm="1">
        <f t="array" ref="Q385">_xll.Interp2dTab(-1,1,Parameters!$AL$29:$AY$29,Parameters!$AK$30:$AK$37,Parameters!$AL$30:$AY$37,ABS(L385),ABS(K385))</f>
        <v>0.66507886188299037</v>
      </c>
      <c r="R385" s="35">
        <f t="shared" si="71"/>
        <v>-0.39179807317767523</v>
      </c>
      <c r="S385" s="35">
        <f t="shared" si="77"/>
        <v>0.14982085544769647</v>
      </c>
      <c r="X385" s="12"/>
      <c r="AB385" s="17">
        <f>([1]WLTC_BFH!$I386/1000-H385)</f>
        <v>0.58889307387773426</v>
      </c>
      <c r="AC385" s="17">
        <f t="shared" si="72"/>
        <v>0.58889307387773426</v>
      </c>
      <c r="AG385" s="17">
        <f>([1]WLTC_BFH!$U389/1000-N385)</f>
        <v>-0.35959238202176114</v>
      </c>
      <c r="AH385" s="17">
        <f t="shared" si="73"/>
        <v>0.35959238202176114</v>
      </c>
      <c r="AK385">
        <v>-0.96769698248122493</v>
      </c>
    </row>
    <row r="386" spans="1:37" x14ac:dyDescent="0.3">
      <c r="A386" s="2" t="s">
        <v>3</v>
      </c>
      <c r="B386" s="2">
        <v>382</v>
      </c>
      <c r="C386" s="8">
        <v>4.9000000000000004</v>
      </c>
      <c r="D386" s="8">
        <v>4.9000000000000004</v>
      </c>
      <c r="E386" s="8">
        <v>6.6870000000000003</v>
      </c>
      <c r="F386" s="13">
        <f t="shared" si="74"/>
        <v>-0.33333333333333315</v>
      </c>
      <c r="G386" s="13">
        <f t="shared" si="75"/>
        <v>2.6164722222222205</v>
      </c>
      <c r="H386" s="35" cm="1">
        <f t="array" ref="H386">(m*g*_xll.Interp1d(-1,Parameters!$H$48:$H$54,Parameters!$I$48:$I$54,C386)+c_w*A*rho_L*(C386/3.6)^2/2+F386*e_i*m)*C386/3.6/1000</f>
        <v>-0.52518803913185075</v>
      </c>
      <c r="I386" s="35">
        <f t="shared" si="65"/>
        <v>13.707853326574416</v>
      </c>
      <c r="J386" s="35">
        <f t="shared" si="66"/>
        <v>365.86154150860887</v>
      </c>
      <c r="K386" s="35">
        <f t="shared" si="67"/>
        <v>55.948603352413478</v>
      </c>
      <c r="L386" s="35">
        <f t="shared" si="68"/>
        <v>44.819495468407311</v>
      </c>
      <c r="M386" s="35" cm="1">
        <f t="array" ref="M386">_xll.Interp2dTab(-1,1,Parameters!$V$29:$AI$29,Parameters!$U$30:$U$37,Parameters!$V$30:$AI$37,ABS(J386),ABS(I386))*_xll.Interp2dTab(-1,1,Parameters!$V$18:$AI$18,Parameters!$U$19:$U$26,Parameters!$V$19:$AI$26,ABS(J386),ABS(I386))</f>
        <v>0.28918238557083531</v>
      </c>
      <c r="N386" s="35">
        <f t="shared" si="69"/>
        <v>-0.1518751300294178</v>
      </c>
      <c r="O386" s="35">
        <f t="shared" si="70"/>
        <v>-151.87513002941779</v>
      </c>
      <c r="P386" s="35">
        <f t="shared" si="76"/>
        <v>0.23421005827876837</v>
      </c>
      <c r="Q386" s="35" cm="1">
        <f t="array" ref="Q386">_xll.Interp2dTab(-1,1,Parameters!$AL$29:$AY$29,Parameters!$AK$30:$AK$37,Parameters!$AL$30:$AY$37,ABS(L386),ABS(K386))</f>
        <v>0.59634546146568934</v>
      </c>
      <c r="R386" s="35">
        <f t="shared" si="71"/>
        <v>-0.31319350355234404</v>
      </c>
      <c r="S386" s="35">
        <f t="shared" si="77"/>
        <v>0.14973385725226526</v>
      </c>
      <c r="X386" s="12"/>
      <c r="AB386" s="17">
        <f>([1]WLTC_BFH!$I387/1000-H386)</f>
        <v>0.52490723913185078</v>
      </c>
      <c r="AC386" s="17">
        <f t="shared" si="72"/>
        <v>0.52490723913185078</v>
      </c>
      <c r="AG386" s="17">
        <f>([1]WLTC_BFH!$U390/1000-N386)</f>
        <v>0.4018567814055678</v>
      </c>
      <c r="AH386" s="17">
        <f t="shared" si="73"/>
        <v>0.4018567814055678</v>
      </c>
      <c r="AK386">
        <v>-0.11977910720712051</v>
      </c>
    </row>
    <row r="387" spans="1:37" x14ac:dyDescent="0.3">
      <c r="A387" s="2" t="s">
        <v>3</v>
      </c>
      <c r="B387" s="2">
        <v>383</v>
      </c>
      <c r="C387" s="8">
        <v>3.7</v>
      </c>
      <c r="D387" s="8">
        <v>3.7</v>
      </c>
      <c r="E387" s="8">
        <v>4.6516999999999999</v>
      </c>
      <c r="F387" s="13">
        <f t="shared" si="74"/>
        <v>-0.33333333333333337</v>
      </c>
      <c r="G387" s="13">
        <f t="shared" si="75"/>
        <v>2.6174999999999984</v>
      </c>
      <c r="H387" s="35" cm="1">
        <f t="array" ref="H387">(m*g*_xll.Interp1d(-1,Parameters!$H$48:$H$54,Parameters!$I$48:$I$54,C387)+c_w*A*rho_L*(C387/3.6)^2/2+F387*e_i*m)*C387/3.6/1000</f>
        <v>-0.39690206663260763</v>
      </c>
      <c r="I387" s="35">
        <f t="shared" si="65"/>
        <v>13.719312175387371</v>
      </c>
      <c r="J387" s="35">
        <f t="shared" si="66"/>
        <v>276.26279664935777</v>
      </c>
      <c r="K387" s="35">
        <f t="shared" si="67"/>
        <v>55.995372643843552</v>
      </c>
      <c r="L387" s="35">
        <f t="shared" si="68"/>
        <v>33.843292496552465</v>
      </c>
      <c r="M387" s="35" cm="1">
        <f t="array" ref="M387">_xll.Interp2dTab(-1,1,Parameters!$V$29:$AI$29,Parameters!$U$30:$U$37,Parameters!$V$30:$AI$37,ABS(J387),ABS(I387))*_xll.Interp2dTab(-1,1,Parameters!$V$18:$AI$18,Parameters!$U$19:$U$26,Parameters!$V$19:$AI$26,ABS(J387),ABS(I387))</f>
        <v>0.24509418370992758</v>
      </c>
      <c r="N387" s="35">
        <f t="shared" si="69"/>
        <v>-9.7278388034102256E-2</v>
      </c>
      <c r="O387" s="35">
        <f t="shared" si="70"/>
        <v>-97.27838803410225</v>
      </c>
      <c r="P387" s="35">
        <f t="shared" si="76"/>
        <v>0.23418303650431446</v>
      </c>
      <c r="Q387" s="35" cm="1">
        <f t="array" ref="Q387">_xll.Interp2dTab(-1,1,Parameters!$AL$29:$AY$29,Parameters!$AK$30:$AK$37,Parameters!$AL$30:$AY$37,ABS(L387),ABS(K387))</f>
        <v>0.53310237203327671</v>
      </c>
      <c r="R387" s="35">
        <f t="shared" si="71"/>
        <v>-0.21158943318675277</v>
      </c>
      <c r="S387" s="35">
        <f t="shared" si="77"/>
        <v>0.14967508240971339</v>
      </c>
      <c r="X387" s="12"/>
      <c r="AB387" s="17">
        <f>([1]WLTC_BFH!$I388/1000-H387)</f>
        <v>0.39575966663260764</v>
      </c>
      <c r="AC387" s="17">
        <f t="shared" si="72"/>
        <v>0.39575966663260764</v>
      </c>
      <c r="AG387" s="17">
        <f>([1]WLTC_BFH!$U391/1000-N387)</f>
        <v>5.4016252111750311E-2</v>
      </c>
      <c r="AH387" s="17">
        <f t="shared" si="73"/>
        <v>5.4016252111750311E-2</v>
      </c>
      <c r="AK387">
        <v>1.9963198074996074</v>
      </c>
    </row>
    <row r="388" spans="1:37" x14ac:dyDescent="0.3">
      <c r="A388" s="2" t="s">
        <v>3</v>
      </c>
      <c r="B388" s="2">
        <v>384</v>
      </c>
      <c r="C388" s="8">
        <v>2.2999999999999998</v>
      </c>
      <c r="D388" s="8">
        <v>2.2999999999999998</v>
      </c>
      <c r="E388" s="8">
        <v>3.7143999999999999</v>
      </c>
      <c r="F388" s="13">
        <f t="shared" si="74"/>
        <v>-0.38888888888888895</v>
      </c>
      <c r="G388" s="13">
        <f t="shared" si="75"/>
        <v>2.6181388888888875</v>
      </c>
      <c r="H388" s="35" cm="1">
        <f t="array" ref="H388">(m*g*_xll.Interp1d(-1,Parameters!$H$48:$H$54,Parameters!$I$48:$I$54,C388)+c_w*A*rho_L*(C388/3.6)^2/2+F388*e_i*m)*C388/3.6/1000</f>
        <v>-0.29516515558434364</v>
      </c>
      <c r="I388" s="35">
        <f t="shared" ref="I388:I451" si="78">ABS(IFERROR(H388*1000/(C388/3.6)*r_dyn/i_g,0))</f>
        <v>16.412999399733408</v>
      </c>
      <c r="J388" s="35">
        <f t="shared" ref="J388:J451" si="79">C388/3.6*60/2/PI()/r_dyn*i_g</f>
        <v>171.73092764689804</v>
      </c>
      <c r="K388" s="35">
        <f t="shared" ref="K388:K451" si="80">I388*i_g/2</f>
        <v>66.989657050011914</v>
      </c>
      <c r="L388" s="35">
        <f t="shared" ref="L388:L451" si="81">J388/i_g</f>
        <v>21.037722362721798</v>
      </c>
      <c r="M388" s="35" cm="1">
        <f t="array" ref="M388">_xll.Interp2dTab(-1,1,Parameters!$V$29:$AI$29,Parameters!$U$30:$U$37,Parameters!$V$30:$AI$37,ABS(J388),ABS(I388))*_xll.Interp2dTab(-1,1,Parameters!$V$18:$AI$18,Parameters!$U$19:$U$26,Parameters!$V$19:$AI$26,ABS(J388),ABS(I388))</f>
        <v>0.198423031299099</v>
      </c>
      <c r="N388" s="35">
        <f t="shared" si="69"/>
        <v>-5.8567564904915645E-2</v>
      </c>
      <c r="O388" s="35">
        <f t="shared" si="70"/>
        <v>-58.567564904915642</v>
      </c>
      <c r="P388" s="35">
        <f t="shared" si="76"/>
        <v>0.23416676773628531</v>
      </c>
      <c r="Q388" s="35" cm="1">
        <f t="array" ref="Q388">_xll.Interp2dTab(-1,1,Parameters!$AL$29:$AY$29,Parameters!$AK$30:$AK$37,Parameters!$AL$30:$AY$37,ABS(L388),ABS(K388))</f>
        <v>0.44837904746262869</v>
      </c>
      <c r="R388" s="35">
        <f t="shared" si="71"/>
        <v>-0.13234587130506659</v>
      </c>
      <c r="S388" s="35">
        <f t="shared" si="77"/>
        <v>0.14963831966768421</v>
      </c>
      <c r="X388" s="12"/>
      <c r="AB388" s="17">
        <f>([1]WLTC_BFH!$I389/1000-H388)</f>
        <v>0.29501995558434363</v>
      </c>
      <c r="AC388" s="17">
        <f t="shared" si="72"/>
        <v>0.29501995558434363</v>
      </c>
      <c r="AG388" s="17">
        <f>([1]WLTC_BFH!$U392/1000-N388)</f>
        <v>-0.20543243509508435</v>
      </c>
      <c r="AH388" s="17">
        <f t="shared" si="73"/>
        <v>0.20543243509508435</v>
      </c>
      <c r="AK388">
        <v>0.68020441440520596</v>
      </c>
    </row>
    <row r="389" spans="1:37" x14ac:dyDescent="0.3">
      <c r="A389" s="2" t="s">
        <v>3</v>
      </c>
      <c r="B389" s="2">
        <v>385</v>
      </c>
      <c r="C389" s="8">
        <v>0.9</v>
      </c>
      <c r="D389" s="8">
        <v>0.9</v>
      </c>
      <c r="E389" s="8">
        <v>4.6127000000000002</v>
      </c>
      <c r="F389" s="13">
        <f t="shared" si="74"/>
        <v>-0.38888888888888884</v>
      </c>
      <c r="G389" s="13">
        <f t="shared" si="75"/>
        <v>2.6183888888888873</v>
      </c>
      <c r="H389" s="35" cm="1">
        <f t="array" ref="H389">(m*g*_xll.Interp1d(-1,Parameters!$H$48:$H$54,Parameters!$I$48:$I$54,C389)+c_w*A*rho_L*(C389/3.6)^2/2+F389*e_i*m)*C389/3.6/1000</f>
        <v>-0.11553676859283951</v>
      </c>
      <c r="I389" s="35">
        <f t="shared" si="78"/>
        <v>16.418308412065887</v>
      </c>
      <c r="J389" s="35">
        <f t="shared" si="79"/>
        <v>67.199058644438381</v>
      </c>
      <c r="K389" s="35">
        <f t="shared" si="80"/>
        <v>67.011325783846914</v>
      </c>
      <c r="L389" s="35">
        <f t="shared" si="81"/>
        <v>8.23215222889114</v>
      </c>
      <c r="M389" s="35" cm="1">
        <f t="array" ref="M389">_xll.Interp2dTab(-1,1,Parameters!$V$29:$AI$29,Parameters!$U$30:$U$37,Parameters!$V$30:$AI$37,ABS(J389),ABS(I389))*_xll.Interp2dTab(-1,1,Parameters!$V$18:$AI$18,Parameters!$U$19:$U$26,Parameters!$V$19:$AI$26,ABS(J389),ABS(I389))</f>
        <v>0.1561350709476218</v>
      </c>
      <c r="N389" s="35">
        <f t="shared" ref="N389:N452" si="82">IF(H389&lt;0,H389*M389,H389/M389)</f>
        <v>-1.803934156130196E-2</v>
      </c>
      <c r="O389" s="35">
        <f t="shared" ref="O389:O452" si="83">N389*1000</f>
        <v>-18.03934156130196</v>
      </c>
      <c r="P389" s="35">
        <f t="shared" si="76"/>
        <v>0.23416175680807383</v>
      </c>
      <c r="Q389" s="35" cm="1">
        <f t="array" ref="Q389">_xll.Interp2dTab(-1,1,Parameters!$AL$29:$AY$29,Parameters!$AK$30:$AK$37,Parameters!$AL$30:$AY$37,ABS(L389),ABS(K389))</f>
        <v>0.3746283385643141</v>
      </c>
      <c r="R389" s="35">
        <f t="shared" ref="R389:R452" si="84">IF(H389&lt;0,H389*Q389,H389/Q389)</f>
        <v>-4.3283347661025096E-2</v>
      </c>
      <c r="S389" s="35">
        <f t="shared" si="77"/>
        <v>0.14962629651555615</v>
      </c>
      <c r="X389" s="12"/>
      <c r="AB389" s="17">
        <f>([1]WLTC_BFH!$I390/1000-H389)</f>
        <v>0.11608286859283951</v>
      </c>
      <c r="AC389" s="17">
        <f t="shared" ref="AC389:AC452" si="85">ABS(AB389)</f>
        <v>0.11608286859283951</v>
      </c>
      <c r="AG389" s="17">
        <f>([1]WLTC_BFH!$U393/1000-N389)</f>
        <v>-0.4176111438755975</v>
      </c>
      <c r="AH389" s="17">
        <f t="shared" ref="AH389:AH452" si="86">ABS(AG389)</f>
        <v>0.4176111438755975</v>
      </c>
      <c r="AK389">
        <v>-2.4531150876517231</v>
      </c>
    </row>
    <row r="390" spans="1:37" x14ac:dyDescent="0.3">
      <c r="A390" s="2" t="s">
        <v>3</v>
      </c>
      <c r="B390" s="2">
        <v>386</v>
      </c>
      <c r="C390" s="8">
        <v>0</v>
      </c>
      <c r="D390" s="8">
        <v>0</v>
      </c>
      <c r="E390" s="8">
        <v>3.0710000000000002</v>
      </c>
      <c r="F390" s="13">
        <f t="shared" ref="F390:F453" si="87">(($C390-$C389)/3.6)</f>
        <v>-0.25</v>
      </c>
      <c r="G390" s="13">
        <f t="shared" ref="G390:G453" si="88">(C390/3.6)/1000+G389</f>
        <v>2.6183888888888873</v>
      </c>
      <c r="H390" s="35" cm="1">
        <f t="array" ref="H390">(m*g*_xll.Interp1d(-1,Parameters!$H$48:$H$54,Parameters!$I$48:$I$54,C390)+c_w*A*rho_L*(C390/3.6)^2/2+F390*e_i*m)*C390/3.6/1000</f>
        <v>0</v>
      </c>
      <c r="I390" s="35">
        <f t="shared" si="78"/>
        <v>0</v>
      </c>
      <c r="J390" s="35">
        <f t="shared" si="79"/>
        <v>0</v>
      </c>
      <c r="K390" s="35">
        <f t="shared" si="80"/>
        <v>0</v>
      </c>
      <c r="L390" s="35">
        <f t="shared" si="81"/>
        <v>0</v>
      </c>
      <c r="M390" s="35" cm="1">
        <f t="array" ref="M390">_xll.Interp2dTab(-1,1,Parameters!$V$29:$AI$29,Parameters!$U$30:$U$37,Parameters!$V$30:$AI$37,ABS(J390),ABS(I390))*_xll.Interp2dTab(-1,1,Parameters!$V$18:$AI$18,Parameters!$U$19:$U$26,Parameters!$V$19:$AI$26,ABS(J390),ABS(I390))</f>
        <v>4.0000000000000002E-4</v>
      </c>
      <c r="N390" s="35">
        <f t="shared" si="82"/>
        <v>0</v>
      </c>
      <c r="O390" s="35">
        <f t="shared" si="83"/>
        <v>0</v>
      </c>
      <c r="P390" s="35">
        <f t="shared" ref="P390:P453" si="89">N390*(B390-B389)/60/60+P389</f>
        <v>0.23416175680807383</v>
      </c>
      <c r="Q390" s="35" cm="1">
        <f t="array" ref="Q390">_xll.Interp2dTab(-1,1,Parameters!$AL$29:$AY$29,Parameters!$AK$30:$AK$37,Parameters!$AL$30:$AY$37,ABS(L390),ABS(K390))</f>
        <v>0.4</v>
      </c>
      <c r="R390" s="35">
        <f t="shared" si="84"/>
        <v>0</v>
      </c>
      <c r="S390" s="35">
        <f t="shared" ref="S390:S453" si="90">R390*(B390-B389)/60/60+S389</f>
        <v>0.14962629651555615</v>
      </c>
      <c r="X390" s="12"/>
      <c r="AB390" s="17">
        <f>([1]WLTC_BFH!$I391/1000-H390)</f>
        <v>-7.7579999999999999E-4</v>
      </c>
      <c r="AC390" s="17">
        <f t="shared" si="85"/>
        <v>7.7579999999999999E-4</v>
      </c>
      <c r="AG390" s="17">
        <f>([1]WLTC_BFH!$U394/1000-N390)</f>
        <v>-0.30003960396039486</v>
      </c>
      <c r="AH390" s="17">
        <f t="shared" si="86"/>
        <v>0.30003960396039486</v>
      </c>
      <c r="AK390">
        <v>1.4237239493282181</v>
      </c>
    </row>
    <row r="391" spans="1:37" x14ac:dyDescent="0.3">
      <c r="A391" s="2" t="s">
        <v>3</v>
      </c>
      <c r="B391" s="2">
        <v>387</v>
      </c>
      <c r="C391" s="8">
        <v>0</v>
      </c>
      <c r="D391" s="8">
        <v>0</v>
      </c>
      <c r="E391" s="8">
        <v>5.1000000000000004E-3</v>
      </c>
      <c r="F391" s="13">
        <f t="shared" si="87"/>
        <v>0</v>
      </c>
      <c r="G391" s="13">
        <f t="shared" si="88"/>
        <v>2.6183888888888873</v>
      </c>
      <c r="H391" s="35" cm="1">
        <f t="array" ref="H391">(m*g*_xll.Interp1d(-1,Parameters!$H$48:$H$54,Parameters!$I$48:$I$54,C391)+c_w*A*rho_L*(C391/3.6)^2/2+F391*e_i*m)*C391/3.6/1000</f>
        <v>0</v>
      </c>
      <c r="I391" s="35">
        <f t="shared" si="78"/>
        <v>0</v>
      </c>
      <c r="J391" s="35">
        <f t="shared" si="79"/>
        <v>0</v>
      </c>
      <c r="K391" s="35">
        <f t="shared" si="80"/>
        <v>0</v>
      </c>
      <c r="L391" s="35">
        <f t="shared" si="81"/>
        <v>0</v>
      </c>
      <c r="M391" s="35" cm="1">
        <f t="array" ref="M391">_xll.Interp2dTab(-1,1,Parameters!$V$29:$AI$29,Parameters!$U$30:$U$37,Parameters!$V$30:$AI$37,ABS(J391),ABS(I391))*_xll.Interp2dTab(-1,1,Parameters!$V$18:$AI$18,Parameters!$U$19:$U$26,Parameters!$V$19:$AI$26,ABS(J391),ABS(I391))</f>
        <v>4.0000000000000002E-4</v>
      </c>
      <c r="N391" s="35">
        <f t="shared" si="82"/>
        <v>0</v>
      </c>
      <c r="O391" s="35">
        <f t="shared" si="83"/>
        <v>0</v>
      </c>
      <c r="P391" s="35">
        <f t="shared" si="89"/>
        <v>0.23416175680807383</v>
      </c>
      <c r="Q391" s="35" cm="1">
        <f t="array" ref="Q391">_xll.Interp2dTab(-1,1,Parameters!$AL$29:$AY$29,Parameters!$AK$30:$AK$37,Parameters!$AL$30:$AY$37,ABS(L391),ABS(K391))</f>
        <v>0.4</v>
      </c>
      <c r="R391" s="35">
        <f t="shared" si="84"/>
        <v>0</v>
      </c>
      <c r="S391" s="35">
        <f t="shared" si="90"/>
        <v>0.14962629651555615</v>
      </c>
      <c r="X391" s="12"/>
      <c r="AB391" s="17">
        <f>([1]WLTC_BFH!$I392/1000-H391)</f>
        <v>-1.6000000000000001E-6</v>
      </c>
      <c r="AC391" s="17">
        <f t="shared" si="85"/>
        <v>1.6000000000000001E-6</v>
      </c>
      <c r="AG391" s="17">
        <f>([1]WLTC_BFH!$U395/1000-N391)</f>
        <v>-0.17599999999999999</v>
      </c>
      <c r="AH391" s="17">
        <f t="shared" si="86"/>
        <v>0.17599999999999999</v>
      </c>
      <c r="AK391">
        <v>8.088526246010308E-2</v>
      </c>
    </row>
    <row r="392" spans="1:37" x14ac:dyDescent="0.3">
      <c r="A392" s="2" t="s">
        <v>3</v>
      </c>
      <c r="B392" s="2">
        <v>388</v>
      </c>
      <c r="C392" s="8">
        <v>0</v>
      </c>
      <c r="D392" s="8">
        <v>0</v>
      </c>
      <c r="E392" s="8">
        <v>-4.1999999999999997E-3</v>
      </c>
      <c r="F392" s="13">
        <f t="shared" si="87"/>
        <v>0</v>
      </c>
      <c r="G392" s="13">
        <f t="shared" si="88"/>
        <v>2.6183888888888873</v>
      </c>
      <c r="H392" s="35" cm="1">
        <f t="array" ref="H392">(m*g*_xll.Interp1d(-1,Parameters!$H$48:$H$54,Parameters!$I$48:$I$54,C392)+c_w*A*rho_L*(C392/3.6)^2/2+F392*e_i*m)*C392/3.6/1000</f>
        <v>0</v>
      </c>
      <c r="I392" s="35">
        <f t="shared" si="78"/>
        <v>0</v>
      </c>
      <c r="J392" s="35">
        <f t="shared" si="79"/>
        <v>0</v>
      </c>
      <c r="K392" s="35">
        <f t="shared" si="80"/>
        <v>0</v>
      </c>
      <c r="L392" s="35">
        <f t="shared" si="81"/>
        <v>0</v>
      </c>
      <c r="M392" s="35" cm="1">
        <f t="array" ref="M392">_xll.Interp2dTab(-1,1,Parameters!$V$29:$AI$29,Parameters!$U$30:$U$37,Parameters!$V$30:$AI$37,ABS(J392),ABS(I392))*_xll.Interp2dTab(-1,1,Parameters!$V$18:$AI$18,Parameters!$U$19:$U$26,Parameters!$V$19:$AI$26,ABS(J392),ABS(I392))</f>
        <v>4.0000000000000002E-4</v>
      </c>
      <c r="N392" s="35">
        <f t="shared" si="82"/>
        <v>0</v>
      </c>
      <c r="O392" s="35">
        <f t="shared" si="83"/>
        <v>0</v>
      </c>
      <c r="P392" s="35">
        <f t="shared" si="89"/>
        <v>0.23416175680807383</v>
      </c>
      <c r="Q392" s="35" cm="1">
        <f t="array" ref="Q392">_xll.Interp2dTab(-1,1,Parameters!$AL$29:$AY$29,Parameters!$AK$30:$AK$37,Parameters!$AL$30:$AY$37,ABS(L392),ABS(K392))</f>
        <v>0.4</v>
      </c>
      <c r="R392" s="35">
        <f t="shared" si="84"/>
        <v>0</v>
      </c>
      <c r="S392" s="35">
        <f t="shared" si="90"/>
        <v>0.14962629651555615</v>
      </c>
      <c r="X392" s="12"/>
      <c r="AB392" s="17">
        <f>([1]WLTC_BFH!$I393/1000-H392)</f>
        <v>8.0000000000000007E-7</v>
      </c>
      <c r="AC392" s="17">
        <f t="shared" si="85"/>
        <v>8.0000000000000007E-7</v>
      </c>
      <c r="AG392" s="17">
        <f>([1]WLTC_BFH!$U396/1000-N392)</f>
        <v>-0.17599999999999999</v>
      </c>
      <c r="AH392" s="17">
        <f t="shared" si="86"/>
        <v>0.17599999999999999</v>
      </c>
      <c r="AK392">
        <v>-0.13180919622090256</v>
      </c>
    </row>
    <row r="393" spans="1:37" x14ac:dyDescent="0.3">
      <c r="A393" s="2" t="s">
        <v>3</v>
      </c>
      <c r="B393" s="2">
        <v>389</v>
      </c>
      <c r="C393" s="8">
        <v>0</v>
      </c>
      <c r="D393" s="8">
        <v>0</v>
      </c>
      <c r="E393" s="8">
        <v>3.5999999999999997E-2</v>
      </c>
      <c r="F393" s="13">
        <f t="shared" si="87"/>
        <v>0</v>
      </c>
      <c r="G393" s="13">
        <f t="shared" si="88"/>
        <v>2.6183888888888873</v>
      </c>
      <c r="H393" s="35" cm="1">
        <f t="array" ref="H393">(m*g*_xll.Interp1d(-1,Parameters!$H$48:$H$54,Parameters!$I$48:$I$54,C393)+c_w*A*rho_L*(C393/3.6)^2/2+F393*e_i*m)*C393/3.6/1000</f>
        <v>0</v>
      </c>
      <c r="I393" s="35">
        <f t="shared" si="78"/>
        <v>0</v>
      </c>
      <c r="J393" s="35">
        <f t="shared" si="79"/>
        <v>0</v>
      </c>
      <c r="K393" s="35">
        <f t="shared" si="80"/>
        <v>0</v>
      </c>
      <c r="L393" s="35">
        <f t="shared" si="81"/>
        <v>0</v>
      </c>
      <c r="M393" s="35" cm="1">
        <f t="array" ref="M393">_xll.Interp2dTab(-1,1,Parameters!$V$29:$AI$29,Parameters!$U$30:$U$37,Parameters!$V$30:$AI$37,ABS(J393),ABS(I393))*_xll.Interp2dTab(-1,1,Parameters!$V$18:$AI$18,Parameters!$U$19:$U$26,Parameters!$V$19:$AI$26,ABS(J393),ABS(I393))</f>
        <v>4.0000000000000002E-4</v>
      </c>
      <c r="N393" s="35">
        <f t="shared" si="82"/>
        <v>0</v>
      </c>
      <c r="O393" s="35">
        <f t="shared" si="83"/>
        <v>0</v>
      </c>
      <c r="P393" s="35">
        <f t="shared" si="89"/>
        <v>0.23416175680807383</v>
      </c>
      <c r="Q393" s="35" cm="1">
        <f t="array" ref="Q393">_xll.Interp2dTab(-1,1,Parameters!$AL$29:$AY$29,Parameters!$AK$30:$AK$37,Parameters!$AL$30:$AY$37,ABS(L393),ABS(K393))</f>
        <v>0.4</v>
      </c>
      <c r="R393" s="35">
        <f t="shared" si="84"/>
        <v>0</v>
      </c>
      <c r="S393" s="35">
        <f t="shared" si="90"/>
        <v>0.14962629651555615</v>
      </c>
      <c r="X393" s="12"/>
      <c r="AB393" s="17">
        <f>([1]WLTC_BFH!$I394/1000-H393)</f>
        <v>-6.4999999999999996E-6</v>
      </c>
      <c r="AC393" s="17">
        <f t="shared" si="85"/>
        <v>6.4999999999999996E-6</v>
      </c>
      <c r="AG393" s="17">
        <f>([1]WLTC_BFH!$U397/1000-N393)</f>
        <v>-0.17599999999999999</v>
      </c>
      <c r="AH393" s="17">
        <f t="shared" si="86"/>
        <v>0.17599999999999999</v>
      </c>
      <c r="AK393">
        <v>-0.50123367640438077</v>
      </c>
    </row>
    <row r="394" spans="1:37" x14ac:dyDescent="0.3">
      <c r="A394" s="2" t="s">
        <v>3</v>
      </c>
      <c r="B394" s="2">
        <v>390</v>
      </c>
      <c r="C394" s="8">
        <v>0</v>
      </c>
      <c r="D394" s="8">
        <v>0</v>
      </c>
      <c r="E394" s="8">
        <v>3.9E-2</v>
      </c>
      <c r="F394" s="13">
        <f t="shared" si="87"/>
        <v>0</v>
      </c>
      <c r="G394" s="13">
        <f t="shared" si="88"/>
        <v>2.6183888888888873</v>
      </c>
      <c r="H394" s="35" cm="1">
        <f t="array" ref="H394">(m*g*_xll.Interp1d(-1,Parameters!$H$48:$H$54,Parameters!$I$48:$I$54,C394)+c_w*A*rho_L*(C394/3.6)^2/2+F394*e_i*m)*C394/3.6/1000</f>
        <v>0</v>
      </c>
      <c r="I394" s="35">
        <f t="shared" si="78"/>
        <v>0</v>
      </c>
      <c r="J394" s="35">
        <f t="shared" si="79"/>
        <v>0</v>
      </c>
      <c r="K394" s="35">
        <f t="shared" si="80"/>
        <v>0</v>
      </c>
      <c r="L394" s="35">
        <f t="shared" si="81"/>
        <v>0</v>
      </c>
      <c r="M394" s="35" cm="1">
        <f t="array" ref="M394">_xll.Interp2dTab(-1,1,Parameters!$V$29:$AI$29,Parameters!$U$30:$U$37,Parameters!$V$30:$AI$37,ABS(J394),ABS(I394))*_xll.Interp2dTab(-1,1,Parameters!$V$18:$AI$18,Parameters!$U$19:$U$26,Parameters!$V$19:$AI$26,ABS(J394),ABS(I394))</f>
        <v>4.0000000000000002E-4</v>
      </c>
      <c r="N394" s="35">
        <f t="shared" si="82"/>
        <v>0</v>
      </c>
      <c r="O394" s="35">
        <f t="shared" si="83"/>
        <v>0</v>
      </c>
      <c r="P394" s="35">
        <f t="shared" si="89"/>
        <v>0.23416175680807383</v>
      </c>
      <c r="Q394" s="35" cm="1">
        <f t="array" ref="Q394">_xll.Interp2dTab(-1,1,Parameters!$AL$29:$AY$29,Parameters!$AK$30:$AK$37,Parameters!$AL$30:$AY$37,ABS(L394),ABS(K394))</f>
        <v>0.4</v>
      </c>
      <c r="R394" s="35">
        <f t="shared" si="84"/>
        <v>0</v>
      </c>
      <c r="S394" s="35">
        <f t="shared" si="90"/>
        <v>0.14962629651555615</v>
      </c>
      <c r="X394" s="12"/>
      <c r="AB394" s="17">
        <f>([1]WLTC_BFH!$I395/1000-H394)</f>
        <v>-6.7999999999999993E-6</v>
      </c>
      <c r="AC394" s="17">
        <f t="shared" si="85"/>
        <v>6.7999999999999993E-6</v>
      </c>
      <c r="AG394" s="17">
        <f>([1]WLTC_BFH!$U398/1000-N394)</f>
        <v>-0.17599999999999999</v>
      </c>
      <c r="AH394" s="17">
        <f t="shared" si="86"/>
        <v>0.17599999999999999</v>
      </c>
      <c r="AK394">
        <v>-0.50131344749868645</v>
      </c>
    </row>
    <row r="395" spans="1:37" x14ac:dyDescent="0.3">
      <c r="A395" s="2" t="s">
        <v>3</v>
      </c>
      <c r="B395" s="2">
        <v>391</v>
      </c>
      <c r="C395" s="8">
        <v>0</v>
      </c>
      <c r="D395" s="8">
        <v>0</v>
      </c>
      <c r="E395" s="8">
        <v>-3.0499999999999999E-2</v>
      </c>
      <c r="F395" s="13">
        <f t="shared" si="87"/>
        <v>0</v>
      </c>
      <c r="G395" s="13">
        <f t="shared" si="88"/>
        <v>2.6183888888888873</v>
      </c>
      <c r="H395" s="35" cm="1">
        <f t="array" ref="H395">(m*g*_xll.Interp1d(-1,Parameters!$H$48:$H$54,Parameters!$I$48:$I$54,C395)+c_w*A*rho_L*(C395/3.6)^2/2+F395*e_i*m)*C395/3.6/1000</f>
        <v>0</v>
      </c>
      <c r="I395" s="35">
        <f t="shared" si="78"/>
        <v>0</v>
      </c>
      <c r="J395" s="35">
        <f t="shared" si="79"/>
        <v>0</v>
      </c>
      <c r="K395" s="35">
        <f t="shared" si="80"/>
        <v>0</v>
      </c>
      <c r="L395" s="35">
        <f t="shared" si="81"/>
        <v>0</v>
      </c>
      <c r="M395" s="35" cm="1">
        <f t="array" ref="M395">_xll.Interp2dTab(-1,1,Parameters!$V$29:$AI$29,Parameters!$U$30:$U$37,Parameters!$V$30:$AI$37,ABS(J395),ABS(I395))*_xll.Interp2dTab(-1,1,Parameters!$V$18:$AI$18,Parameters!$U$19:$U$26,Parameters!$V$19:$AI$26,ABS(J395),ABS(I395))</f>
        <v>4.0000000000000002E-4</v>
      </c>
      <c r="N395" s="35">
        <f t="shared" si="82"/>
        <v>0</v>
      </c>
      <c r="O395" s="35">
        <f t="shared" si="83"/>
        <v>0</v>
      </c>
      <c r="P395" s="35">
        <f t="shared" si="89"/>
        <v>0.23416175680807383</v>
      </c>
      <c r="Q395" s="35" cm="1">
        <f t="array" ref="Q395">_xll.Interp2dTab(-1,1,Parameters!$AL$29:$AY$29,Parameters!$AK$30:$AK$37,Parameters!$AL$30:$AY$37,ABS(L395),ABS(K395))</f>
        <v>0.4</v>
      </c>
      <c r="R395" s="35">
        <f t="shared" si="84"/>
        <v>0</v>
      </c>
      <c r="S395" s="35">
        <f t="shared" si="90"/>
        <v>0.14962629651555615</v>
      </c>
      <c r="X395" s="12"/>
      <c r="AB395" s="17">
        <f>([1]WLTC_BFH!$I396/1000-H395)</f>
        <v>5.7000000000000005E-6</v>
      </c>
      <c r="AC395" s="17">
        <f t="shared" si="85"/>
        <v>5.7000000000000005E-6</v>
      </c>
      <c r="AG395" s="17">
        <f>([1]WLTC_BFH!$U399/1000-N395)</f>
        <v>-0.17599999999999999</v>
      </c>
      <c r="AH395" s="17">
        <f t="shared" si="86"/>
        <v>0.17599999999999999</v>
      </c>
      <c r="AK395">
        <v>0.16445069484808772</v>
      </c>
    </row>
    <row r="396" spans="1:37" x14ac:dyDescent="0.3">
      <c r="A396" s="2" t="s">
        <v>3</v>
      </c>
      <c r="B396" s="2">
        <v>392</v>
      </c>
      <c r="C396" s="8">
        <v>0.5</v>
      </c>
      <c r="D396" s="8">
        <v>0.5</v>
      </c>
      <c r="E396" s="8">
        <v>-8.5199999999999998E-2</v>
      </c>
      <c r="F396" s="13">
        <f t="shared" si="87"/>
        <v>0.1388888888888889</v>
      </c>
      <c r="G396" s="13">
        <f t="shared" si="88"/>
        <v>2.6185277777777762</v>
      </c>
      <c r="H396" s="35" cm="1">
        <f t="array" ref="H396">(m*g*_xll.Interp1d(-1,Parameters!$H$48:$H$54,Parameters!$I$48:$I$54,C396)+c_w*A*rho_L*(C396/3.6)^2/2+F396*e_i*m)*C396/3.6/1000</f>
        <v>3.5501364403478883E-2</v>
      </c>
      <c r="I396" s="35">
        <f t="shared" si="78"/>
        <v>9.0808341142305409</v>
      </c>
      <c r="J396" s="35">
        <f t="shared" si="79"/>
        <v>37.33281035802132</v>
      </c>
      <c r="K396" s="35">
        <f t="shared" si="80"/>
        <v>37.063424437231951</v>
      </c>
      <c r="L396" s="35">
        <f t="shared" si="81"/>
        <v>4.5734179049395216</v>
      </c>
      <c r="M396" s="35" cm="1">
        <f t="array" ref="M396">_xll.Interp2dTab(-1,1,Parameters!$V$29:$AI$29,Parameters!$U$30:$U$37,Parameters!$V$30:$AI$37,ABS(J396),ABS(I396))*_xll.Interp2dTab(-1,1,Parameters!$V$18:$AI$18,Parameters!$U$19:$U$26,Parameters!$V$19:$AI$26,ABS(J396),ABS(I396))</f>
        <v>0.14419057169087138</v>
      </c>
      <c r="N396" s="35">
        <f t="shared" si="82"/>
        <v>0.2462114130429407</v>
      </c>
      <c r="O396" s="35">
        <f t="shared" si="83"/>
        <v>246.21141304294071</v>
      </c>
      <c r="P396" s="35">
        <f t="shared" si="89"/>
        <v>0.23423014886725244</v>
      </c>
      <c r="Q396" s="35" cm="1">
        <f t="array" ref="Q396">_xll.Interp2dTab(-1,1,Parameters!$AL$29:$AY$29,Parameters!$AK$30:$AK$37,Parameters!$AL$30:$AY$37,ABS(L396),ABS(K396))</f>
        <v>0.38304385248267642</v>
      </c>
      <c r="R396" s="35">
        <f t="shared" si="84"/>
        <v>9.2682245579399997E-2</v>
      </c>
      <c r="S396" s="35">
        <f t="shared" si="90"/>
        <v>0.14965204158377265</v>
      </c>
      <c r="X396" s="12"/>
      <c r="AB396" s="17">
        <f>([1]WLTC_BFH!$I397/1000-H396)</f>
        <v>-3.5484964403478883E-2</v>
      </c>
      <c r="AC396" s="17">
        <f t="shared" si="85"/>
        <v>3.5484964403478883E-2</v>
      </c>
      <c r="AG396" s="17">
        <f>([1]WLTC_BFH!$U400/1000-N396)</f>
        <v>-0.41801910535063669</v>
      </c>
      <c r="AH396" s="17">
        <f t="shared" si="86"/>
        <v>0.41801910535063669</v>
      </c>
      <c r="AK396">
        <v>1.5335461691941998</v>
      </c>
    </row>
    <row r="397" spans="1:37" x14ac:dyDescent="0.3">
      <c r="A397" s="2" t="s">
        <v>3</v>
      </c>
      <c r="B397" s="2">
        <v>393</v>
      </c>
      <c r="C397" s="8">
        <v>2.1</v>
      </c>
      <c r="D397" s="8">
        <v>2.1</v>
      </c>
      <c r="E397" s="8">
        <v>7.6E-3</v>
      </c>
      <c r="F397" s="13">
        <f t="shared" si="87"/>
        <v>0.44444444444444448</v>
      </c>
      <c r="G397" s="13">
        <f t="shared" si="88"/>
        <v>2.6191111111111094</v>
      </c>
      <c r="H397" s="35" cm="1">
        <f t="array" ref="H397">(m*g*_xll.Interp1d(-1,Parameters!$H$48:$H$54,Parameters!$I$48:$I$54,C397)+c_w*A*rho_L*(C397/3.6)^2/2+F397*e_i*m)*C397/3.6/1000</f>
        <v>0.39159603073855259</v>
      </c>
      <c r="I397" s="35">
        <f t="shared" si="78"/>
        <v>23.848973363612167</v>
      </c>
      <c r="J397" s="35">
        <f t="shared" si="79"/>
        <v>156.79780350368952</v>
      </c>
      <c r="K397" s="35">
        <f t="shared" si="80"/>
        <v>97.339584783583064</v>
      </c>
      <c r="L397" s="35">
        <f t="shared" si="81"/>
        <v>19.208355200745991</v>
      </c>
      <c r="M397" s="35" cm="1">
        <f t="array" ref="M397">_xll.Interp2dTab(-1,1,Parameters!$V$29:$AI$29,Parameters!$U$30:$U$37,Parameters!$V$30:$AI$37,ABS(J397),ABS(I397))*_xll.Interp2dTab(-1,1,Parameters!$V$18:$AI$18,Parameters!$U$19:$U$26,Parameters!$V$19:$AI$26,ABS(J397),ABS(I397))</f>
        <v>0.19276309575640585</v>
      </c>
      <c r="N397" s="35">
        <f t="shared" si="82"/>
        <v>2.0314885958949906</v>
      </c>
      <c r="O397" s="35">
        <f t="shared" si="83"/>
        <v>2031.4885958949906</v>
      </c>
      <c r="P397" s="35">
        <f t="shared" si="89"/>
        <v>0.23479445125500104</v>
      </c>
      <c r="Q397" s="35" cm="1">
        <f t="array" ref="Q397">_xll.Interp2dTab(-1,1,Parameters!$AL$29:$AY$29,Parameters!$AK$30:$AK$37,Parameters!$AL$30:$AY$37,ABS(L397),ABS(K397))</f>
        <v>0.40749639970556051</v>
      </c>
      <c r="R397" s="35">
        <f t="shared" si="84"/>
        <v>0.96098034490980322</v>
      </c>
      <c r="S397" s="35">
        <f t="shared" si="90"/>
        <v>0.14991898056846983</v>
      </c>
      <c r="X397" s="12"/>
      <c r="AB397" s="17">
        <f>([1]WLTC_BFH!$I398/1000-H397)</f>
        <v>-0.39159743073855258</v>
      </c>
      <c r="AC397" s="17">
        <f t="shared" si="85"/>
        <v>0.39159743073855258</v>
      </c>
      <c r="AG397" s="17">
        <f>([1]WLTC_BFH!$U401/1000-N397)</f>
        <v>-1.7840655189719028</v>
      </c>
      <c r="AH397" s="17">
        <f t="shared" si="86"/>
        <v>1.7840655189719028</v>
      </c>
      <c r="AK397">
        <v>0.158702235705451</v>
      </c>
    </row>
    <row r="398" spans="1:37" x14ac:dyDescent="0.3">
      <c r="A398" s="2" t="s">
        <v>3</v>
      </c>
      <c r="B398" s="2">
        <v>394</v>
      </c>
      <c r="C398" s="8">
        <v>4.8</v>
      </c>
      <c r="D398" s="8">
        <v>4.8</v>
      </c>
      <c r="E398" s="8">
        <v>5.1000000000000004E-3</v>
      </c>
      <c r="F398" s="13">
        <f t="shared" si="87"/>
        <v>0.74999999999999989</v>
      </c>
      <c r="G398" s="13">
        <f t="shared" si="88"/>
        <v>2.6204444444444426</v>
      </c>
      <c r="H398" s="35" cm="1">
        <f t="array" ref="H398">(m*g*_xll.Interp1d(-1,Parameters!$H$48:$H$54,Parameters!$I$48:$I$54,C398)+c_w*A*rho_L*(C398/3.6)^2/2+F398*e_i*m)*C398/3.6/1000</f>
        <v>1.4499348665375025</v>
      </c>
      <c r="I398" s="35">
        <f t="shared" si="78"/>
        <v>38.632957671432912</v>
      </c>
      <c r="J398" s="35">
        <f t="shared" si="79"/>
        <v>358.39497943700468</v>
      </c>
      <c r="K398" s="35">
        <f t="shared" si="80"/>
        <v>157.68041673595343</v>
      </c>
      <c r="L398" s="35">
        <f t="shared" si="81"/>
        <v>43.904811887419413</v>
      </c>
      <c r="M398" s="35" cm="1">
        <f t="array" ref="M398">_xll.Interp2dTab(-1,1,Parameters!$V$29:$AI$29,Parameters!$U$30:$U$37,Parameters!$V$30:$AI$37,ABS(J398),ABS(I398))*_xll.Interp2dTab(-1,1,Parameters!$V$18:$AI$18,Parameters!$U$19:$U$26,Parameters!$V$19:$AI$26,ABS(J398),ABS(I398))</f>
        <v>0.29192789514981071</v>
      </c>
      <c r="N398" s="35">
        <f t="shared" si="82"/>
        <v>4.9667568280634127</v>
      </c>
      <c r="O398" s="35">
        <f t="shared" si="83"/>
        <v>4966.7568280634123</v>
      </c>
      <c r="P398" s="35">
        <f t="shared" si="89"/>
        <v>0.23617410592946309</v>
      </c>
      <c r="Q398" s="35" cm="1">
        <f t="array" ref="Q398">_xll.Interp2dTab(-1,1,Parameters!$AL$29:$AY$29,Parameters!$AK$30:$AK$37,Parameters!$AL$30:$AY$37,ABS(L398),ABS(K398))</f>
        <v>0.50068914087523775</v>
      </c>
      <c r="R398" s="35">
        <f t="shared" si="84"/>
        <v>2.8958783967291968</v>
      </c>
      <c r="S398" s="35">
        <f t="shared" si="90"/>
        <v>0.15072339123422795</v>
      </c>
      <c r="X398" s="12"/>
      <c r="AB398" s="17">
        <f>([1]WLTC_BFH!$I399/1000-H398)</f>
        <v>-1.4499357665375026</v>
      </c>
      <c r="AC398" s="17">
        <f t="shared" si="85"/>
        <v>1.4499357665375026</v>
      </c>
      <c r="AG398" s="17">
        <f>([1]WLTC_BFH!$U402/1000-N398)</f>
        <v>-1.4017022826088428</v>
      </c>
      <c r="AH398" s="17">
        <f t="shared" si="86"/>
        <v>1.4017022826088428</v>
      </c>
      <c r="AK398">
        <v>3.5138730514586749</v>
      </c>
    </row>
    <row r="399" spans="1:37" x14ac:dyDescent="0.3">
      <c r="A399" s="2" t="s">
        <v>3</v>
      </c>
      <c r="B399" s="2">
        <v>395</v>
      </c>
      <c r="C399" s="8">
        <v>8.3000000000000007</v>
      </c>
      <c r="D399" s="8">
        <v>8.3000000000000007</v>
      </c>
      <c r="E399" s="8">
        <v>0.31209999999999999</v>
      </c>
      <c r="F399" s="13">
        <f t="shared" si="87"/>
        <v>0.97222222222222243</v>
      </c>
      <c r="G399" s="13">
        <f t="shared" si="88"/>
        <v>2.6227499999999981</v>
      </c>
      <c r="H399" s="35" cm="1">
        <f t="array" ref="H399">(m*g*_xll.Interp1d(-1,Parameters!$H$48:$H$54,Parameters!$I$48:$I$54,C399)+c_w*A*rho_L*(C399/3.6)^2/2+F399*e_i*m)*C399/3.6/1000</f>
        <v>3.2072280342950674</v>
      </c>
      <c r="I399" s="35">
        <f t="shared" si="78"/>
        <v>49.419966788197257</v>
      </c>
      <c r="J399" s="35">
        <f t="shared" si="79"/>
        <v>619.72465194315396</v>
      </c>
      <c r="K399" s="35">
        <f t="shared" si="80"/>
        <v>201.70759444602712</v>
      </c>
      <c r="L399" s="35">
        <f t="shared" si="81"/>
        <v>75.918737221996068</v>
      </c>
      <c r="M399" s="35" cm="1">
        <f t="array" ref="M399">_xll.Interp2dTab(-1,1,Parameters!$V$29:$AI$29,Parameters!$U$30:$U$37,Parameters!$V$30:$AI$37,ABS(J399),ABS(I399))*_xll.Interp2dTab(-1,1,Parameters!$V$18:$AI$18,Parameters!$U$19:$U$26,Parameters!$V$19:$AI$26,ABS(J399),ABS(I399))</f>
        <v>0.44162067690841089</v>
      </c>
      <c r="N399" s="35">
        <f t="shared" si="82"/>
        <v>7.2624045974193017</v>
      </c>
      <c r="O399" s="35">
        <f t="shared" si="83"/>
        <v>7262.4045974193014</v>
      </c>
      <c r="P399" s="35">
        <f t="shared" si="89"/>
        <v>0.23819144053985733</v>
      </c>
      <c r="Q399" s="35" cm="1">
        <f t="array" ref="Q399">_xll.Interp2dTab(-1,1,Parameters!$AL$29:$AY$29,Parameters!$AK$30:$AK$37,Parameters!$AL$30:$AY$37,ABS(L399),ABS(K399))</f>
        <v>0.62687754824371589</v>
      </c>
      <c r="R399" s="35">
        <f t="shared" si="84"/>
        <v>5.116195408944793</v>
      </c>
      <c r="S399" s="35">
        <f t="shared" si="90"/>
        <v>0.1521445566256015</v>
      </c>
      <c r="X399" s="12"/>
      <c r="AB399" s="17">
        <f>([1]WLTC_BFH!$I400/1000-H399)</f>
        <v>-3.2072745342950673</v>
      </c>
      <c r="AC399" s="17">
        <f t="shared" si="85"/>
        <v>3.2072745342950673</v>
      </c>
      <c r="AG399" s="17">
        <f>([1]WLTC_BFH!$U403/1000-N399)</f>
        <v>-3.1821781823249617</v>
      </c>
      <c r="AH399" s="17">
        <f t="shared" si="86"/>
        <v>3.1821781823249617</v>
      </c>
      <c r="AK399">
        <v>2.6023143424305131</v>
      </c>
    </row>
    <row r="400" spans="1:37" x14ac:dyDescent="0.3">
      <c r="A400" s="2" t="s">
        <v>3</v>
      </c>
      <c r="B400" s="2">
        <v>396</v>
      </c>
      <c r="C400" s="8">
        <v>12.3</v>
      </c>
      <c r="D400" s="8">
        <v>12.3</v>
      </c>
      <c r="E400" s="8">
        <v>1.2049000000000001</v>
      </c>
      <c r="F400" s="13">
        <f t="shared" si="87"/>
        <v>1.1111111111111112</v>
      </c>
      <c r="G400" s="13">
        <f t="shared" si="88"/>
        <v>2.626166666666665</v>
      </c>
      <c r="H400" s="35" cm="1">
        <f t="array" ref="H400">(m*g*_xll.Interp1d(-1,Parameters!$H$48:$H$54,Parameters!$I$48:$I$54,C400)+c_w*A*rho_L*(C400/3.6)^2/2+F400*e_i*m)*C400/3.6/1000</f>
        <v>5.4068455215161508</v>
      </c>
      <c r="I400" s="35">
        <f t="shared" si="78"/>
        <v>56.219833140243757</v>
      </c>
      <c r="J400" s="35">
        <f t="shared" si="79"/>
        <v>918.3871348073244</v>
      </c>
      <c r="K400" s="35">
        <f t="shared" si="80"/>
        <v>229.46124896190491</v>
      </c>
      <c r="L400" s="35">
        <f t="shared" si="81"/>
        <v>112.50608046151224</v>
      </c>
      <c r="M400" s="35" cm="1">
        <f t="array" ref="M400">_xll.Interp2dTab(-1,1,Parameters!$V$29:$AI$29,Parameters!$U$30:$U$37,Parameters!$V$30:$AI$37,ABS(J400),ABS(I400))*_xll.Interp2dTab(-1,1,Parameters!$V$18:$AI$18,Parameters!$U$19:$U$26,Parameters!$V$19:$AI$26,ABS(J400),ABS(I400))</f>
        <v>0.62451313088835436</v>
      </c>
      <c r="N400" s="35">
        <f t="shared" si="82"/>
        <v>8.6576970988985416</v>
      </c>
      <c r="O400" s="35">
        <f t="shared" si="83"/>
        <v>8657.6970988985413</v>
      </c>
      <c r="P400" s="35">
        <f t="shared" si="89"/>
        <v>0.24059635640066249</v>
      </c>
      <c r="Q400" s="35" cm="1">
        <f t="array" ref="Q400">_xll.Interp2dTab(-1,1,Parameters!$AL$29:$AY$29,Parameters!$AK$30:$AK$37,Parameters!$AL$30:$AY$37,ABS(L400),ABS(K400))</f>
        <v>0.73054361540730484</v>
      </c>
      <c r="R400" s="35">
        <f t="shared" si="84"/>
        <v>7.4011262400830597</v>
      </c>
      <c r="S400" s="35">
        <f t="shared" si="90"/>
        <v>0.15420042502562456</v>
      </c>
      <c r="X400" s="12"/>
      <c r="AB400" s="17">
        <f>([1]WLTC_BFH!$I401/1000-H400)</f>
        <v>-5.4066318215161511</v>
      </c>
      <c r="AC400" s="17">
        <f t="shared" si="85"/>
        <v>5.4066318215161511</v>
      </c>
      <c r="AG400" s="17">
        <f>([1]WLTC_BFH!$U404/1000-N400)</f>
        <v>-3.5836970988985239</v>
      </c>
      <c r="AH400" s="17">
        <f t="shared" si="86"/>
        <v>3.5836970988985239</v>
      </c>
      <c r="AK400">
        <v>2.5560312658540263</v>
      </c>
    </row>
    <row r="401" spans="1:37" x14ac:dyDescent="0.3">
      <c r="A401" s="2" t="s">
        <v>3</v>
      </c>
      <c r="B401" s="2">
        <v>397</v>
      </c>
      <c r="C401" s="8">
        <v>16.600000000000001</v>
      </c>
      <c r="D401" s="8">
        <v>16.600000000000001</v>
      </c>
      <c r="E401" s="8">
        <v>5.5224000000000002</v>
      </c>
      <c r="F401" s="13">
        <f t="shared" si="87"/>
        <v>1.1944444444444446</v>
      </c>
      <c r="G401" s="13">
        <f t="shared" si="88"/>
        <v>2.6307777777777761</v>
      </c>
      <c r="H401" s="35" cm="1">
        <f t="array" ref="H401">(m*g*_xll.Interp1d(-1,Parameters!$H$48:$H$54,Parameters!$I$48:$I$54,C401)+c_w*A*rho_L*(C401/3.6)^2/2+F401*e_i*m)*C401/3.6/1000</f>
        <v>7.8370443675118109</v>
      </c>
      <c r="I401" s="35">
        <f t="shared" si="78"/>
        <v>60.380251765476679</v>
      </c>
      <c r="J401" s="35">
        <f t="shared" si="79"/>
        <v>1239.4493038863079</v>
      </c>
      <c r="K401" s="35">
        <f t="shared" si="80"/>
        <v>246.44199758079307</v>
      </c>
      <c r="L401" s="35">
        <f t="shared" si="81"/>
        <v>151.83747444399214</v>
      </c>
      <c r="M401" s="35" cm="1">
        <f t="array" ref="M401">_xll.Interp2dTab(-1,1,Parameters!$V$29:$AI$29,Parameters!$U$30:$U$37,Parameters!$V$30:$AI$37,ABS(J401),ABS(I401))*_xll.Interp2dTab(-1,1,Parameters!$V$18:$AI$18,Parameters!$U$19:$U$26,Parameters!$V$19:$AI$26,ABS(J401),ABS(I401))</f>
        <v>0.72306507114696295</v>
      </c>
      <c r="N401" s="35">
        <f t="shared" si="82"/>
        <v>10.838643270487799</v>
      </c>
      <c r="O401" s="35">
        <f t="shared" si="83"/>
        <v>10838.643270487799</v>
      </c>
      <c r="P401" s="35">
        <f t="shared" si="89"/>
        <v>0.24360709064246466</v>
      </c>
      <c r="Q401" s="35" cm="1">
        <f t="array" ref="Q401">_xll.Interp2dTab(-1,1,Parameters!$AL$29:$AY$29,Parameters!$AK$30:$AK$37,Parameters!$AL$30:$AY$37,ABS(L401),ABS(K401))</f>
        <v>0.74502798197440057</v>
      </c>
      <c r="R401" s="35">
        <f t="shared" si="84"/>
        <v>10.519127545710216</v>
      </c>
      <c r="S401" s="35">
        <f t="shared" si="90"/>
        <v>0.15712240489943297</v>
      </c>
      <c r="X401" s="12"/>
      <c r="AB401" s="17">
        <f>([1]WLTC_BFH!$I402/1000-H401)</f>
        <v>-7.8344510675118109</v>
      </c>
      <c r="AC401" s="17">
        <f t="shared" si="85"/>
        <v>7.8344510675118109</v>
      </c>
      <c r="AG401" s="17">
        <f>([1]WLTC_BFH!$U405/1000-N401)</f>
        <v>-2.099225088669602</v>
      </c>
      <c r="AH401" s="17">
        <f t="shared" si="86"/>
        <v>2.099225088669602</v>
      </c>
      <c r="AK401">
        <v>2.0388368340245009</v>
      </c>
    </row>
    <row r="402" spans="1:37" x14ac:dyDescent="0.3">
      <c r="A402" s="2" t="s">
        <v>3</v>
      </c>
      <c r="B402" s="2">
        <v>398</v>
      </c>
      <c r="C402" s="8">
        <v>20.9</v>
      </c>
      <c r="D402" s="8">
        <v>20.9</v>
      </c>
      <c r="E402" s="8">
        <v>9.5104000000000006</v>
      </c>
      <c r="F402" s="13">
        <f t="shared" si="87"/>
        <v>1.1944444444444435</v>
      </c>
      <c r="G402" s="13">
        <f t="shared" si="88"/>
        <v>2.6365833333333315</v>
      </c>
      <c r="H402" s="35" cm="1">
        <f t="array" ref="H402">(m*g*_xll.Interp1d(-1,Parameters!$H$48:$H$54,Parameters!$I$48:$I$54,C402)+c_w*A*rho_L*(C402/3.6)^2/2+F402*e_i*m)*C402/3.6/1000</f>
        <v>9.8954820490786446</v>
      </c>
      <c r="I402" s="35">
        <f t="shared" si="78"/>
        <v>60.553795713990745</v>
      </c>
      <c r="J402" s="35">
        <f t="shared" si="79"/>
        <v>1560.511472965291</v>
      </c>
      <c r="K402" s="35">
        <f t="shared" si="80"/>
        <v>247.15031720665323</v>
      </c>
      <c r="L402" s="35">
        <f t="shared" si="81"/>
        <v>191.16886842647199</v>
      </c>
      <c r="M402" s="35" cm="1">
        <f t="array" ref="M402">_xll.Interp2dTab(-1,1,Parameters!$V$29:$AI$29,Parameters!$U$30:$U$37,Parameters!$V$30:$AI$37,ABS(J402),ABS(I402))*_xll.Interp2dTab(-1,1,Parameters!$V$18:$AI$18,Parameters!$U$19:$U$26,Parameters!$V$19:$AI$26,ABS(J402),ABS(I402))</f>
        <v>0.78683855615964882</v>
      </c>
      <c r="N402" s="35">
        <f t="shared" si="82"/>
        <v>12.576254647936775</v>
      </c>
      <c r="O402" s="35">
        <f t="shared" si="83"/>
        <v>12576.254647936776</v>
      </c>
      <c r="P402" s="35">
        <f t="shared" si="89"/>
        <v>0.24710049471133599</v>
      </c>
      <c r="Q402" s="35" cm="1">
        <f t="array" ref="Q402">_xll.Interp2dTab(-1,1,Parameters!$AL$29:$AY$29,Parameters!$AK$30:$AK$37,Parameters!$AL$30:$AY$37,ABS(L402),ABS(K402))</f>
        <v>0.77578477753452435</v>
      </c>
      <c r="R402" s="35">
        <f t="shared" si="84"/>
        <v>12.755447561792705</v>
      </c>
      <c r="S402" s="35">
        <f t="shared" si="90"/>
        <v>0.1606655847777087</v>
      </c>
      <c r="X402" s="12"/>
      <c r="AB402" s="17">
        <f>([1]WLTC_BFH!$I403/1000-H402)</f>
        <v>-9.891833249078644</v>
      </c>
      <c r="AC402" s="17">
        <f t="shared" si="85"/>
        <v>9.891833249078644</v>
      </c>
      <c r="AG402" s="17">
        <f>([1]WLTC_BFH!$U406/1000-N402)</f>
        <v>-0.66650707512121343</v>
      </c>
      <c r="AH402" s="17">
        <f t="shared" si="86"/>
        <v>0.66650707512121343</v>
      </c>
      <c r="AK402">
        <v>5.1087027843359438</v>
      </c>
    </row>
    <row r="403" spans="1:37" x14ac:dyDescent="0.3">
      <c r="A403" s="2" t="s">
        <v>3</v>
      </c>
      <c r="B403" s="2">
        <v>399</v>
      </c>
      <c r="C403" s="8">
        <v>24.2</v>
      </c>
      <c r="D403" s="8">
        <v>24.2</v>
      </c>
      <c r="E403" s="8">
        <v>12.901999999999999</v>
      </c>
      <c r="F403" s="13">
        <f t="shared" si="87"/>
        <v>0.91666666666666685</v>
      </c>
      <c r="G403" s="13">
        <f t="shared" si="88"/>
        <v>2.6433055555555538</v>
      </c>
      <c r="H403" s="35" cm="1">
        <f t="array" ref="H403">(m*g*_xll.Interp1d(-1,Parameters!$H$48:$H$54,Parameters!$I$48:$I$54,C403)+c_w*A*rho_L*(C403/3.6)^2/2+F403*e_i*m)*C403/3.6/1000</f>
        <v>8.948680022411132</v>
      </c>
      <c r="I403" s="35">
        <f t="shared" si="78"/>
        <v>47.292722470759628</v>
      </c>
      <c r="J403" s="35">
        <f t="shared" si="79"/>
        <v>1806.9080213282314</v>
      </c>
      <c r="K403" s="35">
        <f t="shared" si="80"/>
        <v>193.02524676440544</v>
      </c>
      <c r="L403" s="35">
        <f t="shared" si="81"/>
        <v>221.3534265990728</v>
      </c>
      <c r="M403" s="35" cm="1">
        <f t="array" ref="M403">_xll.Interp2dTab(-1,1,Parameters!$V$29:$AI$29,Parameters!$U$30:$U$37,Parameters!$V$30:$AI$37,ABS(J403),ABS(I403))*_xll.Interp2dTab(-1,1,Parameters!$V$18:$AI$18,Parameters!$U$19:$U$26,Parameters!$V$19:$AI$26,ABS(J403),ABS(I403))</f>
        <v>0.83398834096632291</v>
      </c>
      <c r="N403" s="35">
        <f t="shared" si="82"/>
        <v>10.72998216263132</v>
      </c>
      <c r="O403" s="35">
        <f t="shared" si="83"/>
        <v>10729.982162631321</v>
      </c>
      <c r="P403" s="35">
        <f t="shared" si="89"/>
        <v>0.25008104531206693</v>
      </c>
      <c r="Q403" s="35" cm="1">
        <f t="array" ref="Q403">_xll.Interp2dTab(-1,1,Parameters!$AL$29:$AY$29,Parameters!$AK$30:$AK$37,Parameters!$AL$30:$AY$37,ABS(L403),ABS(K403))</f>
        <v>0.8472475785805712</v>
      </c>
      <c r="R403" s="35">
        <f t="shared" si="84"/>
        <v>10.562060309931159</v>
      </c>
      <c r="S403" s="35">
        <f t="shared" si="90"/>
        <v>0.16359949041935626</v>
      </c>
      <c r="X403" s="12"/>
      <c r="AB403" s="17">
        <f>([1]WLTC_BFH!$I404/1000-H403)</f>
        <v>-8.9445939224111317</v>
      </c>
      <c r="AC403" s="17">
        <f t="shared" si="85"/>
        <v>8.9445939224111317</v>
      </c>
      <c r="AG403" s="17">
        <f>([1]WLTC_BFH!$U407/1000-N403)</f>
        <v>-2.1933335139827825</v>
      </c>
      <c r="AH403" s="17">
        <f t="shared" si="86"/>
        <v>2.1933335139827825</v>
      </c>
      <c r="AK403">
        <v>2.0690361220083178</v>
      </c>
    </row>
    <row r="404" spans="1:37" x14ac:dyDescent="0.3">
      <c r="A404" s="2" t="s">
        <v>3</v>
      </c>
      <c r="B404" s="2">
        <v>400</v>
      </c>
      <c r="C404" s="8">
        <v>25.6</v>
      </c>
      <c r="D404" s="8">
        <v>25.6</v>
      </c>
      <c r="E404" s="8">
        <v>16.847999999999999</v>
      </c>
      <c r="F404" s="13">
        <f t="shared" si="87"/>
        <v>0.38888888888888945</v>
      </c>
      <c r="G404" s="13">
        <f t="shared" si="88"/>
        <v>2.6504166666666649</v>
      </c>
      <c r="H404" s="35" cm="1">
        <f t="array" ref="H404">(m*g*_xll.Interp1d(-1,Parameters!$H$48:$H$54,Parameters!$I$48:$I$54,C404)+c_w*A*rho_L*(C404/3.6)^2/2+F404*e_i*m)*C404/3.6/1000</f>
        <v>4.3777181131880996</v>
      </c>
      <c r="I404" s="35">
        <f t="shared" si="78"/>
        <v>21.870490849375493</v>
      </c>
      <c r="J404" s="35">
        <f t="shared" si="79"/>
        <v>1911.4398903306917</v>
      </c>
      <c r="K404" s="35">
        <f t="shared" si="80"/>
        <v>89.264408401726072</v>
      </c>
      <c r="L404" s="35">
        <f t="shared" si="81"/>
        <v>234.15899673290355</v>
      </c>
      <c r="M404" s="35" cm="1">
        <f t="array" ref="M404">_xll.Interp2dTab(-1,1,Parameters!$V$29:$AI$29,Parameters!$U$30:$U$37,Parameters!$V$30:$AI$37,ABS(J404),ABS(I404))*_xll.Interp2dTab(-1,1,Parameters!$V$18:$AI$18,Parameters!$U$19:$U$26,Parameters!$V$19:$AI$26,ABS(J404),ABS(I404))</f>
        <v>0.73056887633096745</v>
      </c>
      <c r="N404" s="35">
        <f t="shared" si="82"/>
        <v>5.9922045066766225</v>
      </c>
      <c r="O404" s="35">
        <f t="shared" si="83"/>
        <v>5992.2045066766223</v>
      </c>
      <c r="P404" s="35">
        <f t="shared" si="89"/>
        <v>0.25174554656392156</v>
      </c>
      <c r="Q404" s="35" cm="1">
        <f t="array" ref="Q404">_xll.Interp2dTab(-1,1,Parameters!$AL$29:$AY$29,Parameters!$AK$30:$AK$37,Parameters!$AL$30:$AY$37,ABS(L404),ABS(K404))</f>
        <v>0.91629574498533783</v>
      </c>
      <c r="R404" s="35">
        <f t="shared" si="84"/>
        <v>4.7776257143463541</v>
      </c>
      <c r="S404" s="35">
        <f t="shared" si="90"/>
        <v>0.16492660867334136</v>
      </c>
      <c r="X404" s="12"/>
      <c r="AB404" s="17">
        <f>([1]WLTC_BFH!$I405/1000-H404)</f>
        <v>-4.3709664131880999</v>
      </c>
      <c r="AC404" s="17">
        <f t="shared" si="85"/>
        <v>4.3709664131880999</v>
      </c>
      <c r="AG404" s="17">
        <f>([1]WLTC_BFH!$U408/1000-N404)</f>
        <v>-3.4809545066766567</v>
      </c>
      <c r="AH404" s="17">
        <f t="shared" si="86"/>
        <v>3.4809545066766567</v>
      </c>
      <c r="AK404">
        <v>-6.6123376268166725</v>
      </c>
    </row>
    <row r="405" spans="1:37" x14ac:dyDescent="0.3">
      <c r="A405" s="2" t="s">
        <v>3</v>
      </c>
      <c r="B405" s="2">
        <v>401</v>
      </c>
      <c r="C405" s="8">
        <v>25.6</v>
      </c>
      <c r="D405" s="8">
        <v>25.6</v>
      </c>
      <c r="E405" s="8">
        <v>21.560300000000002</v>
      </c>
      <c r="F405" s="13">
        <f t="shared" si="87"/>
        <v>0</v>
      </c>
      <c r="G405" s="13">
        <f t="shared" si="88"/>
        <v>2.6575277777777759</v>
      </c>
      <c r="H405" s="35" cm="1">
        <f t="array" ref="H405">(m*g*_xll.Interp1d(-1,Parameters!$H$48:$H$54,Parameters!$I$48:$I$54,C405)+c_w*A*rho_L*(C405/3.6)^2/2+F405*e_i*m)*C405/3.6/1000</f>
        <v>0.61672935269426732</v>
      </c>
      <c r="I405" s="35">
        <f t="shared" si="78"/>
        <v>3.0810968901829088</v>
      </c>
      <c r="J405" s="35">
        <f t="shared" si="79"/>
        <v>1911.4398903306917</v>
      </c>
      <c r="K405" s="35">
        <f t="shared" si="80"/>
        <v>12.575496957281542</v>
      </c>
      <c r="L405" s="35">
        <f t="shared" si="81"/>
        <v>234.15899673290355</v>
      </c>
      <c r="M405" s="35" cm="1">
        <f t="array" ref="M405">_xll.Interp2dTab(-1,1,Parameters!$V$29:$AI$29,Parameters!$U$30:$U$37,Parameters!$V$30:$AI$37,ABS(J405),ABS(I405))*_xll.Interp2dTab(-1,1,Parameters!$V$18:$AI$18,Parameters!$U$19:$U$26,Parameters!$V$19:$AI$26,ABS(J405),ABS(I405))</f>
        <v>0.30437598266471216</v>
      </c>
      <c r="N405" s="35">
        <f t="shared" si="82"/>
        <v>2.0262089909164436</v>
      </c>
      <c r="O405" s="35">
        <f t="shared" si="83"/>
        <v>2026.2089909164436</v>
      </c>
      <c r="P405" s="35">
        <f t="shared" si="89"/>
        <v>0.25230838239473169</v>
      </c>
      <c r="Q405" s="35" cm="1">
        <f t="array" ref="Q405">_xll.Interp2dTab(-1,1,Parameters!$AL$29:$AY$29,Parameters!$AK$30:$AK$37,Parameters!$AL$30:$AY$37,ABS(L405),ABS(K405))</f>
        <v>0.66660053549436871</v>
      </c>
      <c r="R405" s="35">
        <f t="shared" si="84"/>
        <v>0.92518580447416598</v>
      </c>
      <c r="S405" s="35">
        <f t="shared" si="90"/>
        <v>0.16518360473013974</v>
      </c>
      <c r="X405" s="12"/>
      <c r="AB405" s="17">
        <f>([1]WLTC_BFH!$I406/1000-H405)</f>
        <v>-0.60606215269426733</v>
      </c>
      <c r="AC405" s="17">
        <f t="shared" si="85"/>
        <v>0.60606215269426733</v>
      </c>
      <c r="AG405" s="17">
        <f>([1]WLTC_BFH!$U409/1000-N405)</f>
        <v>-2.5798089909164448</v>
      </c>
      <c r="AH405" s="17">
        <f t="shared" si="86"/>
        <v>2.5798089909164448</v>
      </c>
      <c r="AK405">
        <v>-13.840941114789098</v>
      </c>
    </row>
    <row r="406" spans="1:37" x14ac:dyDescent="0.3">
      <c r="A406" s="2" t="s">
        <v>3</v>
      </c>
      <c r="B406" s="2">
        <v>402</v>
      </c>
      <c r="C406" s="8">
        <v>24.9</v>
      </c>
      <c r="D406" s="8">
        <v>24.9</v>
      </c>
      <c r="E406" s="8">
        <v>25.072399999999998</v>
      </c>
      <c r="F406" s="13">
        <f t="shared" si="87"/>
        <v>-0.19444444444444522</v>
      </c>
      <c r="G406" s="13">
        <f t="shared" si="88"/>
        <v>2.6644444444444426</v>
      </c>
      <c r="H406" s="35" cm="1">
        <f t="array" ref="H406">(m*g*_xll.Interp1d(-1,Parameters!$H$48:$H$54,Parameters!$I$48:$I$54,C406)+c_w*A*rho_L*(C406/3.6)^2/2+F406*e_i*m)*C406/3.6/1000</f>
        <v>-1.2371430867400546</v>
      </c>
      <c r="I406" s="35">
        <f t="shared" si="78"/>
        <v>6.3543522740065583</v>
      </c>
      <c r="J406" s="35">
        <f t="shared" si="79"/>
        <v>1859.1739558294612</v>
      </c>
      <c r="K406" s="35">
        <f t="shared" si="80"/>
        <v>25.935288806357768</v>
      </c>
      <c r="L406" s="35">
        <f t="shared" si="81"/>
        <v>227.75621166598813</v>
      </c>
      <c r="M406" s="35" cm="1">
        <f t="array" ref="M406">_xll.Interp2dTab(-1,1,Parameters!$V$29:$AI$29,Parameters!$U$30:$U$37,Parameters!$V$30:$AI$37,ABS(J406),ABS(I406))*_xll.Interp2dTab(-1,1,Parameters!$V$18:$AI$18,Parameters!$U$19:$U$26,Parameters!$V$19:$AI$26,ABS(J406),ABS(I406))</f>
        <v>0.45692954817294562</v>
      </c>
      <c r="N406" s="35">
        <f t="shared" si="82"/>
        <v>-0.56528723164941641</v>
      </c>
      <c r="O406" s="35">
        <f t="shared" si="83"/>
        <v>-565.28723164941641</v>
      </c>
      <c r="P406" s="35">
        <f t="shared" si="89"/>
        <v>0.25215135816371798</v>
      </c>
      <c r="Q406" s="35" cm="1">
        <f t="array" ref="Q406">_xll.Interp2dTab(-1,1,Parameters!$AL$29:$AY$29,Parameters!$AK$30:$AK$37,Parameters!$AL$30:$AY$37,ABS(L406),ABS(K406))</f>
        <v>0.93029089805758391</v>
      </c>
      <c r="R406" s="35">
        <f t="shared" si="84"/>
        <v>-1.1509029531891368</v>
      </c>
      <c r="S406" s="35">
        <f t="shared" si="90"/>
        <v>0.16486390946536497</v>
      </c>
      <c r="X406" s="12"/>
      <c r="AB406" s="17">
        <f>([1]WLTC_BFH!$I407/1000-H406)</f>
        <v>1.2452227867400545</v>
      </c>
      <c r="AC406" s="17">
        <f t="shared" si="85"/>
        <v>1.2452227867400545</v>
      </c>
      <c r="AG406" s="17">
        <f>([1]WLTC_BFH!$U410/1000-N406)</f>
        <v>-2.3188015875333812E-2</v>
      </c>
      <c r="AH406" s="17">
        <f t="shared" si="86"/>
        <v>2.3188015875333812E-2</v>
      </c>
      <c r="AK406">
        <v>-11.269835176638017</v>
      </c>
    </row>
    <row r="407" spans="1:37" x14ac:dyDescent="0.3">
      <c r="A407" s="2" t="s">
        <v>3</v>
      </c>
      <c r="B407" s="2">
        <v>403</v>
      </c>
      <c r="C407" s="8">
        <v>23.3</v>
      </c>
      <c r="D407" s="8">
        <v>23.3</v>
      </c>
      <c r="E407" s="8">
        <v>25.908799999999999</v>
      </c>
      <c r="F407" s="13">
        <f t="shared" si="87"/>
        <v>-0.44444444444444386</v>
      </c>
      <c r="G407" s="13">
        <f t="shared" si="88"/>
        <v>2.6709166666666651</v>
      </c>
      <c r="H407" s="35" cm="1">
        <f t="array" ref="H407">(m*g*_xll.Interp1d(-1,Parameters!$H$48:$H$54,Parameters!$I$48:$I$54,C407)+c_w*A*rho_L*(C407/3.6)^2/2+F407*e_i*m)*C407/3.6/1000</f>
        <v>-3.3732935424038741</v>
      </c>
      <c r="I407" s="35">
        <f t="shared" si="78"/>
        <v>18.51607435344788</v>
      </c>
      <c r="J407" s="35">
        <f t="shared" si="79"/>
        <v>1739.7089626837931</v>
      </c>
      <c r="K407" s="35">
        <f t="shared" si="80"/>
        <v>75.573357473597525</v>
      </c>
      <c r="L407" s="35">
        <f t="shared" si="81"/>
        <v>213.12127437018168</v>
      </c>
      <c r="M407" s="35" cm="1">
        <f t="array" ref="M407">_xll.Interp2dTab(-1,1,Parameters!$V$29:$AI$29,Parameters!$U$30:$U$37,Parameters!$V$30:$AI$37,ABS(J407),ABS(I407))*_xll.Interp2dTab(-1,1,Parameters!$V$18:$AI$18,Parameters!$U$19:$U$26,Parameters!$V$19:$AI$26,ABS(J407),ABS(I407))</f>
        <v>0.68568353967571116</v>
      </c>
      <c r="N407" s="35">
        <f t="shared" si="82"/>
        <v>-2.3130118565207072</v>
      </c>
      <c r="O407" s="35">
        <f t="shared" si="83"/>
        <v>-2313.0118565207072</v>
      </c>
      <c r="P407" s="35">
        <f t="shared" si="89"/>
        <v>0.25150885487024</v>
      </c>
      <c r="Q407" s="35" cm="1">
        <f t="array" ref="Q407">_xll.Interp2dTab(-1,1,Parameters!$AL$29:$AY$29,Parameters!$AK$30:$AK$37,Parameters!$AL$30:$AY$37,ABS(L407),ABS(K407))</f>
        <v>0.91975299736541127</v>
      </c>
      <c r="R407" s="35">
        <f t="shared" si="84"/>
        <v>-3.1025968466193494</v>
      </c>
      <c r="S407" s="35">
        <f t="shared" si="90"/>
        <v>0.1640020770079707</v>
      </c>
      <c r="X407" s="12"/>
      <c r="AB407" s="17">
        <f>([1]WLTC_BFH!$I408/1000-H407)</f>
        <v>3.373470842403874</v>
      </c>
      <c r="AC407" s="17">
        <f t="shared" si="85"/>
        <v>3.373470842403874</v>
      </c>
      <c r="AG407" s="17">
        <f>([1]WLTC_BFH!$U411/1000-N407)</f>
        <v>1.7890118565207072</v>
      </c>
      <c r="AH407" s="17">
        <f t="shared" si="86"/>
        <v>1.7890118565207072</v>
      </c>
      <c r="AK407">
        <v>-3.9504282048534631</v>
      </c>
    </row>
    <row r="408" spans="1:37" x14ac:dyDescent="0.3">
      <c r="A408" s="2" t="s">
        <v>3</v>
      </c>
      <c r="B408" s="2">
        <v>404</v>
      </c>
      <c r="C408" s="8">
        <v>21.6</v>
      </c>
      <c r="D408" s="8">
        <v>21.6</v>
      </c>
      <c r="E408" s="8">
        <v>25.2866</v>
      </c>
      <c r="F408" s="13">
        <f t="shared" si="87"/>
        <v>-0.47222222222222199</v>
      </c>
      <c r="G408" s="13">
        <f t="shared" si="88"/>
        <v>2.6769166666666648</v>
      </c>
      <c r="H408" s="35" cm="1">
        <f t="array" ref="H408">(m*g*_xll.Interp1d(-1,Parameters!$H$48:$H$54,Parameters!$I$48:$I$54,C408)+c_w*A*rho_L*(C408/3.6)^2/2+F408*e_i*m)*C408/3.6/1000</f>
        <v>-3.3676927825022354</v>
      </c>
      <c r="I408" s="35">
        <f t="shared" si="78"/>
        <v>19.940195739426848</v>
      </c>
      <c r="J408" s="35">
        <f t="shared" si="79"/>
        <v>1612.777407466521</v>
      </c>
      <c r="K408" s="35">
        <f t="shared" si="80"/>
        <v>81.385908910470675</v>
      </c>
      <c r="L408" s="35">
        <f t="shared" si="81"/>
        <v>197.57165349338734</v>
      </c>
      <c r="M408" s="35" cm="1">
        <f t="array" ref="M408">_xll.Interp2dTab(-1,1,Parameters!$V$29:$AI$29,Parameters!$U$30:$U$37,Parameters!$V$30:$AI$37,ABS(J408),ABS(I408))*_xll.Interp2dTab(-1,1,Parameters!$V$18:$AI$18,Parameters!$U$19:$U$26,Parameters!$V$19:$AI$26,ABS(J408),ABS(I408))</f>
        <v>0.6707948028738</v>
      </c>
      <c r="N408" s="35">
        <f t="shared" si="82"/>
        <v>-2.2590308161781061</v>
      </c>
      <c r="O408" s="35">
        <f t="shared" si="83"/>
        <v>-2259.0308161781063</v>
      </c>
      <c r="P408" s="35">
        <f t="shared" si="89"/>
        <v>0.25088134631019054</v>
      </c>
      <c r="Q408" s="35" cm="1">
        <f t="array" ref="Q408">_xll.Interp2dTab(-1,1,Parameters!$AL$29:$AY$29,Parameters!$AK$30:$AK$37,Parameters!$AL$30:$AY$37,ABS(L408),ABS(K408))</f>
        <v>0.91243696419989995</v>
      </c>
      <c r="R408" s="35">
        <f t="shared" si="84"/>
        <v>-3.0728073788242534</v>
      </c>
      <c r="S408" s="35">
        <f t="shared" si="90"/>
        <v>0.16314851940274175</v>
      </c>
      <c r="X408" s="12"/>
      <c r="AB408" s="17">
        <f>([1]WLTC_BFH!$I409/1000-H408)</f>
        <v>3.3658478825022353</v>
      </c>
      <c r="AC408" s="17">
        <f t="shared" si="85"/>
        <v>3.3658478825022353</v>
      </c>
      <c r="AG408" s="17">
        <f>([1]WLTC_BFH!$U412/1000-N408)</f>
        <v>1.1324425808839989</v>
      </c>
      <c r="AH408" s="17">
        <f t="shared" si="86"/>
        <v>1.1324425808839989</v>
      </c>
      <c r="AK408">
        <v>-1.6772205547755432</v>
      </c>
    </row>
    <row r="409" spans="1:37" x14ac:dyDescent="0.3">
      <c r="A409" s="2" t="s">
        <v>3</v>
      </c>
      <c r="B409" s="2">
        <v>405</v>
      </c>
      <c r="C409" s="8">
        <v>20.2</v>
      </c>
      <c r="D409" s="8">
        <v>20.2</v>
      </c>
      <c r="E409" s="8">
        <v>24.479500000000002</v>
      </c>
      <c r="F409" s="13">
        <f t="shared" si="87"/>
        <v>-0.38888888888888945</v>
      </c>
      <c r="G409" s="13">
        <f t="shared" si="88"/>
        <v>2.6825277777777758</v>
      </c>
      <c r="H409" s="35" cm="1">
        <f t="array" ref="H409">(m*g*_xll.Interp1d(-1,Parameters!$H$48:$H$54,Parameters!$I$48:$I$54,C409)+c_w*A*rho_L*(C409/3.6)^2/2+F409*e_i*m)*C409/3.6/1000</f>
        <v>-2.5234281518049606</v>
      </c>
      <c r="I409" s="35">
        <f t="shared" si="78"/>
        <v>15.976817579954341</v>
      </c>
      <c r="J409" s="35">
        <f t="shared" si="79"/>
        <v>1508.2455384640612</v>
      </c>
      <c r="K409" s="35">
        <f t="shared" si="80"/>
        <v>65.209380952583643</v>
      </c>
      <c r="L409" s="35">
        <f t="shared" si="81"/>
        <v>184.76608335955666</v>
      </c>
      <c r="M409" s="35" cm="1">
        <f t="array" ref="M409">_xll.Interp2dTab(-1,1,Parameters!$V$29:$AI$29,Parameters!$U$30:$U$37,Parameters!$V$30:$AI$37,ABS(J409),ABS(I409))*_xll.Interp2dTab(-1,1,Parameters!$V$18:$AI$18,Parameters!$U$19:$U$26,Parameters!$V$19:$AI$26,ABS(J409),ABS(I409))</f>
        <v>0.63680218580656722</v>
      </c>
      <c r="N409" s="35">
        <f t="shared" si="82"/>
        <v>-1.6069245627952251</v>
      </c>
      <c r="O409" s="35">
        <f t="shared" si="83"/>
        <v>-1606.924562795225</v>
      </c>
      <c r="P409" s="35">
        <f t="shared" si="89"/>
        <v>0.25043497837608075</v>
      </c>
      <c r="Q409" s="35" cm="1">
        <f t="array" ref="Q409">_xll.Interp2dTab(-1,1,Parameters!$AL$29:$AY$29,Parameters!$AK$30:$AK$37,Parameters!$AL$30:$AY$37,ABS(L409),ABS(K409))</f>
        <v>0.92137325051237173</v>
      </c>
      <c r="R409" s="35">
        <f t="shared" si="84"/>
        <v>-2.3250191986629631</v>
      </c>
      <c r="S409" s="35">
        <f t="shared" si="90"/>
        <v>0.16250268073644647</v>
      </c>
      <c r="X409" s="12"/>
      <c r="AB409" s="17">
        <f>([1]WLTC_BFH!$I410/1000-H409)</f>
        <v>2.5218064518049608</v>
      </c>
      <c r="AC409" s="17">
        <f t="shared" si="85"/>
        <v>2.5218064518049608</v>
      </c>
      <c r="AG409" s="17">
        <f>([1]WLTC_BFH!$U413/1000-N409)</f>
        <v>-0.92765950800122021</v>
      </c>
      <c r="AH409" s="17">
        <f t="shared" si="86"/>
        <v>0.92765950800122021</v>
      </c>
      <c r="AK409">
        <v>-1.9731410319084319</v>
      </c>
    </row>
    <row r="410" spans="1:37" x14ac:dyDescent="0.3">
      <c r="A410" s="2" t="s">
        <v>3</v>
      </c>
      <c r="B410" s="2">
        <v>406</v>
      </c>
      <c r="C410" s="8">
        <v>18.7</v>
      </c>
      <c r="D410" s="8">
        <v>18.7</v>
      </c>
      <c r="E410" s="8">
        <v>23.7135</v>
      </c>
      <c r="F410" s="13">
        <f t="shared" si="87"/>
        <v>-0.41666666666666663</v>
      </c>
      <c r="G410" s="13">
        <f t="shared" si="88"/>
        <v>2.6877222222222201</v>
      </c>
      <c r="H410" s="35" cm="1">
        <f t="array" ref="H410">(m*g*_xll.Interp1d(-1,Parameters!$H$48:$H$54,Parameters!$I$48:$I$54,C410)+c_w*A*rho_L*(C410/3.6)^2/2+F410*e_i*m)*C410/3.6/1000</f>
        <v>-2.5414584713333781</v>
      </c>
      <c r="I410" s="35">
        <f t="shared" si="78"/>
        <v>17.381694525330133</v>
      </c>
      <c r="J410" s="35">
        <f t="shared" si="79"/>
        <v>1396.2471073899972</v>
      </c>
      <c r="K410" s="35">
        <f t="shared" si="80"/>
        <v>70.943386205134942</v>
      </c>
      <c r="L410" s="35">
        <f t="shared" si="81"/>
        <v>171.04582964473809</v>
      </c>
      <c r="M410" s="35" cm="1">
        <f t="array" ref="M410">_xll.Interp2dTab(-1,1,Parameters!$V$29:$AI$29,Parameters!$U$30:$U$37,Parameters!$V$30:$AI$37,ABS(J410),ABS(I410))*_xll.Interp2dTab(-1,1,Parameters!$V$18:$AI$18,Parameters!$U$19:$U$26,Parameters!$V$19:$AI$26,ABS(J410),ABS(I410))</f>
        <v>0.62466165005933183</v>
      </c>
      <c r="N410" s="35">
        <f t="shared" si="82"/>
        <v>-1.587551642260375</v>
      </c>
      <c r="O410" s="35">
        <f t="shared" si="83"/>
        <v>-1587.551642260375</v>
      </c>
      <c r="P410" s="35">
        <f t="shared" si="89"/>
        <v>0.2499939918087862</v>
      </c>
      <c r="Q410" s="35" cm="1">
        <f t="array" ref="Q410">_xll.Interp2dTab(-1,1,Parameters!$AL$29:$AY$29,Parameters!$AK$30:$AK$37,Parameters!$AL$30:$AY$37,ABS(L410),ABS(K410))</f>
        <v>0.9141773089871178</v>
      </c>
      <c r="R410" s="35">
        <f t="shared" si="84"/>
        <v>-2.3233436662260618</v>
      </c>
      <c r="S410" s="35">
        <f t="shared" si="90"/>
        <v>0.16185730749582811</v>
      </c>
      <c r="X410" s="12"/>
      <c r="AB410" s="17">
        <f>([1]WLTC_BFH!$I411/1000-H410)</f>
        <v>2.5398961713333783</v>
      </c>
      <c r="AC410" s="17">
        <f t="shared" si="85"/>
        <v>2.5398961713333783</v>
      </c>
      <c r="AG410" s="17">
        <f>([1]WLTC_BFH!$U414/1000-N410)</f>
        <v>0.37219449940323335</v>
      </c>
      <c r="AH410" s="17">
        <f t="shared" si="86"/>
        <v>0.37219449940323335</v>
      </c>
      <c r="AK410">
        <v>-0.77061467523482985</v>
      </c>
    </row>
    <row r="411" spans="1:37" x14ac:dyDescent="0.3">
      <c r="A411" s="2" t="s">
        <v>3</v>
      </c>
      <c r="B411" s="2">
        <v>407</v>
      </c>
      <c r="C411" s="8">
        <v>17</v>
      </c>
      <c r="D411" s="8">
        <v>17</v>
      </c>
      <c r="E411" s="8">
        <v>22.224900000000002</v>
      </c>
      <c r="F411" s="13">
        <f t="shared" si="87"/>
        <v>-0.47222222222222199</v>
      </c>
      <c r="G411" s="13">
        <f t="shared" si="88"/>
        <v>2.6924444444444422</v>
      </c>
      <c r="H411" s="35" cm="1">
        <f t="array" ref="H411">(m*g*_xll.Interp1d(-1,Parameters!$H$48:$H$54,Parameters!$I$48:$I$54,C411)+c_w*A*rho_L*(C411/3.6)^2/2+F411*e_i*m)*C411/3.6/1000</f>
        <v>-2.6758932558324227</v>
      </c>
      <c r="I411" s="35">
        <f t="shared" si="78"/>
        <v>20.131241823500943</v>
      </c>
      <c r="J411" s="35">
        <f t="shared" si="79"/>
        <v>1269.3155521727247</v>
      </c>
      <c r="K411" s="35">
        <f t="shared" si="80"/>
        <v>82.165663502619097</v>
      </c>
      <c r="L411" s="35">
        <f t="shared" si="81"/>
        <v>155.49620876794373</v>
      </c>
      <c r="M411" s="35" cm="1">
        <f t="array" ref="M411">_xll.Interp2dTab(-1,1,Parameters!$V$29:$AI$29,Parameters!$U$30:$U$37,Parameters!$V$30:$AI$37,ABS(J411),ABS(I411))*_xll.Interp2dTab(-1,1,Parameters!$V$18:$AI$18,Parameters!$U$19:$U$26,Parameters!$V$19:$AI$26,ABS(J411),ABS(I411))</f>
        <v>0.61522745612178165</v>
      </c>
      <c r="N411" s="35">
        <f t="shared" si="82"/>
        <v>-1.6462830006392133</v>
      </c>
      <c r="O411" s="35">
        <f t="shared" si="83"/>
        <v>-1646.2830006392132</v>
      </c>
      <c r="P411" s="35">
        <f t="shared" si="89"/>
        <v>0.24953669097527531</v>
      </c>
      <c r="Q411" s="35" cm="1">
        <f t="array" ref="Q411">_xll.Interp2dTab(-1,1,Parameters!$AL$29:$AY$29,Parameters!$AK$30:$AK$37,Parameters!$AL$30:$AY$37,ABS(L411),ABS(K411))</f>
        <v>0.90151398494327473</v>
      </c>
      <c r="R411" s="35">
        <f t="shared" si="84"/>
        <v>-2.4123551923483211</v>
      </c>
      <c r="S411" s="35">
        <f t="shared" si="90"/>
        <v>0.1611872088312869</v>
      </c>
      <c r="X411" s="12"/>
      <c r="AB411" s="17">
        <f>([1]WLTC_BFH!$I412/1000-H411)</f>
        <v>2.6727158558324224</v>
      </c>
      <c r="AC411" s="17">
        <f t="shared" si="85"/>
        <v>2.6727158558324224</v>
      </c>
      <c r="AG411" s="17">
        <f>([1]WLTC_BFH!$U415/1000-N411)</f>
        <v>0.50949728635349967</v>
      </c>
      <c r="AH411" s="17">
        <f t="shared" si="86"/>
        <v>0.50949728635349967</v>
      </c>
      <c r="AK411">
        <v>0.93690262033677274</v>
      </c>
    </row>
    <row r="412" spans="1:37" x14ac:dyDescent="0.3">
      <c r="A412" s="2" t="s">
        <v>3</v>
      </c>
      <c r="B412" s="2">
        <v>408</v>
      </c>
      <c r="C412" s="8">
        <v>15.3</v>
      </c>
      <c r="D412" s="8">
        <v>15.3</v>
      </c>
      <c r="E412" s="8">
        <v>20.457599999999999</v>
      </c>
      <c r="F412" s="13">
        <f t="shared" si="87"/>
        <v>-0.47222222222222199</v>
      </c>
      <c r="G412" s="13">
        <f t="shared" si="88"/>
        <v>2.6966944444444421</v>
      </c>
      <c r="H412" s="35" cm="1">
        <f t="array" ref="H412">(m*g*_xll.Interp1d(-1,Parameters!$H$48:$H$54,Parameters!$I$48:$I$54,C412)+c_w*A*rho_L*(C412/3.6)^2/2+F412*e_i*m)*C412/3.6/1000</f>
        <v>-2.4153843805017341</v>
      </c>
      <c r="I412" s="35">
        <f t="shared" si="78"/>
        <v>20.190427981220942</v>
      </c>
      <c r="J412" s="35">
        <f t="shared" si="79"/>
        <v>1142.3839969554522</v>
      </c>
      <c r="K412" s="35">
        <f t="shared" si="80"/>
        <v>82.407231805353277</v>
      </c>
      <c r="L412" s="35">
        <f t="shared" si="81"/>
        <v>139.94658789114936</v>
      </c>
      <c r="M412" s="35" cm="1">
        <f t="array" ref="M412">_xll.Interp2dTab(-1,1,Parameters!$V$29:$AI$29,Parameters!$U$30:$U$37,Parameters!$V$30:$AI$37,ABS(J412),ABS(I412))*_xll.Interp2dTab(-1,1,Parameters!$V$18:$AI$18,Parameters!$U$19:$U$26,Parameters!$V$19:$AI$26,ABS(J412),ABS(I412))</f>
        <v>0.59511050334899918</v>
      </c>
      <c r="N412" s="35">
        <f t="shared" si="82"/>
        <v>-1.4374206144616974</v>
      </c>
      <c r="O412" s="35">
        <f t="shared" si="83"/>
        <v>-1437.4206144616974</v>
      </c>
      <c r="P412" s="35">
        <f t="shared" si="89"/>
        <v>0.24913740747125818</v>
      </c>
      <c r="Q412" s="35" cm="1">
        <f t="array" ref="Q412">_xll.Interp2dTab(-1,1,Parameters!$AL$29:$AY$29,Parameters!$AK$30:$AK$37,Parameters!$AL$30:$AY$37,ABS(L412),ABS(K412))</f>
        <v>0.89746843137918331</v>
      </c>
      <c r="R412" s="35">
        <f t="shared" si="84"/>
        <v>-2.1677312311466719</v>
      </c>
      <c r="S412" s="35">
        <f t="shared" si="90"/>
        <v>0.1605850612670795</v>
      </c>
      <c r="X412" s="12"/>
      <c r="AB412" s="17">
        <f>([1]WLTC_BFH!$I413/1000-H412)</f>
        <v>2.4114428805017343</v>
      </c>
      <c r="AC412" s="17">
        <f t="shared" si="85"/>
        <v>2.4114428805017343</v>
      </c>
      <c r="AG412" s="17">
        <f>([1]WLTC_BFH!$U416/1000-N412)</f>
        <v>0.77302061446169201</v>
      </c>
      <c r="AH412" s="17">
        <f t="shared" si="86"/>
        <v>0.77302061446169201</v>
      </c>
      <c r="AK412">
        <v>1.6984306717814621</v>
      </c>
    </row>
    <row r="413" spans="1:37" x14ac:dyDescent="0.3">
      <c r="A413" s="2" t="s">
        <v>3</v>
      </c>
      <c r="B413" s="2">
        <v>409</v>
      </c>
      <c r="C413" s="8">
        <v>14.2</v>
      </c>
      <c r="D413" s="8">
        <v>14.2</v>
      </c>
      <c r="E413" s="8">
        <v>18.8672</v>
      </c>
      <c r="F413" s="13">
        <f t="shared" si="87"/>
        <v>-0.30555555555555597</v>
      </c>
      <c r="G413" s="13">
        <f t="shared" si="88"/>
        <v>2.7006388888888866</v>
      </c>
      <c r="H413" s="35" cm="1">
        <f t="array" ref="H413">(m*g*_xll.Interp1d(-1,Parameters!$H$48:$H$54,Parameters!$I$48:$I$54,C413)+c_w*A*rho_L*(C413/3.6)^2/2+F413*e_i*m)*C413/3.6/1000</f>
        <v>-1.3515424672386054</v>
      </c>
      <c r="I413" s="35">
        <f t="shared" si="78"/>
        <v>12.172843936804373</v>
      </c>
      <c r="J413" s="35">
        <f t="shared" si="79"/>
        <v>1060.2518141678052</v>
      </c>
      <c r="K413" s="35">
        <f t="shared" si="80"/>
        <v>49.683462528067054</v>
      </c>
      <c r="L413" s="35">
        <f t="shared" si="81"/>
        <v>129.88506850028239</v>
      </c>
      <c r="M413" s="35" cm="1">
        <f t="array" ref="M413">_xll.Interp2dTab(-1,1,Parameters!$V$29:$AI$29,Parameters!$U$30:$U$37,Parameters!$V$30:$AI$37,ABS(J413),ABS(I413))*_xll.Interp2dTab(-1,1,Parameters!$V$18:$AI$18,Parameters!$U$19:$U$26,Parameters!$V$19:$AI$26,ABS(J413),ABS(I413))</f>
        <v>0.55304936244569547</v>
      </c>
      <c r="N413" s="35">
        <f t="shared" si="82"/>
        <v>-0.74746969982459299</v>
      </c>
      <c r="O413" s="35">
        <f t="shared" si="83"/>
        <v>-747.46969982459302</v>
      </c>
      <c r="P413" s="35">
        <f t="shared" si="89"/>
        <v>0.24892977699908467</v>
      </c>
      <c r="Q413" s="35" cm="1">
        <f t="array" ref="Q413">_xll.Interp2dTab(-1,1,Parameters!$AL$29:$AY$29,Parameters!$AK$30:$AK$37,Parameters!$AL$30:$AY$37,ABS(L413),ABS(K413))</f>
        <v>0.92446384078697919</v>
      </c>
      <c r="R413" s="35">
        <f t="shared" si="84"/>
        <v>-1.2494521402501111</v>
      </c>
      <c r="S413" s="35">
        <f t="shared" si="90"/>
        <v>0.16023799122812113</v>
      </c>
      <c r="X413" s="12"/>
      <c r="AB413" s="17">
        <f>([1]WLTC_BFH!$I414/1000-H413)</f>
        <v>1.3489648672386054</v>
      </c>
      <c r="AC413" s="17">
        <f t="shared" si="85"/>
        <v>1.3489648672386054</v>
      </c>
      <c r="AG413" s="17">
        <f>([1]WLTC_BFH!$U417/1000-N413)</f>
        <v>0.135469699824593</v>
      </c>
      <c r="AH413" s="17">
        <f t="shared" si="86"/>
        <v>0.135469699824593</v>
      </c>
      <c r="AK413">
        <v>1.4355416050421299</v>
      </c>
    </row>
    <row r="414" spans="1:37" x14ac:dyDescent="0.3">
      <c r="A414" s="2" t="s">
        <v>3</v>
      </c>
      <c r="B414" s="2">
        <v>410</v>
      </c>
      <c r="C414" s="8">
        <v>13.9</v>
      </c>
      <c r="D414" s="8">
        <v>13.9</v>
      </c>
      <c r="E414" s="8">
        <v>16.9697</v>
      </c>
      <c r="F414" s="13">
        <f t="shared" si="87"/>
        <v>-8.3333333333333037E-2</v>
      </c>
      <c r="G414" s="13">
        <f t="shared" si="88"/>
        <v>2.7044999999999977</v>
      </c>
      <c r="H414" s="35" cm="1">
        <f t="array" ref="H414">(m*g*_xll.Interp1d(-1,Parameters!$H$48:$H$54,Parameters!$I$48:$I$54,C414)+c_w*A*rho_L*(C414/3.6)^2/2+F414*e_i*m)*C414/3.6/1000</f>
        <v>-0.15706399648317523</v>
      </c>
      <c r="I414" s="35">
        <f t="shared" si="78"/>
        <v>1.4451487306598814</v>
      </c>
      <c r="J414" s="35">
        <f t="shared" si="79"/>
        <v>1037.8521279529925</v>
      </c>
      <c r="K414" s="35">
        <f t="shared" si="80"/>
        <v>5.8983745441883055</v>
      </c>
      <c r="L414" s="35">
        <f t="shared" si="81"/>
        <v>127.14101775731869</v>
      </c>
      <c r="M414" s="35" cm="1">
        <f t="array" ref="M414">_xll.Interp2dTab(-1,1,Parameters!$V$29:$AI$29,Parameters!$U$30:$U$37,Parameters!$V$30:$AI$37,ABS(J414),ABS(I414))*_xll.Interp2dTab(-1,1,Parameters!$V$18:$AI$18,Parameters!$U$19:$U$26,Parameters!$V$19:$AI$26,ABS(J414),ABS(I414))</f>
        <v>0.19392544549657775</v>
      </c>
      <c r="N414" s="35">
        <f t="shared" si="82"/>
        <v>-3.045870548947268E-2</v>
      </c>
      <c r="O414" s="35">
        <f t="shared" si="83"/>
        <v>-30.458705489472681</v>
      </c>
      <c r="P414" s="35">
        <f t="shared" si="89"/>
        <v>0.24892131624755981</v>
      </c>
      <c r="Q414" s="35" cm="1">
        <f t="array" ref="Q414">_xll.Interp2dTab(-1,1,Parameters!$AL$29:$AY$29,Parameters!$AK$30:$AK$37,Parameters!$AL$30:$AY$37,ABS(L414),ABS(K414))</f>
        <v>0.52332654207208928</v>
      </c>
      <c r="R414" s="35">
        <f t="shared" si="84"/>
        <v>-8.2195758163562893E-2</v>
      </c>
      <c r="S414" s="35">
        <f t="shared" si="90"/>
        <v>0.16021515907307571</v>
      </c>
      <c r="X414" s="12"/>
      <c r="AB414" s="17">
        <f>([1]WLTC_BFH!$I415/1000-H414)</f>
        <v>0.15392879648317523</v>
      </c>
      <c r="AC414" s="17">
        <f t="shared" si="85"/>
        <v>0.15392879648317523</v>
      </c>
      <c r="AG414" s="17">
        <f>([1]WLTC_BFH!$U418/1000-N414)</f>
        <v>0.14907817451603594</v>
      </c>
      <c r="AH414" s="17">
        <f t="shared" si="86"/>
        <v>0.14907817451603594</v>
      </c>
      <c r="AK414">
        <v>2.3989280782327644</v>
      </c>
    </row>
    <row r="415" spans="1:37" x14ac:dyDescent="0.3">
      <c r="A415" s="2" t="s">
        <v>3</v>
      </c>
      <c r="B415" s="2">
        <v>411</v>
      </c>
      <c r="C415" s="8">
        <v>14</v>
      </c>
      <c r="D415" s="8">
        <v>14</v>
      </c>
      <c r="E415" s="8">
        <v>15.3491</v>
      </c>
      <c r="F415" s="13">
        <f t="shared" si="87"/>
        <v>2.7777777777777679E-2</v>
      </c>
      <c r="G415" s="13">
        <f t="shared" si="88"/>
        <v>2.7083888888888867</v>
      </c>
      <c r="H415" s="35" cm="1">
        <f t="array" ref="H415">(m*g*_xll.Interp1d(-1,Parameters!$H$48:$H$54,Parameters!$I$48:$I$54,C415)+c_w*A*rho_L*(C415/3.6)^2/2+F415*e_i*m)*C415/3.6/1000</f>
        <v>0.42979030090028275</v>
      </c>
      <c r="I415" s="35">
        <f t="shared" si="78"/>
        <v>3.9262620022391554</v>
      </c>
      <c r="J415" s="35">
        <f t="shared" si="79"/>
        <v>1045.3186900245969</v>
      </c>
      <c r="K415" s="35">
        <f t="shared" si="80"/>
        <v>16.025038362139114</v>
      </c>
      <c r="L415" s="35">
        <f t="shared" si="81"/>
        <v>128.05570133830662</v>
      </c>
      <c r="M415" s="35" cm="1">
        <f t="array" ref="M415">_xll.Interp2dTab(-1,1,Parameters!$V$29:$AI$29,Parameters!$U$30:$U$37,Parameters!$V$30:$AI$37,ABS(J415),ABS(I415))*_xll.Interp2dTab(-1,1,Parameters!$V$18:$AI$18,Parameters!$U$19:$U$26,Parameters!$V$19:$AI$26,ABS(J415),ABS(I415))</f>
        <v>0.27860780940453633</v>
      </c>
      <c r="N415" s="35">
        <f t="shared" si="82"/>
        <v>1.5426355126902802</v>
      </c>
      <c r="O415" s="35">
        <f t="shared" si="83"/>
        <v>1542.6355126902802</v>
      </c>
      <c r="P415" s="35">
        <f t="shared" si="89"/>
        <v>0.249349826112196</v>
      </c>
      <c r="Q415" s="35" cm="1">
        <f t="array" ref="Q415">_xll.Interp2dTab(-1,1,Parameters!$AL$29:$AY$29,Parameters!$AK$30:$AK$37,Parameters!$AL$30:$AY$37,ABS(L415),ABS(K415))</f>
        <v>0.735119172693386</v>
      </c>
      <c r="R415" s="35">
        <f t="shared" si="84"/>
        <v>0.58465391308675041</v>
      </c>
      <c r="S415" s="35">
        <f t="shared" si="90"/>
        <v>0.16037756293782202</v>
      </c>
      <c r="X415" s="12"/>
      <c r="AB415" s="17">
        <f>([1]WLTC_BFH!$I416/1000-H415)</f>
        <v>-0.43172280090028275</v>
      </c>
      <c r="AC415" s="17">
        <f t="shared" si="85"/>
        <v>0.43172280090028275</v>
      </c>
      <c r="AG415" s="17">
        <f>([1]WLTC_BFH!$U419/1000-N415)</f>
        <v>-0.85309979840455885</v>
      </c>
      <c r="AH415" s="17">
        <f t="shared" si="86"/>
        <v>0.85309979840455885</v>
      </c>
      <c r="AK415">
        <v>2.5255469645498518</v>
      </c>
    </row>
    <row r="416" spans="1:37" x14ac:dyDescent="0.3">
      <c r="A416" s="2" t="s">
        <v>3</v>
      </c>
      <c r="B416" s="2">
        <v>412</v>
      </c>
      <c r="C416" s="8">
        <v>14.2</v>
      </c>
      <c r="D416" s="8">
        <v>14.2</v>
      </c>
      <c r="E416" s="8">
        <v>14.5586</v>
      </c>
      <c r="F416" s="13">
        <f t="shared" si="87"/>
        <v>5.5555555555555358E-2</v>
      </c>
      <c r="G416" s="13">
        <f t="shared" si="88"/>
        <v>2.7123333333333313</v>
      </c>
      <c r="H416" s="35" cm="1">
        <f t="array" ref="H416">(m*g*_xll.Interp1d(-1,Parameters!$H$48:$H$54,Parameters!$I$48:$I$54,C416)+c_w*A*rho_L*(C416/3.6)^2/2+F416*e_i*m)*C416/3.6/1000</f>
        <v>0.58561859634164226</v>
      </c>
      <c r="I416" s="35">
        <f t="shared" si="78"/>
        <v>5.2744504538744437</v>
      </c>
      <c r="J416" s="35">
        <f t="shared" si="79"/>
        <v>1060.2518141678052</v>
      </c>
      <c r="K416" s="35">
        <f t="shared" si="80"/>
        <v>21.527669527488541</v>
      </c>
      <c r="L416" s="35">
        <f t="shared" si="81"/>
        <v>129.88506850028239</v>
      </c>
      <c r="M416" s="35" cm="1">
        <f t="array" ref="M416">_xll.Interp2dTab(-1,1,Parameters!$V$29:$AI$29,Parameters!$U$30:$U$37,Parameters!$V$30:$AI$37,ABS(J416),ABS(I416))*_xll.Interp2dTab(-1,1,Parameters!$V$18:$AI$18,Parameters!$U$19:$U$26,Parameters!$V$19:$AI$26,ABS(J416),ABS(I416))</f>
        <v>0.33146893675378652</v>
      </c>
      <c r="N416" s="35">
        <f t="shared" si="82"/>
        <v>1.766737487008132</v>
      </c>
      <c r="O416" s="35">
        <f t="shared" si="83"/>
        <v>1766.7374870081321</v>
      </c>
      <c r="P416" s="35">
        <f t="shared" si="89"/>
        <v>0.24984058652525382</v>
      </c>
      <c r="Q416" s="35" cm="1">
        <f t="array" ref="Q416">_xll.Interp2dTab(-1,1,Parameters!$AL$29:$AY$29,Parameters!$AK$30:$AK$37,Parameters!$AL$30:$AY$37,ABS(L416),ABS(K416))</f>
        <v>0.85034894968568342</v>
      </c>
      <c r="R416" s="35">
        <f t="shared" si="84"/>
        <v>0.68868033124296313</v>
      </c>
      <c r="S416" s="35">
        <f t="shared" si="90"/>
        <v>0.16056886302983395</v>
      </c>
      <c r="X416" s="12"/>
      <c r="AB416" s="17">
        <f>([1]WLTC_BFH!$I417/1000-H416)</f>
        <v>-0.58662139634164223</v>
      </c>
      <c r="AC416" s="17">
        <f t="shared" si="85"/>
        <v>0.58662139634164223</v>
      </c>
      <c r="AG416" s="17">
        <f>([1]WLTC_BFH!$U420/1000-N416)</f>
        <v>-0.57826223948336963</v>
      </c>
      <c r="AH416" s="17">
        <f t="shared" si="86"/>
        <v>0.57826223948336963</v>
      </c>
      <c r="AK416">
        <v>1.7207813723731999</v>
      </c>
    </row>
    <row r="417" spans="1:37" x14ac:dyDescent="0.3">
      <c r="A417" s="2" t="s">
        <v>3</v>
      </c>
      <c r="B417" s="2">
        <v>413</v>
      </c>
      <c r="C417" s="8">
        <v>14.5</v>
      </c>
      <c r="D417" s="8">
        <v>14.5</v>
      </c>
      <c r="E417" s="8">
        <v>14.3287</v>
      </c>
      <c r="F417" s="13">
        <f t="shared" si="87"/>
        <v>8.3333333333333523E-2</v>
      </c>
      <c r="G417" s="13">
        <f t="shared" si="88"/>
        <v>2.7163611111111092</v>
      </c>
      <c r="H417" s="35" cm="1">
        <f t="array" ref="H417">(m*g*_xll.Interp1d(-1,Parameters!$H$48:$H$54,Parameters!$I$48:$I$54,C417)+c_w*A*rho_L*(C417/3.6)^2/2+F417*e_i*m)*C417/3.6/1000</f>
        <v>0.751204979676667</v>
      </c>
      <c r="I417" s="35">
        <f t="shared" si="78"/>
        <v>6.6258432606541735</v>
      </c>
      <c r="J417" s="35">
        <f t="shared" si="79"/>
        <v>1082.6515003826182</v>
      </c>
      <c r="K417" s="35">
        <f t="shared" si="80"/>
        <v>27.04337926836001</v>
      </c>
      <c r="L417" s="35">
        <f t="shared" si="81"/>
        <v>132.62911924324612</v>
      </c>
      <c r="M417" s="35" cm="1">
        <f t="array" ref="M417">_xll.Interp2dTab(-1,1,Parameters!$V$29:$AI$29,Parameters!$U$30:$U$37,Parameters!$V$30:$AI$37,ABS(J417),ABS(I417))*_xll.Interp2dTab(-1,1,Parameters!$V$18:$AI$18,Parameters!$U$19:$U$26,Parameters!$V$19:$AI$26,ABS(J417),ABS(I417))</f>
        <v>0.38975406783659505</v>
      </c>
      <c r="N417" s="35">
        <f t="shared" si="82"/>
        <v>1.9273820125762247</v>
      </c>
      <c r="O417" s="35">
        <f t="shared" si="83"/>
        <v>1927.3820125762247</v>
      </c>
      <c r="P417" s="35">
        <f t="shared" si="89"/>
        <v>0.2503759704176361</v>
      </c>
      <c r="Q417" s="35" cm="1">
        <f t="array" ref="Q417">_xll.Interp2dTab(-1,1,Parameters!$AL$29:$AY$29,Parameters!$AK$30:$AK$37,Parameters!$AL$30:$AY$37,ABS(L417),ABS(K417))</f>
        <v>0.92339625925593771</v>
      </c>
      <c r="R417" s="35">
        <f t="shared" si="84"/>
        <v>0.81352395804806432</v>
      </c>
      <c r="S417" s="35">
        <f t="shared" si="90"/>
        <v>0.16079484190706952</v>
      </c>
      <c r="X417" s="12"/>
      <c r="AB417" s="17">
        <f>([1]WLTC_BFH!$I418/1000-H417)</f>
        <v>-0.75126407967666697</v>
      </c>
      <c r="AC417" s="17">
        <f t="shared" si="85"/>
        <v>0.75126407967666697</v>
      </c>
      <c r="AG417" s="17">
        <f>([1]WLTC_BFH!$U421/1000-N417)</f>
        <v>-0.38956383075804046</v>
      </c>
      <c r="AH417" s="17">
        <f t="shared" si="86"/>
        <v>0.38956383075804046</v>
      </c>
      <c r="AK417">
        <v>0.70294166307998907</v>
      </c>
    </row>
    <row r="418" spans="1:37" x14ac:dyDescent="0.3">
      <c r="A418" s="2" t="s">
        <v>3</v>
      </c>
      <c r="B418" s="2">
        <v>414</v>
      </c>
      <c r="C418" s="8">
        <v>14.9</v>
      </c>
      <c r="D418" s="8">
        <v>14.9</v>
      </c>
      <c r="E418" s="8">
        <v>14.407999999999999</v>
      </c>
      <c r="F418" s="13">
        <f t="shared" si="87"/>
        <v>0.1111111111111112</v>
      </c>
      <c r="G418" s="13">
        <f t="shared" si="88"/>
        <v>2.7204999999999981</v>
      </c>
      <c r="H418" s="35" cm="1">
        <f t="array" ref="H418">(m*g*_xll.Interp1d(-1,Parameters!$H$48:$H$54,Parameters!$I$48:$I$54,C418)+c_w*A*rho_L*(C418/3.6)^2/2+F418*e_i*m)*C418/3.6/1000</f>
        <v>0.92976430471570815</v>
      </c>
      <c r="I418" s="35">
        <f t="shared" si="78"/>
        <v>7.9806323188786781</v>
      </c>
      <c r="J418" s="35">
        <f t="shared" si="79"/>
        <v>1112.5177486690354</v>
      </c>
      <c r="K418" s="35">
        <f t="shared" si="80"/>
        <v>32.572950809503325</v>
      </c>
      <c r="L418" s="35">
        <f t="shared" si="81"/>
        <v>136.28785356719777</v>
      </c>
      <c r="M418" s="35" cm="1">
        <f t="array" ref="M418">_xll.Interp2dTab(-1,1,Parameters!$V$29:$AI$29,Parameters!$U$30:$U$37,Parameters!$V$30:$AI$37,ABS(J418),ABS(I418))*_xll.Interp2dTab(-1,1,Parameters!$V$18:$AI$18,Parameters!$U$19:$U$26,Parameters!$V$19:$AI$26,ABS(J418),ABS(I418))</f>
        <v>0.45394951369575898</v>
      </c>
      <c r="N418" s="35">
        <f t="shared" si="82"/>
        <v>2.0481667601010902</v>
      </c>
      <c r="O418" s="35">
        <f t="shared" si="83"/>
        <v>2048.1667601010904</v>
      </c>
      <c r="P418" s="35">
        <f t="shared" si="89"/>
        <v>0.25094490562877531</v>
      </c>
      <c r="Q418" s="35" cm="1">
        <f t="array" ref="Q418">_xll.Interp2dTab(-1,1,Parameters!$AL$29:$AY$29,Parameters!$AK$30:$AK$37,Parameters!$AL$30:$AY$37,ABS(L418),ABS(K418))</f>
        <v>0.92417839761681353</v>
      </c>
      <c r="R418" s="35">
        <f t="shared" si="84"/>
        <v>1.0060441870458117</v>
      </c>
      <c r="S418" s="35">
        <f t="shared" si="90"/>
        <v>0.16107429862569336</v>
      </c>
      <c r="X418" s="12"/>
      <c r="AB418" s="17">
        <f>([1]WLTC_BFH!$I419/1000-H418)</f>
        <v>-0.92950990471570816</v>
      </c>
      <c r="AC418" s="17">
        <f t="shared" si="85"/>
        <v>0.92950990471570816</v>
      </c>
      <c r="AG418" s="17">
        <f>([1]WLTC_BFH!$U422/1000-N418)</f>
        <v>3.9516408215745535E-2</v>
      </c>
      <c r="AH418" s="17">
        <f t="shared" si="86"/>
        <v>3.9516408215745535E-2</v>
      </c>
      <c r="AK418">
        <v>0.74660464235424984</v>
      </c>
    </row>
    <row r="419" spans="1:37" x14ac:dyDescent="0.3">
      <c r="A419" s="2" t="s">
        <v>3</v>
      </c>
      <c r="B419" s="2">
        <v>415</v>
      </c>
      <c r="C419" s="8">
        <v>15.9</v>
      </c>
      <c r="D419" s="8">
        <v>15.9</v>
      </c>
      <c r="E419" s="8">
        <v>14.7278</v>
      </c>
      <c r="F419" s="13">
        <f t="shared" si="87"/>
        <v>0.27777777777777779</v>
      </c>
      <c r="G419" s="13">
        <f t="shared" si="88"/>
        <v>2.7249166666666649</v>
      </c>
      <c r="H419" s="35" cm="1">
        <f t="array" ref="H419">(m*g*_xll.Interp1d(-1,Parameters!$H$48:$H$54,Parameters!$I$48:$I$54,C419)+c_w*A*rho_L*(C419/3.6)^2/2+F419*e_i*m)*C419/3.6/1000</f>
        <v>1.9974054950522995</v>
      </c>
      <c r="I419" s="35">
        <f t="shared" si="78"/>
        <v>16.06644598101882</v>
      </c>
      <c r="J419" s="35">
        <f t="shared" si="79"/>
        <v>1187.1833693850779</v>
      </c>
      <c r="K419" s="35">
        <f t="shared" si="80"/>
        <v>65.575199271528319</v>
      </c>
      <c r="L419" s="35">
        <f t="shared" si="81"/>
        <v>145.43468937707678</v>
      </c>
      <c r="M419" s="35" cm="1">
        <f t="array" ref="M419">_xll.Interp2dTab(-1,1,Parameters!$V$29:$AI$29,Parameters!$U$30:$U$37,Parameters!$V$30:$AI$37,ABS(J419),ABS(I419))*_xll.Interp2dTab(-1,1,Parameters!$V$18:$AI$18,Parameters!$U$19:$U$26,Parameters!$V$19:$AI$26,ABS(J419),ABS(I419))</f>
        <v>0.58660364998656556</v>
      </c>
      <c r="N419" s="35">
        <f t="shared" si="82"/>
        <v>3.4050342085291221</v>
      </c>
      <c r="O419" s="35">
        <f t="shared" si="83"/>
        <v>3405.0342085291222</v>
      </c>
      <c r="P419" s="35">
        <f t="shared" si="89"/>
        <v>0.25189074846447784</v>
      </c>
      <c r="Q419" s="35" cm="1">
        <f t="array" ref="Q419">_xll.Interp2dTab(-1,1,Parameters!$AL$29:$AY$29,Parameters!$AK$30:$AK$37,Parameters!$AL$30:$AY$37,ABS(L419),ABS(K419))</f>
        <v>0.91336296715769727</v>
      </c>
      <c r="R419" s="35">
        <f t="shared" si="84"/>
        <v>2.1868693683389027</v>
      </c>
      <c r="S419" s="35">
        <f t="shared" si="90"/>
        <v>0.16168176233912085</v>
      </c>
      <c r="X419" s="12"/>
      <c r="AB419" s="17">
        <f>([1]WLTC_BFH!$I420/1000-H419)</f>
        <v>-1.9967688950522995</v>
      </c>
      <c r="AC419" s="17">
        <f t="shared" si="85"/>
        <v>1.9967688950522995</v>
      </c>
      <c r="AG419" s="17">
        <f>([1]WLTC_BFH!$U423/1000-N419)</f>
        <v>-0.920154208529123</v>
      </c>
      <c r="AH419" s="17">
        <f t="shared" si="86"/>
        <v>0.920154208529123</v>
      </c>
      <c r="AK419">
        <v>0.82934645711881805</v>
      </c>
    </row>
    <row r="420" spans="1:37" x14ac:dyDescent="0.3">
      <c r="A420" s="2" t="s">
        <v>3</v>
      </c>
      <c r="B420" s="2">
        <v>416</v>
      </c>
      <c r="C420" s="8">
        <v>17.399999999999999</v>
      </c>
      <c r="D420" s="8">
        <v>17.399999999999999</v>
      </c>
      <c r="E420" s="8">
        <v>15.2393</v>
      </c>
      <c r="F420" s="13">
        <f t="shared" si="87"/>
        <v>0.41666666666666619</v>
      </c>
      <c r="G420" s="13">
        <f t="shared" si="88"/>
        <v>2.7297499999999983</v>
      </c>
      <c r="H420" s="35" cm="1">
        <f t="array" ref="H420">(m*g*_xll.Interp1d(-1,Parameters!$H$48:$H$54,Parameters!$I$48:$I$54,C420)+c_w*A*rho_L*(C420/3.6)^2/2+F420*e_i*m)*C420/3.6/1000</f>
        <v>3.1061257197100622</v>
      </c>
      <c r="I420" s="35">
        <f t="shared" si="78"/>
        <v>22.830766039765248</v>
      </c>
      <c r="J420" s="35">
        <f t="shared" si="79"/>
        <v>1299.1818004591419</v>
      </c>
      <c r="K420" s="35">
        <f t="shared" si="80"/>
        <v>93.183771591301863</v>
      </c>
      <c r="L420" s="35">
        <f t="shared" si="81"/>
        <v>159.15494309189535</v>
      </c>
      <c r="M420" s="35" cm="1">
        <f t="array" ref="M420">_xll.Interp2dTab(-1,1,Parameters!$V$29:$AI$29,Parameters!$U$30:$U$37,Parameters!$V$30:$AI$37,ABS(J420),ABS(I420))*_xll.Interp2dTab(-1,1,Parameters!$V$18:$AI$18,Parameters!$U$19:$U$26,Parameters!$V$19:$AI$26,ABS(J420),ABS(I420))</f>
        <v>0.63077152288792604</v>
      </c>
      <c r="N420" s="35">
        <f t="shared" si="82"/>
        <v>4.9243277589466432</v>
      </c>
      <c r="O420" s="35">
        <f t="shared" si="83"/>
        <v>4924.3277589466434</v>
      </c>
      <c r="P420" s="35">
        <f t="shared" si="89"/>
        <v>0.25325861728640747</v>
      </c>
      <c r="Q420" s="35" cm="1">
        <f t="array" ref="Q420">_xll.Interp2dTab(-1,1,Parameters!$AL$29:$AY$29,Parameters!$AK$30:$AK$37,Parameters!$AL$30:$AY$37,ABS(L420),ABS(K420))</f>
        <v>0.89335307052541291</v>
      </c>
      <c r="R420" s="35">
        <f t="shared" si="84"/>
        <v>3.4769295838242753</v>
      </c>
      <c r="S420" s="35">
        <f t="shared" si="90"/>
        <v>0.16264757611240538</v>
      </c>
      <c r="X420" s="12"/>
      <c r="AB420" s="17">
        <f>([1]WLTC_BFH!$I421/1000-H420)</f>
        <v>-3.1052308197100622</v>
      </c>
      <c r="AC420" s="17">
        <f t="shared" si="85"/>
        <v>3.1052308197100622</v>
      </c>
      <c r="AG420" s="17">
        <f>([1]WLTC_BFH!$U424/1000-N420)</f>
        <v>-2.3138077589466399</v>
      </c>
      <c r="AH420" s="17">
        <f t="shared" si="86"/>
        <v>2.3138077589466399</v>
      </c>
      <c r="AK420">
        <v>0.72268299347878795</v>
      </c>
    </row>
    <row r="421" spans="1:37" x14ac:dyDescent="0.3">
      <c r="A421" s="2" t="s">
        <v>3</v>
      </c>
      <c r="B421" s="2">
        <v>417</v>
      </c>
      <c r="C421" s="8">
        <v>18.7</v>
      </c>
      <c r="D421" s="8">
        <v>18.7</v>
      </c>
      <c r="E421" s="8">
        <v>15.871700000000001</v>
      </c>
      <c r="F421" s="13">
        <f t="shared" si="87"/>
        <v>0.36111111111111133</v>
      </c>
      <c r="G421" s="13">
        <f t="shared" si="88"/>
        <v>2.7349444444444426</v>
      </c>
      <c r="H421" s="35" cm="1">
        <f t="array" ref="H421">(m*g*_xll.Interp1d(-1,Parameters!$H$48:$H$54,Parameters!$I$48:$I$54,C421)+c_w*A*rho_L*(C421/3.6)^2/2+F421*e_i*m)*C421/3.6/1000</f>
        <v>2.9531110459505734</v>
      </c>
      <c r="I421" s="35">
        <f t="shared" si="78"/>
        <v>20.197093393054995</v>
      </c>
      <c r="J421" s="35">
        <f t="shared" si="79"/>
        <v>1396.2471073899972</v>
      </c>
      <c r="K421" s="35">
        <f t="shared" si="80"/>
        <v>82.434436683753972</v>
      </c>
      <c r="L421" s="35">
        <f t="shared" si="81"/>
        <v>171.04582964473809</v>
      </c>
      <c r="M421" s="35" cm="1">
        <f t="array" ref="M421">_xll.Interp2dTab(-1,1,Parameters!$V$29:$AI$29,Parameters!$U$30:$U$37,Parameters!$V$30:$AI$37,ABS(J421),ABS(I421))*_xll.Interp2dTab(-1,1,Parameters!$V$18:$AI$18,Parameters!$U$19:$U$26,Parameters!$V$19:$AI$26,ABS(J421),ABS(I421))</f>
        <v>0.63610757311995181</v>
      </c>
      <c r="N421" s="35">
        <f t="shared" si="82"/>
        <v>4.6424711334063939</v>
      </c>
      <c r="O421" s="35">
        <f t="shared" si="83"/>
        <v>4642.4711334063941</v>
      </c>
      <c r="P421" s="35">
        <f t="shared" si="89"/>
        <v>0.25454819260124256</v>
      </c>
      <c r="Q421" s="35" cm="1">
        <f t="array" ref="Q421">_xll.Interp2dTab(-1,1,Parameters!$AL$29:$AY$29,Parameters!$AK$30:$AK$37,Parameters!$AL$30:$AY$37,ABS(L421),ABS(K421))</f>
        <v>0.90513543215272785</v>
      </c>
      <c r="R421" s="35">
        <f t="shared" si="84"/>
        <v>3.2626178813120208</v>
      </c>
      <c r="S421" s="35">
        <f t="shared" si="90"/>
        <v>0.16355385885721427</v>
      </c>
      <c r="X421" s="12"/>
      <c r="AB421" s="17">
        <f>([1]WLTC_BFH!$I422/1000-H421)</f>
        <v>-2.9520680459505733</v>
      </c>
      <c r="AC421" s="17">
        <f t="shared" si="85"/>
        <v>2.9520680459505733</v>
      </c>
      <c r="AG421" s="17">
        <f>([1]WLTC_BFH!$U425/1000-N421)</f>
        <v>-2.7471620424973011</v>
      </c>
      <c r="AH421" s="17">
        <f t="shared" si="86"/>
        <v>2.7471620424973011</v>
      </c>
      <c r="AK421">
        <v>-0.1559798366099634</v>
      </c>
    </row>
    <row r="422" spans="1:37" x14ac:dyDescent="0.3">
      <c r="A422" s="2" t="s">
        <v>3</v>
      </c>
      <c r="B422" s="2">
        <v>418</v>
      </c>
      <c r="C422" s="8">
        <v>19.100000000000001</v>
      </c>
      <c r="D422" s="8">
        <v>19.100000000000001</v>
      </c>
      <c r="E422" s="8">
        <v>16.9116</v>
      </c>
      <c r="F422" s="13">
        <f t="shared" si="87"/>
        <v>0.1111111111111117</v>
      </c>
      <c r="G422" s="13">
        <f t="shared" si="88"/>
        <v>2.7402499999999983</v>
      </c>
      <c r="H422" s="35" cm="1">
        <f t="array" ref="H422">(m*g*_xll.Interp1d(-1,Parameters!$H$48:$H$54,Parameters!$I$48:$I$54,C422)+c_w*A*rho_L*(C422/3.6)^2/2+F422*e_i*m)*C422/3.6/1000</f>
        <v>1.2148198075644239</v>
      </c>
      <c r="I422" s="35">
        <f t="shared" si="78"/>
        <v>8.1344688304157398</v>
      </c>
      <c r="J422" s="35">
        <f t="shared" si="79"/>
        <v>1426.1133556764144</v>
      </c>
      <c r="K422" s="35">
        <f t="shared" si="80"/>
        <v>33.20083453134184</v>
      </c>
      <c r="L422" s="35">
        <f t="shared" si="81"/>
        <v>174.70456396868974</v>
      </c>
      <c r="M422" s="35" cm="1">
        <f t="array" ref="M422">_xll.Interp2dTab(-1,1,Parameters!$V$29:$AI$29,Parameters!$U$30:$U$37,Parameters!$V$30:$AI$37,ABS(J422),ABS(I422))*_xll.Interp2dTab(-1,1,Parameters!$V$18:$AI$18,Parameters!$U$19:$U$26,Parameters!$V$19:$AI$26,ABS(J422),ABS(I422))</f>
        <v>0.49953581740374065</v>
      </c>
      <c r="N422" s="35">
        <f t="shared" si="82"/>
        <v>2.4318973039376033</v>
      </c>
      <c r="O422" s="35">
        <f t="shared" si="83"/>
        <v>2431.8973039376033</v>
      </c>
      <c r="P422" s="35">
        <f t="shared" si="89"/>
        <v>0.25522371963011414</v>
      </c>
      <c r="Q422" s="35" cm="1">
        <f t="array" ref="Q422">_xll.Interp2dTab(-1,1,Parameters!$AL$29:$AY$29,Parameters!$AK$30:$AK$37,Parameters!$AL$30:$AY$37,ABS(L422),ABS(K422))</f>
        <v>0.92869573593255561</v>
      </c>
      <c r="R422" s="35">
        <f t="shared" si="84"/>
        <v>1.3080923714423593</v>
      </c>
      <c r="S422" s="35">
        <f t="shared" si="90"/>
        <v>0.16391721784928159</v>
      </c>
      <c r="X422" s="12"/>
      <c r="AB422" s="17">
        <f>([1]WLTC_BFH!$I423/1000-H422)</f>
        <v>-1.2127328075644239</v>
      </c>
      <c r="AC422" s="17">
        <f t="shared" si="85"/>
        <v>1.2127328075644239</v>
      </c>
      <c r="AG422" s="17">
        <f>([1]WLTC_BFH!$U426/1000-N422)</f>
        <v>-2.1480149509964184</v>
      </c>
      <c r="AH422" s="17">
        <f t="shared" si="86"/>
        <v>2.1480149509964184</v>
      </c>
      <c r="AK422">
        <v>-2.6054849771416424</v>
      </c>
    </row>
    <row r="423" spans="1:37" x14ac:dyDescent="0.3">
      <c r="A423" s="2" t="s">
        <v>3</v>
      </c>
      <c r="B423" s="2">
        <v>419</v>
      </c>
      <c r="C423" s="8">
        <v>18.8</v>
      </c>
      <c r="D423" s="8">
        <v>18.8</v>
      </c>
      <c r="E423" s="8">
        <v>17.925599999999999</v>
      </c>
      <c r="F423" s="13">
        <f t="shared" si="87"/>
        <v>-8.3333333333333523E-2</v>
      </c>
      <c r="G423" s="13">
        <f t="shared" si="88"/>
        <v>2.7454722222222205</v>
      </c>
      <c r="H423" s="35" cm="1">
        <f t="array" ref="H423">(m*g*_xll.Interp1d(-1,Parameters!$H$48:$H$54,Parameters!$I$48:$I$54,C423)+c_w*A*rho_L*(C423/3.6)^2/2+F423*e_i*m)*C423/3.6/1000</f>
        <v>-0.18704779040949909</v>
      </c>
      <c r="I423" s="35">
        <f t="shared" si="78"/>
        <v>1.2724637973856936</v>
      </c>
      <c r="J423" s="35">
        <f t="shared" si="79"/>
        <v>1403.7136694616015</v>
      </c>
      <c r="K423" s="35">
        <f t="shared" si="80"/>
        <v>5.1935609890297085</v>
      </c>
      <c r="L423" s="35">
        <f t="shared" si="81"/>
        <v>171.960513225726</v>
      </c>
      <c r="M423" s="35" cm="1">
        <f t="array" ref="M423">_xll.Interp2dTab(-1,1,Parameters!$V$29:$AI$29,Parameters!$U$30:$U$37,Parameters!$V$30:$AI$37,ABS(J423),ABS(I423))*_xll.Interp2dTab(-1,1,Parameters!$V$18:$AI$18,Parameters!$U$19:$U$26,Parameters!$V$19:$AI$26,ABS(J423),ABS(I423))</f>
        <v>0.20565973454170317</v>
      </c>
      <c r="N423" s="35">
        <f t="shared" si="82"/>
        <v>-3.8468198922229711E-2</v>
      </c>
      <c r="O423" s="35">
        <f t="shared" si="83"/>
        <v>-38.46819892222971</v>
      </c>
      <c r="P423" s="35">
        <f t="shared" si="89"/>
        <v>0.2552130340193024</v>
      </c>
      <c r="Q423" s="35" cm="1">
        <f t="array" ref="Q423">_xll.Interp2dTab(-1,1,Parameters!$AL$29:$AY$29,Parameters!$AK$30:$AK$37,Parameters!$AL$30:$AY$37,ABS(L423),ABS(K423))</f>
        <v>0.50952099382877669</v>
      </c>
      <c r="R423" s="35">
        <f t="shared" si="84"/>
        <v>-9.5304776062924701E-2</v>
      </c>
      <c r="S423" s="35">
        <f t="shared" si="90"/>
        <v>0.16389074430037523</v>
      </c>
      <c r="X423" s="12"/>
      <c r="AB423" s="17">
        <f>([1]WLTC_BFH!$I424/1000-H423)</f>
        <v>0.18880339040949909</v>
      </c>
      <c r="AC423" s="17">
        <f t="shared" si="85"/>
        <v>0.18880339040949909</v>
      </c>
      <c r="AG423" s="17">
        <f>([1]WLTC_BFH!$U427/1000-N423)</f>
        <v>-0.48553180107777033</v>
      </c>
      <c r="AH423" s="17">
        <f t="shared" si="86"/>
        <v>0.48553180107777033</v>
      </c>
      <c r="AK423">
        <v>-3.4911984255693493</v>
      </c>
    </row>
    <row r="424" spans="1:37" x14ac:dyDescent="0.3">
      <c r="A424" s="2" t="s">
        <v>3</v>
      </c>
      <c r="B424" s="2">
        <v>420</v>
      </c>
      <c r="C424" s="8">
        <v>17.600000000000001</v>
      </c>
      <c r="D424" s="8">
        <v>17.600000000000001</v>
      </c>
      <c r="E424" s="8">
        <v>18.890899999999998</v>
      </c>
      <c r="F424" s="13">
        <f t="shared" si="87"/>
        <v>-0.33333333333333315</v>
      </c>
      <c r="G424" s="13">
        <f t="shared" si="88"/>
        <v>2.7503611111111095</v>
      </c>
      <c r="H424" s="35" cm="1">
        <f t="array" ref="H424">(m*g*_xll.Interp1d(-1,Parameters!$H$48:$H$54,Parameters!$I$48:$I$54,C424)+c_w*A*rho_L*(C424/3.6)^2/2+F424*e_i*m)*C424/3.6/1000</f>
        <v>-1.8438023809207338</v>
      </c>
      <c r="I424" s="35">
        <f t="shared" si="78"/>
        <v>13.398383543826117</v>
      </c>
      <c r="J424" s="35">
        <f t="shared" si="79"/>
        <v>1314.1149246023504</v>
      </c>
      <c r="K424" s="35">
        <f t="shared" si="80"/>
        <v>54.685502434126299</v>
      </c>
      <c r="L424" s="35">
        <f t="shared" si="81"/>
        <v>160.98431025387117</v>
      </c>
      <c r="M424" s="35" cm="1">
        <f t="array" ref="M424">_xll.Interp2dTab(-1,1,Parameters!$V$29:$AI$29,Parameters!$U$30:$U$37,Parameters!$V$30:$AI$37,ABS(J424),ABS(I424))*_xll.Interp2dTab(-1,1,Parameters!$V$18:$AI$18,Parameters!$U$19:$U$26,Parameters!$V$19:$AI$26,ABS(J424),ABS(I424))</f>
        <v>0.59593656611153811</v>
      </c>
      <c r="N424" s="35">
        <f t="shared" si="82"/>
        <v>-1.0987892594741802</v>
      </c>
      <c r="O424" s="35">
        <f t="shared" si="83"/>
        <v>-1098.7892594741802</v>
      </c>
      <c r="P424" s="35">
        <f t="shared" si="89"/>
        <v>0.25490781478055957</v>
      </c>
      <c r="Q424" s="35" cm="1">
        <f t="array" ref="Q424">_xll.Interp2dTab(-1,1,Parameters!$AL$29:$AY$29,Parameters!$AK$30:$AK$37,Parameters!$AL$30:$AY$37,ABS(L424),ABS(K424))</f>
        <v>0.92531937050636848</v>
      </c>
      <c r="R424" s="35">
        <f t="shared" si="84"/>
        <v>-1.7061060584517167</v>
      </c>
      <c r="S424" s="35">
        <f t="shared" si="90"/>
        <v>0.16341682595080531</v>
      </c>
      <c r="X424" s="12"/>
      <c r="AB424" s="17">
        <f>([1]WLTC_BFH!$I425/1000-H424)</f>
        <v>1.8458076809207338</v>
      </c>
      <c r="AC424" s="17">
        <f t="shared" si="85"/>
        <v>1.8458076809207338</v>
      </c>
      <c r="AG424" s="17">
        <f>([1]WLTC_BFH!$U428/1000-N424)</f>
        <v>0.57478925947418014</v>
      </c>
      <c r="AH424" s="17">
        <f t="shared" si="86"/>
        <v>0.57478925947418014</v>
      </c>
      <c r="AK424">
        <v>-3.5099458103866001</v>
      </c>
    </row>
    <row r="425" spans="1:37" x14ac:dyDescent="0.3">
      <c r="A425" s="2" t="s">
        <v>3</v>
      </c>
      <c r="B425" s="2">
        <v>421</v>
      </c>
      <c r="C425" s="8">
        <v>16.600000000000001</v>
      </c>
      <c r="D425" s="8">
        <v>16.600000000000001</v>
      </c>
      <c r="E425" s="8">
        <v>18.9193</v>
      </c>
      <c r="F425" s="13">
        <f t="shared" si="87"/>
        <v>-0.27777777777777779</v>
      </c>
      <c r="G425" s="13">
        <f t="shared" si="88"/>
        <v>2.7549722222222206</v>
      </c>
      <c r="H425" s="35" cm="1">
        <f t="array" ref="H425">(m*g*_xll.Interp1d(-1,Parameters!$H$48:$H$54,Parameters!$I$48:$I$54,C425)+c_w*A*rho_L*(C425/3.6)^2/2+F425*e_i*m)*C425/3.6/1000</f>
        <v>-1.3954274837227576</v>
      </c>
      <c r="I425" s="35">
        <f t="shared" si="78"/>
        <v>10.751025365752305</v>
      </c>
      <c r="J425" s="35">
        <f t="shared" si="79"/>
        <v>1239.4493038863079</v>
      </c>
      <c r="K425" s="35">
        <f t="shared" si="80"/>
        <v>43.880310030318036</v>
      </c>
      <c r="L425" s="35">
        <f t="shared" si="81"/>
        <v>151.83747444399214</v>
      </c>
      <c r="M425" s="35" cm="1">
        <f t="array" ref="M425">_xll.Interp2dTab(-1,1,Parameters!$V$29:$AI$29,Parameters!$U$30:$U$37,Parameters!$V$30:$AI$37,ABS(J425),ABS(I425))*_xll.Interp2dTab(-1,1,Parameters!$V$18:$AI$18,Parameters!$U$19:$U$26,Parameters!$V$19:$AI$26,ABS(J425),ABS(I425))</f>
        <v>0.57444686736977391</v>
      </c>
      <c r="N425" s="35">
        <f t="shared" si="82"/>
        <v>-0.80159894666622422</v>
      </c>
      <c r="O425" s="35">
        <f t="shared" si="83"/>
        <v>-801.59894666622426</v>
      </c>
      <c r="P425" s="35">
        <f t="shared" si="89"/>
        <v>0.2546851484064856</v>
      </c>
      <c r="Q425" s="35" cm="1">
        <f t="array" ref="Q425">_xll.Interp2dTab(-1,1,Parameters!$AL$29:$AY$29,Parameters!$AK$30:$AK$37,Parameters!$AL$30:$AY$37,ABS(L425),ABS(K425))</f>
        <v>0.92714116262178181</v>
      </c>
      <c r="R425" s="35">
        <f t="shared" si="84"/>
        <v>-1.293758259613105</v>
      </c>
      <c r="S425" s="35">
        <f t="shared" si="90"/>
        <v>0.16305744865646835</v>
      </c>
      <c r="X425" s="12"/>
      <c r="AB425" s="17">
        <f>([1]WLTC_BFH!$I426/1000-H425)</f>
        <v>1.3949157837227577</v>
      </c>
      <c r="AC425" s="17">
        <f t="shared" si="85"/>
        <v>1.3949157837227577</v>
      </c>
      <c r="AG425" s="17">
        <f>([1]WLTC_BFH!$U429/1000-N425)</f>
        <v>0.2775989466662242</v>
      </c>
      <c r="AH425" s="17">
        <f t="shared" si="86"/>
        <v>0.2775989466662242</v>
      </c>
      <c r="AK425">
        <v>-2.0464889869752425</v>
      </c>
    </row>
    <row r="426" spans="1:37" x14ac:dyDescent="0.3">
      <c r="A426" s="2" t="s">
        <v>3</v>
      </c>
      <c r="B426" s="2">
        <v>422</v>
      </c>
      <c r="C426" s="8">
        <v>16.2</v>
      </c>
      <c r="D426" s="8">
        <v>16.2</v>
      </c>
      <c r="E426" s="8">
        <v>18.226299999999998</v>
      </c>
      <c r="F426" s="13">
        <f t="shared" si="87"/>
        <v>-0.1111111111111117</v>
      </c>
      <c r="G426" s="13">
        <f t="shared" si="88"/>
        <v>2.7594722222222208</v>
      </c>
      <c r="H426" s="35" cm="1">
        <f t="array" ref="H426">(m*g*_xll.Interp1d(-1,Parameters!$H$48:$H$54,Parameters!$I$48:$I$54,C426)+c_w*A*rho_L*(C426/3.6)^2/2+F426*e_i*m)*C426/3.6/1000</f>
        <v>-0.34359342043501195</v>
      </c>
      <c r="I426" s="35">
        <f t="shared" si="78"/>
        <v>2.7125673275389897</v>
      </c>
      <c r="J426" s="35">
        <f t="shared" si="79"/>
        <v>1209.5830555998905</v>
      </c>
      <c r="K426" s="35">
        <f t="shared" si="80"/>
        <v>11.071343547350386</v>
      </c>
      <c r="L426" s="35">
        <f t="shared" si="81"/>
        <v>148.17874012004049</v>
      </c>
      <c r="M426" s="35" cm="1">
        <f t="array" ref="M426">_xll.Interp2dTab(-1,1,Parameters!$V$29:$AI$29,Parameters!$U$30:$U$37,Parameters!$V$30:$AI$37,ABS(J426),ABS(I426))*_xll.Interp2dTab(-1,1,Parameters!$V$18:$AI$18,Parameters!$U$19:$U$26,Parameters!$V$19:$AI$26,ABS(J426),ABS(I426))</f>
        <v>0.24535362472167199</v>
      </c>
      <c r="N426" s="35">
        <f t="shared" si="82"/>
        <v>-8.4301891134247589E-2</v>
      </c>
      <c r="O426" s="35">
        <f t="shared" si="83"/>
        <v>-84.301891134247583</v>
      </c>
      <c r="P426" s="35">
        <f t="shared" si="89"/>
        <v>0.25466173121450386</v>
      </c>
      <c r="Q426" s="35" cm="1">
        <f t="array" ref="Q426">_xll.Interp2dTab(-1,1,Parameters!$AL$29:$AY$29,Parameters!$AK$30:$AK$37,Parameters!$AL$30:$AY$37,ABS(L426),ABS(K426))</f>
        <v>0.63241755931907795</v>
      </c>
      <c r="R426" s="35">
        <f t="shared" si="84"/>
        <v>-0.21729451234960406</v>
      </c>
      <c r="S426" s="35">
        <f t="shared" si="90"/>
        <v>0.16299708906970456</v>
      </c>
      <c r="X426" s="12"/>
      <c r="AB426" s="17">
        <f>([1]WLTC_BFH!$I427/1000-H426)</f>
        <v>0.34236552043501195</v>
      </c>
      <c r="AC426" s="17">
        <f t="shared" si="85"/>
        <v>0.34236552043501195</v>
      </c>
      <c r="AG426" s="17">
        <f>([1]WLTC_BFH!$U430/1000-N426)</f>
        <v>-0.16224356341119467</v>
      </c>
      <c r="AH426" s="17">
        <f t="shared" si="86"/>
        <v>0.16224356341119467</v>
      </c>
      <c r="AK426">
        <v>0.15178593190974685</v>
      </c>
    </row>
    <row r="427" spans="1:37" x14ac:dyDescent="0.3">
      <c r="A427" s="2" t="s">
        <v>3</v>
      </c>
      <c r="B427" s="2">
        <v>423</v>
      </c>
      <c r="C427" s="8">
        <v>16.399999999999999</v>
      </c>
      <c r="D427" s="8">
        <v>16.399999999999999</v>
      </c>
      <c r="E427" s="8">
        <v>17.517900000000001</v>
      </c>
      <c r="F427" s="13">
        <f t="shared" si="87"/>
        <v>5.5555555555555358E-2</v>
      </c>
      <c r="G427" s="13">
        <f t="shared" si="88"/>
        <v>2.7640277777777764</v>
      </c>
      <c r="H427" s="35" cm="1">
        <f t="array" ref="H427">(m*g*_xll.Interp1d(-1,Parameters!$H$48:$H$54,Parameters!$I$48:$I$54,C427)+c_w*A*rho_L*(C427/3.6)^2/2+F427*e_i*m)*C427/3.6/1000</f>
        <v>0.68565866675101572</v>
      </c>
      <c r="I427" s="35">
        <f t="shared" si="78"/>
        <v>5.3470571263558391</v>
      </c>
      <c r="J427" s="35">
        <f t="shared" si="79"/>
        <v>1224.5161797430992</v>
      </c>
      <c r="K427" s="35">
        <f t="shared" si="80"/>
        <v>21.824013661221358</v>
      </c>
      <c r="L427" s="35">
        <f t="shared" si="81"/>
        <v>150.00810728201631</v>
      </c>
      <c r="M427" s="35" cm="1">
        <f t="array" ref="M427">_xll.Interp2dTab(-1,1,Parameters!$V$29:$AI$29,Parameters!$U$30:$U$37,Parameters!$V$30:$AI$37,ABS(J427),ABS(I427))*_xll.Interp2dTab(-1,1,Parameters!$V$18:$AI$18,Parameters!$U$19:$U$26,Parameters!$V$19:$AI$26,ABS(J427),ABS(I427))</f>
        <v>0.34859099877232569</v>
      </c>
      <c r="N427" s="35">
        <f t="shared" si="82"/>
        <v>1.9669431200627132</v>
      </c>
      <c r="O427" s="35">
        <f t="shared" si="83"/>
        <v>1966.9431200627132</v>
      </c>
      <c r="P427" s="35">
        <f t="shared" si="89"/>
        <v>0.25520810430341018</v>
      </c>
      <c r="Q427" s="35" cm="1">
        <f t="array" ref="Q427">_xll.Interp2dTab(-1,1,Parameters!$AL$29:$AY$29,Parameters!$AK$30:$AK$37,Parameters!$AL$30:$AY$37,ABS(L427),ABS(K427))</f>
        <v>0.85830499461938259</v>
      </c>
      <c r="R427" s="35">
        <f t="shared" si="84"/>
        <v>0.79885200604602413</v>
      </c>
      <c r="S427" s="35">
        <f t="shared" si="90"/>
        <v>0.16321899240471735</v>
      </c>
      <c r="X427" s="12"/>
      <c r="AB427" s="17">
        <f>([1]WLTC_BFH!$I428/1000-H427)</f>
        <v>-0.68677286675101568</v>
      </c>
      <c r="AC427" s="17">
        <f t="shared" si="85"/>
        <v>0.68677286675101568</v>
      </c>
      <c r="AG427" s="17">
        <f>([1]WLTC_BFH!$U431/1000-N427)</f>
        <v>-0.9439431200627133</v>
      </c>
      <c r="AH427" s="17">
        <f t="shared" si="86"/>
        <v>0.9439431200627133</v>
      </c>
      <c r="AK427">
        <v>1.3984415400178574</v>
      </c>
    </row>
    <row r="428" spans="1:37" x14ac:dyDescent="0.3">
      <c r="A428" s="2" t="s">
        <v>3</v>
      </c>
      <c r="B428" s="2">
        <v>424</v>
      </c>
      <c r="C428" s="8">
        <v>17.2</v>
      </c>
      <c r="D428" s="8">
        <v>17.2</v>
      </c>
      <c r="E428" s="8">
        <v>16.813600000000001</v>
      </c>
      <c r="F428" s="13">
        <f t="shared" si="87"/>
        <v>0.2222222222222224</v>
      </c>
      <c r="G428" s="13">
        <f t="shared" si="88"/>
        <v>2.7688055555555544</v>
      </c>
      <c r="H428" s="35" cm="1">
        <f t="array" ref="H428">(m*g*_xll.Interp1d(-1,Parameters!$H$48:$H$54,Parameters!$I$48:$I$54,C428)+c_w*A*rho_L*(C428/3.6)^2/2+F428*e_i*m)*C428/3.6/1000</f>
        <v>1.8059635733785981</v>
      </c>
      <c r="I428" s="35">
        <f t="shared" si="78"/>
        <v>13.428615581133647</v>
      </c>
      <c r="J428" s="35">
        <f t="shared" si="79"/>
        <v>1284.2486763159334</v>
      </c>
      <c r="K428" s="35">
        <f t="shared" si="80"/>
        <v>54.808894494396981</v>
      </c>
      <c r="L428" s="35">
        <f t="shared" si="81"/>
        <v>157.32557592991955</v>
      </c>
      <c r="M428" s="35" cm="1">
        <f t="array" ref="M428">_xll.Interp2dTab(-1,1,Parameters!$V$29:$AI$29,Parameters!$U$30:$U$37,Parameters!$V$30:$AI$37,ABS(J428),ABS(I428))*_xll.Interp2dTab(-1,1,Parameters!$V$18:$AI$18,Parameters!$U$19:$U$26,Parameters!$V$19:$AI$26,ABS(J428),ABS(I428))</f>
        <v>0.59147185007933012</v>
      </c>
      <c r="N428" s="35">
        <f t="shared" si="82"/>
        <v>3.0533381650138995</v>
      </c>
      <c r="O428" s="35">
        <f t="shared" si="83"/>
        <v>3053.3381650138995</v>
      </c>
      <c r="P428" s="35">
        <f t="shared" si="89"/>
        <v>0.25605625379369179</v>
      </c>
      <c r="Q428" s="35" cm="1">
        <f t="array" ref="Q428">_xll.Interp2dTab(-1,1,Parameters!$AL$29:$AY$29,Parameters!$AK$30:$AK$37,Parameters!$AL$30:$AY$37,ABS(L428),ABS(K428))</f>
        <v>0.92461695983452352</v>
      </c>
      <c r="R428" s="35">
        <f t="shared" si="84"/>
        <v>1.9532018682653269</v>
      </c>
      <c r="S428" s="35">
        <f t="shared" si="90"/>
        <v>0.16376154847923549</v>
      </c>
      <c r="X428" s="12"/>
      <c r="AB428" s="17">
        <f>([1]WLTC_BFH!$I429/1000-H428)</f>
        <v>-1.8070207733785981</v>
      </c>
      <c r="AC428" s="17">
        <f t="shared" si="85"/>
        <v>1.8070207733785981</v>
      </c>
      <c r="AG428" s="17">
        <f>([1]WLTC_BFH!$U432/1000-N428)</f>
        <v>0.52974955428435244</v>
      </c>
      <c r="AH428" s="17">
        <f t="shared" si="86"/>
        <v>0.52974955428435244</v>
      </c>
      <c r="AK428">
        <v>3.952452111532724</v>
      </c>
    </row>
    <row r="429" spans="1:37" x14ac:dyDescent="0.3">
      <c r="A429" s="2" t="s">
        <v>3</v>
      </c>
      <c r="B429" s="2">
        <v>425</v>
      </c>
      <c r="C429" s="8">
        <v>19.100000000000001</v>
      </c>
      <c r="D429" s="8">
        <v>19.100000000000001</v>
      </c>
      <c r="E429" s="8">
        <v>16.110900000000001</v>
      </c>
      <c r="F429" s="13">
        <f t="shared" si="87"/>
        <v>0.52777777777777835</v>
      </c>
      <c r="G429" s="13">
        <f t="shared" si="88"/>
        <v>2.7741111111111101</v>
      </c>
      <c r="H429" s="35" cm="1">
        <f t="array" ref="H429">(m*g*_xll.Interp1d(-1,Parameters!$H$48:$H$54,Parameters!$I$48:$I$54,C429)+c_w*A*rho_L*(C429/3.6)^2/2+F429*e_i*m)*C429/3.6/1000</f>
        <v>4.2213021733051646</v>
      </c>
      <c r="I429" s="35">
        <f t="shared" si="78"/>
        <v>28.265962358122053</v>
      </c>
      <c r="J429" s="35">
        <f t="shared" si="79"/>
        <v>1426.1133556764144</v>
      </c>
      <c r="K429" s="35">
        <f t="shared" si="80"/>
        <v>115.36752536467516</v>
      </c>
      <c r="L429" s="35">
        <f t="shared" si="81"/>
        <v>174.70456396868974</v>
      </c>
      <c r="M429" s="35" cm="1">
        <f t="array" ref="M429">_xll.Interp2dTab(-1,1,Parameters!$V$29:$AI$29,Parameters!$U$30:$U$37,Parameters!$V$30:$AI$37,ABS(J429),ABS(I429))*_xll.Interp2dTab(-1,1,Parameters!$V$18:$AI$18,Parameters!$U$19:$U$26,Parameters!$V$19:$AI$26,ABS(J429),ABS(I429))</f>
        <v>0.67457486018422808</v>
      </c>
      <c r="N429" s="35">
        <f t="shared" si="82"/>
        <v>6.2577223410791154</v>
      </c>
      <c r="O429" s="35">
        <f t="shared" si="83"/>
        <v>6257.7223410791157</v>
      </c>
      <c r="P429" s="35">
        <f t="shared" si="89"/>
        <v>0.25779450999954712</v>
      </c>
      <c r="Q429" s="35" cm="1">
        <f t="array" ref="Q429">_xll.Interp2dTab(-1,1,Parameters!$AL$29:$AY$29,Parameters!$AK$30:$AK$37,Parameters!$AL$30:$AY$37,ABS(L429),ABS(K429))</f>
        <v>0.879710460161226</v>
      </c>
      <c r="R429" s="35">
        <f t="shared" si="84"/>
        <v>4.7985131068369009</v>
      </c>
      <c r="S429" s="35">
        <f t="shared" si="90"/>
        <v>0.16509446878669018</v>
      </c>
      <c r="X429" s="12"/>
      <c r="AB429" s="17">
        <f>([1]WLTC_BFH!$I430/1000-H429)</f>
        <v>-4.2223040733051649</v>
      </c>
      <c r="AC429" s="17">
        <f t="shared" si="85"/>
        <v>4.2223040733051649</v>
      </c>
      <c r="AG429" s="17">
        <f>([1]WLTC_BFH!$U433/1000-N429)</f>
        <v>-0.27050738780802241</v>
      </c>
      <c r="AH429" s="17">
        <f t="shared" si="86"/>
        <v>0.27050738780802241</v>
      </c>
      <c r="AK429">
        <v>6.3482882047151801</v>
      </c>
    </row>
    <row r="430" spans="1:37" x14ac:dyDescent="0.3">
      <c r="A430" s="2" t="s">
        <v>3</v>
      </c>
      <c r="B430" s="2">
        <v>426</v>
      </c>
      <c r="C430" s="8">
        <v>22.6</v>
      </c>
      <c r="D430" s="8">
        <v>22.6</v>
      </c>
      <c r="E430" s="8">
        <v>16.004799999999999</v>
      </c>
      <c r="F430" s="13">
        <f t="shared" si="87"/>
        <v>0.97222222222222221</v>
      </c>
      <c r="G430" s="13">
        <f t="shared" si="88"/>
        <v>2.7803888888888877</v>
      </c>
      <c r="H430" s="35" cm="1">
        <f t="array" ref="H430">(m*g*_xll.Interp1d(-1,Parameters!$H$48:$H$54,Parameters!$I$48:$I$54,C430)+c_w*A*rho_L*(C430/3.6)^2/2+F430*e_i*m)*C430/3.6/1000</f>
        <v>8.8171388097383243</v>
      </c>
      <c r="I430" s="35">
        <f t="shared" si="78"/>
        <v>49.896483687818716</v>
      </c>
      <c r="J430" s="35">
        <f t="shared" si="79"/>
        <v>1687.4430281825637</v>
      </c>
      <c r="K430" s="35">
        <f t="shared" si="80"/>
        <v>203.65249817183209</v>
      </c>
      <c r="L430" s="35">
        <f t="shared" si="81"/>
        <v>206.71848930326641</v>
      </c>
      <c r="M430" s="35" cm="1">
        <f t="array" ref="M430">_xll.Interp2dTab(-1,1,Parameters!$V$29:$AI$29,Parameters!$U$30:$U$37,Parameters!$V$30:$AI$37,ABS(J430),ABS(I430))*_xll.Interp2dTab(-1,1,Parameters!$V$18:$AI$18,Parameters!$U$19:$U$26,Parameters!$V$19:$AI$26,ABS(J430),ABS(I430))</f>
        <v>0.82180275706553363</v>
      </c>
      <c r="N430" s="35">
        <f t="shared" si="82"/>
        <v>10.729020721738967</v>
      </c>
      <c r="O430" s="35">
        <f t="shared" si="83"/>
        <v>10729.020721738967</v>
      </c>
      <c r="P430" s="35">
        <f t="shared" si="89"/>
        <v>0.26077479353336347</v>
      </c>
      <c r="Q430" s="35" cm="1">
        <f t="array" ref="Q430">_xll.Interp2dTab(-1,1,Parameters!$AL$29:$AY$29,Parameters!$AK$30:$AK$37,Parameters!$AL$30:$AY$37,ABS(L430),ABS(K430))</f>
        <v>0.83047675248971842</v>
      </c>
      <c r="R430" s="35">
        <f t="shared" si="84"/>
        <v>10.616960418584966</v>
      </c>
      <c r="S430" s="35">
        <f t="shared" si="90"/>
        <v>0.16804362445851934</v>
      </c>
      <c r="X430" s="12"/>
      <c r="AB430" s="17">
        <f>([1]WLTC_BFH!$I431/1000-H430)</f>
        <v>-8.8169733097383247</v>
      </c>
      <c r="AC430" s="17">
        <f t="shared" si="85"/>
        <v>8.8169733097383247</v>
      </c>
      <c r="AG430" s="17">
        <f>([1]WLTC_BFH!$U434/1000-N430)</f>
        <v>-0.16818262650076399</v>
      </c>
      <c r="AH430" s="17">
        <f t="shared" si="86"/>
        <v>0.16818262650076399</v>
      </c>
      <c r="AK430">
        <v>9.4229205761220545</v>
      </c>
    </row>
    <row r="431" spans="1:37" x14ac:dyDescent="0.3">
      <c r="A431" s="2" t="s">
        <v>3</v>
      </c>
      <c r="B431" s="2">
        <v>427</v>
      </c>
      <c r="C431" s="8">
        <v>27.4</v>
      </c>
      <c r="D431" s="8">
        <v>27.4</v>
      </c>
      <c r="E431" s="8">
        <v>17.104600000000001</v>
      </c>
      <c r="F431" s="13">
        <f t="shared" si="87"/>
        <v>1.3333333333333326</v>
      </c>
      <c r="G431" s="13">
        <f t="shared" si="88"/>
        <v>2.7879999999999989</v>
      </c>
      <c r="H431" s="35" cm="1">
        <f t="array" ref="H431">(m*g*_xll.Interp1d(-1,Parameters!$H$48:$H$54,Parameters!$I$48:$I$54,C431)+c_w*A*rho_L*(C431/3.6)^2/2+F431*e_i*m)*C431/3.6/1000</f>
        <v>14.485313964107204</v>
      </c>
      <c r="I431" s="35">
        <f t="shared" si="78"/>
        <v>67.612664669618937</v>
      </c>
      <c r="J431" s="35">
        <f t="shared" si="79"/>
        <v>2045.8380076195681</v>
      </c>
      <c r="K431" s="35">
        <f t="shared" si="80"/>
        <v>275.9610908490497</v>
      </c>
      <c r="L431" s="35">
        <f t="shared" si="81"/>
        <v>250.62330119068579</v>
      </c>
      <c r="M431" s="35" cm="1">
        <f t="array" ref="M431">_xll.Interp2dTab(-1,1,Parameters!$V$29:$AI$29,Parameters!$U$30:$U$37,Parameters!$V$30:$AI$37,ABS(J431),ABS(I431))*_xll.Interp2dTab(-1,1,Parameters!$V$18:$AI$18,Parameters!$U$19:$U$26,Parameters!$V$19:$AI$26,ABS(J431),ABS(I431))</f>
        <v>0.87091854132121216</v>
      </c>
      <c r="N431" s="35">
        <f t="shared" si="82"/>
        <v>16.632225950928206</v>
      </c>
      <c r="O431" s="35">
        <f t="shared" si="83"/>
        <v>16632.225950928205</v>
      </c>
      <c r="P431" s="35">
        <f t="shared" si="89"/>
        <v>0.2653948562975102</v>
      </c>
      <c r="Q431" s="35" cm="1">
        <f t="array" ref="Q431">_xll.Interp2dTab(-1,1,Parameters!$AL$29:$AY$29,Parameters!$AK$30:$AK$37,Parameters!$AL$30:$AY$37,ABS(L431),ABS(K431))</f>
        <v>0.7997944945886597</v>
      </c>
      <c r="R431" s="35">
        <f t="shared" si="84"/>
        <v>18.111294916523661</v>
      </c>
      <c r="S431" s="35">
        <f t="shared" si="90"/>
        <v>0.17307453971310924</v>
      </c>
      <c r="X431" s="12"/>
      <c r="AB431" s="17">
        <f>([1]WLTC_BFH!$I432/1000-H431)</f>
        <v>-14.482889064107205</v>
      </c>
      <c r="AC431" s="17">
        <f t="shared" si="85"/>
        <v>14.482889064107205</v>
      </c>
      <c r="AG431" s="17">
        <f>([1]WLTC_BFH!$U435/1000-N431)</f>
        <v>-0.65043547473767838</v>
      </c>
      <c r="AH431" s="17">
        <f t="shared" si="86"/>
        <v>0.65043547473767838</v>
      </c>
      <c r="AK431">
        <v>12.953709290887319</v>
      </c>
    </row>
    <row r="432" spans="1:37" x14ac:dyDescent="0.3">
      <c r="A432" s="2" t="s">
        <v>3</v>
      </c>
      <c r="B432" s="2">
        <v>428</v>
      </c>
      <c r="C432" s="8">
        <v>31.6</v>
      </c>
      <c r="D432" s="8">
        <v>31.6</v>
      </c>
      <c r="E432" s="8">
        <v>19.219200000000001</v>
      </c>
      <c r="F432" s="13">
        <f t="shared" si="87"/>
        <v>1.1666666666666674</v>
      </c>
      <c r="G432" s="13">
        <f t="shared" si="88"/>
        <v>2.7967777777777769</v>
      </c>
      <c r="H432" s="35" cm="1">
        <f t="array" ref="H432">(m*g*_xll.Interp1d(-1,Parameters!$H$48:$H$54,Parameters!$I$48:$I$54,C432)+c_w*A*rho_L*(C432/3.6)^2/2+F432*e_i*m)*C432/3.6/1000</f>
        <v>14.786569849530284</v>
      </c>
      <c r="I432" s="35">
        <f t="shared" si="78"/>
        <v>59.845439219066634</v>
      </c>
      <c r="J432" s="35">
        <f t="shared" si="79"/>
        <v>2359.4336146269475</v>
      </c>
      <c r="K432" s="35">
        <f t="shared" si="80"/>
        <v>244.25916017262048</v>
      </c>
      <c r="L432" s="35">
        <f t="shared" si="81"/>
        <v>289.04001159217779</v>
      </c>
      <c r="M432" s="35" cm="1">
        <f t="array" ref="M432">_xll.Interp2dTab(-1,1,Parameters!$V$29:$AI$29,Parameters!$U$30:$U$37,Parameters!$V$30:$AI$37,ABS(J432),ABS(I432))*_xll.Interp2dTab(-1,1,Parameters!$V$18:$AI$18,Parameters!$U$19:$U$26,Parameters!$V$19:$AI$26,ABS(J432),ABS(I432))</f>
        <v>0.880591011363695</v>
      </c>
      <c r="N432" s="35">
        <f t="shared" si="82"/>
        <v>16.791642951966548</v>
      </c>
      <c r="O432" s="35">
        <f t="shared" si="83"/>
        <v>16791.642951966547</v>
      </c>
      <c r="P432" s="35">
        <f t="shared" si="89"/>
        <v>0.27005920156194535</v>
      </c>
      <c r="Q432" s="35" cm="1">
        <f t="array" ref="Q432">_xll.Interp2dTab(-1,1,Parameters!$AL$29:$AY$29,Parameters!$AK$30:$AK$37,Parameters!$AL$30:$AY$37,ABS(L432),ABS(K432))</f>
        <v>0.85492819132200693</v>
      </c>
      <c r="R432" s="35">
        <f t="shared" si="84"/>
        <v>17.295686350762708</v>
      </c>
      <c r="S432" s="35">
        <f t="shared" si="90"/>
        <v>0.17787889703276555</v>
      </c>
      <c r="X432" s="12"/>
      <c r="AB432" s="17">
        <f>([1]WLTC_BFH!$I433/1000-H432)</f>
        <v>-14.782104849530285</v>
      </c>
      <c r="AC432" s="17">
        <f t="shared" si="85"/>
        <v>14.782104849530285</v>
      </c>
      <c r="AG432" s="17">
        <f>([1]WLTC_BFH!$U436/1000-N432)</f>
        <v>-1.351565282063655</v>
      </c>
      <c r="AH432" s="17">
        <f t="shared" si="86"/>
        <v>1.351565282063655</v>
      </c>
      <c r="AK432">
        <v>9.9426249323672753</v>
      </c>
    </row>
    <row r="433" spans="1:37" x14ac:dyDescent="0.3">
      <c r="A433" s="2" t="s">
        <v>3</v>
      </c>
      <c r="B433" s="2">
        <v>429</v>
      </c>
      <c r="C433" s="8">
        <v>33.4</v>
      </c>
      <c r="D433" s="8">
        <v>33.4</v>
      </c>
      <c r="E433" s="8">
        <v>22.596</v>
      </c>
      <c r="F433" s="13">
        <f t="shared" si="87"/>
        <v>0.49999999999999922</v>
      </c>
      <c r="G433" s="13">
        <f t="shared" si="88"/>
        <v>2.8060555555555546</v>
      </c>
      <c r="H433" s="35" cm="1">
        <f t="array" ref="H433">(m*g*_xll.Interp1d(-1,Parameters!$H$48:$H$54,Parameters!$I$48:$I$54,C433)+c_w*A*rho_L*(C433/3.6)^2/2+F433*e_i*m)*C433/3.6/1000</f>
        <v>7.2519350117788814</v>
      </c>
      <c r="I433" s="35">
        <f t="shared" si="78"/>
        <v>27.768865621557886</v>
      </c>
      <c r="J433" s="35">
        <f t="shared" si="79"/>
        <v>2493.8317319158241</v>
      </c>
      <c r="K433" s="35">
        <f t="shared" si="80"/>
        <v>113.33862503438851</v>
      </c>
      <c r="L433" s="35">
        <f t="shared" si="81"/>
        <v>305.50431604996004</v>
      </c>
      <c r="M433" s="35" cm="1">
        <f t="array" ref="M433">_xll.Interp2dTab(-1,1,Parameters!$V$29:$AI$29,Parameters!$U$30:$U$37,Parameters!$V$30:$AI$37,ABS(J433),ABS(I433))*_xll.Interp2dTab(-1,1,Parameters!$V$18:$AI$18,Parameters!$U$19:$U$26,Parameters!$V$19:$AI$26,ABS(J433),ABS(I433))</f>
        <v>0.77738634843705612</v>
      </c>
      <c r="N433" s="35">
        <f t="shared" si="82"/>
        <v>9.3286112193235411</v>
      </c>
      <c r="O433" s="35">
        <f t="shared" si="83"/>
        <v>9328.6112193235404</v>
      </c>
      <c r="P433" s="35">
        <f t="shared" si="89"/>
        <v>0.27265048245620188</v>
      </c>
      <c r="Q433" s="35" cm="1">
        <f t="array" ref="Q433">_xll.Interp2dTab(-1,1,Parameters!$AL$29:$AY$29,Parameters!$AK$30:$AK$37,Parameters!$AL$30:$AY$37,ABS(L433),ABS(K433))</f>
        <v>0.9255269073976693</v>
      </c>
      <c r="R433" s="35">
        <f t="shared" si="84"/>
        <v>7.8354664287063853</v>
      </c>
      <c r="S433" s="35">
        <f t="shared" si="90"/>
        <v>0.180055415485184</v>
      </c>
      <c r="X433" s="12"/>
      <c r="AB433" s="17">
        <f>([1]WLTC_BFH!$I434/1000-H433)</f>
        <v>-7.2435303117788816</v>
      </c>
      <c r="AC433" s="17">
        <f t="shared" si="85"/>
        <v>7.2435303117788816</v>
      </c>
      <c r="AG433" s="17">
        <f>([1]WLTC_BFH!$U437/1000-N433)</f>
        <v>-6.4566112193235412</v>
      </c>
      <c r="AH433" s="17">
        <f t="shared" si="86"/>
        <v>6.4566112193235412</v>
      </c>
      <c r="AK433">
        <v>-6.6938752346527028</v>
      </c>
    </row>
    <row r="434" spans="1:37" x14ac:dyDescent="0.3">
      <c r="A434" s="2" t="s">
        <v>3</v>
      </c>
      <c r="B434" s="2">
        <v>430</v>
      </c>
      <c r="C434" s="8">
        <v>33.5</v>
      </c>
      <c r="D434" s="8">
        <v>33.5</v>
      </c>
      <c r="E434" s="8">
        <v>27.2927</v>
      </c>
      <c r="F434" s="13">
        <f t="shared" si="87"/>
        <v>2.7777777777778172E-2</v>
      </c>
      <c r="G434" s="13">
        <f t="shared" si="88"/>
        <v>2.8153611111111103</v>
      </c>
      <c r="H434" s="35" cm="1">
        <f t="array" ref="H434">(m*g*_xll.Interp1d(-1,Parameters!$H$48:$H$54,Parameters!$I$48:$I$54,C434)+c_w*A*rho_L*(C434/3.6)^2/2+F434*e_i*m)*C434/3.6/1000</f>
        <v>1.2994114095706366</v>
      </c>
      <c r="I434" s="35">
        <f t="shared" si="78"/>
        <v>4.9608097388534897</v>
      </c>
      <c r="J434" s="35">
        <f t="shared" si="79"/>
        <v>2501.2982939874287</v>
      </c>
      <c r="K434" s="35">
        <f t="shared" si="80"/>
        <v>20.247544949130518</v>
      </c>
      <c r="L434" s="35">
        <f t="shared" si="81"/>
        <v>306.41899963094801</v>
      </c>
      <c r="M434" s="35" cm="1">
        <f t="array" ref="M434">_xll.Interp2dTab(-1,1,Parameters!$V$29:$AI$29,Parameters!$U$30:$U$37,Parameters!$V$30:$AI$37,ABS(J434),ABS(I434))*_xll.Interp2dTab(-1,1,Parameters!$V$18:$AI$18,Parameters!$U$19:$U$26,Parameters!$V$19:$AI$26,ABS(J434),ABS(I434))</f>
        <v>0.40460736426153771</v>
      </c>
      <c r="N434" s="35">
        <f t="shared" si="82"/>
        <v>3.2115367250970217</v>
      </c>
      <c r="O434" s="35">
        <f t="shared" si="83"/>
        <v>3211.5367250970216</v>
      </c>
      <c r="P434" s="35">
        <f t="shared" si="89"/>
        <v>0.27354257599095105</v>
      </c>
      <c r="Q434" s="35" cm="1">
        <f t="array" ref="Q434">_xll.Interp2dTab(-1,1,Parameters!$AL$29:$AY$29,Parameters!$AK$30:$AK$37,Parameters!$AL$30:$AY$37,ABS(L434),ABS(K434))</f>
        <v>0.82976782885579126</v>
      </c>
      <c r="R434" s="35">
        <f t="shared" si="84"/>
        <v>1.5659939616633012</v>
      </c>
      <c r="S434" s="35">
        <f t="shared" si="90"/>
        <v>0.18049041380786826</v>
      </c>
      <c r="X434" s="12"/>
      <c r="AB434" s="17">
        <f>([1]WLTC_BFH!$I435/1000-H434)</f>
        <v>-1.2859412095706366</v>
      </c>
      <c r="AC434" s="17">
        <f t="shared" si="85"/>
        <v>1.2859412095706366</v>
      </c>
      <c r="AG434" s="17">
        <f>([1]WLTC_BFH!$U438/1000-N434)</f>
        <v>-3.3833532388585157</v>
      </c>
      <c r="AH434" s="17">
        <f t="shared" si="86"/>
        <v>3.3833532388585157</v>
      </c>
      <c r="AK434">
        <v>-15.785195078502992</v>
      </c>
    </row>
    <row r="435" spans="1:37" x14ac:dyDescent="0.3">
      <c r="A435" s="2" t="s">
        <v>3</v>
      </c>
      <c r="B435" s="2">
        <v>431</v>
      </c>
      <c r="C435" s="8">
        <v>32.799999999999997</v>
      </c>
      <c r="D435" s="8">
        <v>32.799999999999997</v>
      </c>
      <c r="E435" s="8">
        <v>31.855699999999999</v>
      </c>
      <c r="F435" s="13">
        <f t="shared" si="87"/>
        <v>-0.19444444444444522</v>
      </c>
      <c r="G435" s="13">
        <f t="shared" si="88"/>
        <v>2.8244722222222216</v>
      </c>
      <c r="H435" s="35" cm="1">
        <f t="array" ref="H435">(m*g*_xll.Interp1d(-1,Parameters!$H$48:$H$54,Parameters!$I$48:$I$54,C435)+c_w*A*rho_L*(C435/3.6)^2/2+F435*e_i*m)*C435/3.6/1000</f>
        <v>-1.4949165089040672</v>
      </c>
      <c r="I435" s="35">
        <f t="shared" si="78"/>
        <v>5.8289965254279652</v>
      </c>
      <c r="J435" s="35">
        <f t="shared" si="79"/>
        <v>2449.0323594861984</v>
      </c>
      <c r="K435" s="35">
        <f t="shared" si="80"/>
        <v>23.791049318534242</v>
      </c>
      <c r="L435" s="35">
        <f t="shared" si="81"/>
        <v>300.01621456403262</v>
      </c>
      <c r="M435" s="35" cm="1">
        <f t="array" ref="M435">_xll.Interp2dTab(-1,1,Parameters!$V$29:$AI$29,Parameters!$U$30:$U$37,Parameters!$V$30:$AI$37,ABS(J435),ABS(I435))*_xll.Interp2dTab(-1,1,Parameters!$V$18:$AI$18,Parameters!$U$19:$U$26,Parameters!$V$19:$AI$26,ABS(J435),ABS(I435))</f>
        <v>0.44837262303682057</v>
      </c>
      <c r="N435" s="35">
        <f t="shared" si="82"/>
        <v>-0.67027963631836318</v>
      </c>
      <c r="O435" s="35">
        <f t="shared" si="83"/>
        <v>-670.27963631836315</v>
      </c>
      <c r="P435" s="35">
        <f t="shared" si="89"/>
        <v>0.27335638720308486</v>
      </c>
      <c r="Q435" s="35" cm="1">
        <f t="array" ref="Q435">_xll.Interp2dTab(-1,1,Parameters!$AL$29:$AY$29,Parameters!$AK$30:$AK$37,Parameters!$AL$30:$AY$37,ABS(L435),ABS(K435))</f>
        <v>0.90437178859889633</v>
      </c>
      <c r="R435" s="35">
        <f t="shared" si="84"/>
        <v>-1.3519603169635892</v>
      </c>
      <c r="S435" s="35">
        <f t="shared" si="90"/>
        <v>0.18011486927537837</v>
      </c>
      <c r="X435" s="12"/>
      <c r="AB435" s="17">
        <f>([1]WLTC_BFH!$I436/1000-H435)</f>
        <v>1.5094146089040672</v>
      </c>
      <c r="AC435" s="17">
        <f t="shared" si="85"/>
        <v>1.5094146089040672</v>
      </c>
      <c r="AG435" s="17">
        <f>([1]WLTC_BFH!$U439/1000-N435)</f>
        <v>0.80235582679456363</v>
      </c>
      <c r="AH435" s="17">
        <f t="shared" si="86"/>
        <v>0.80235582679456363</v>
      </c>
      <c r="AK435">
        <v>-17.339363961788187</v>
      </c>
    </row>
    <row r="436" spans="1:37" x14ac:dyDescent="0.3">
      <c r="A436" s="2" t="s">
        <v>3</v>
      </c>
      <c r="B436" s="2">
        <v>432</v>
      </c>
      <c r="C436" s="8">
        <v>31.9</v>
      </c>
      <c r="D436" s="8">
        <v>31.9</v>
      </c>
      <c r="E436" s="8">
        <v>33.579700000000003</v>
      </c>
      <c r="F436" s="13">
        <f t="shared" si="87"/>
        <v>-0.24999999999999961</v>
      </c>
      <c r="G436" s="13">
        <f t="shared" si="88"/>
        <v>2.8333333333333326</v>
      </c>
      <c r="H436" s="35" cm="1">
        <f t="array" ref="H436">(m*g*_xll.Interp1d(-1,Parameters!$H$48:$H$54,Parameters!$I$48:$I$54,C436)+c_w*A*rho_L*(C436/3.6)^2/2+F436*e_i*m)*C436/3.6/1000</f>
        <v>-2.1400205662450769</v>
      </c>
      <c r="I436" s="35">
        <f t="shared" si="78"/>
        <v>8.5798158414155612</v>
      </c>
      <c r="J436" s="35">
        <f t="shared" si="79"/>
        <v>2381.8333008417599</v>
      </c>
      <c r="K436" s="35">
        <f t="shared" si="80"/>
        <v>35.018518356737616</v>
      </c>
      <c r="L436" s="35">
        <f t="shared" si="81"/>
        <v>291.78406233514147</v>
      </c>
      <c r="M436" s="35" cm="1">
        <f t="array" ref="M436">_xll.Interp2dTab(-1,1,Parameters!$V$29:$AI$29,Parameters!$U$30:$U$37,Parameters!$V$30:$AI$37,ABS(J436),ABS(I436))*_xll.Interp2dTab(-1,1,Parameters!$V$18:$AI$18,Parameters!$U$19:$U$26,Parameters!$V$19:$AI$26,ABS(J436),ABS(I436))</f>
        <v>0.60246941935182696</v>
      </c>
      <c r="N436" s="35">
        <f t="shared" si="82"/>
        <v>-1.2892969479466394</v>
      </c>
      <c r="O436" s="35">
        <f t="shared" si="83"/>
        <v>-1289.2969479466394</v>
      </c>
      <c r="P436" s="35">
        <f t="shared" si="89"/>
        <v>0.27299824916198856</v>
      </c>
      <c r="Q436" s="35" cm="1">
        <f t="array" ref="Q436">_xll.Interp2dTab(-1,1,Parameters!$AL$29:$AY$29,Parameters!$AK$30:$AK$37,Parameters!$AL$30:$AY$37,ABS(L436),ABS(K436))</f>
        <v>0.93568186492478977</v>
      </c>
      <c r="R436" s="35">
        <f t="shared" si="84"/>
        <v>-2.002378434401598</v>
      </c>
      <c r="S436" s="35">
        <f t="shared" si="90"/>
        <v>0.17955865304360014</v>
      </c>
      <c r="X436" s="12"/>
      <c r="AB436" s="17">
        <f>([1]WLTC_BFH!$I437/1000-H436)</f>
        <v>2.1436569662450768</v>
      </c>
      <c r="AC436" s="17">
        <f t="shared" si="85"/>
        <v>2.1436569662450768</v>
      </c>
      <c r="AG436" s="17">
        <f>([1]WLTC_BFH!$U440/1000-N436)</f>
        <v>1.5120661787158711</v>
      </c>
      <c r="AH436" s="17">
        <f t="shared" si="86"/>
        <v>1.5120661787158711</v>
      </c>
      <c r="AK436">
        <v>-7.013285660691535</v>
      </c>
    </row>
    <row r="437" spans="1:37" x14ac:dyDescent="0.3">
      <c r="A437" s="2" t="s">
        <v>3</v>
      </c>
      <c r="B437" s="2">
        <v>433</v>
      </c>
      <c r="C437" s="8">
        <v>31.3</v>
      </c>
      <c r="D437" s="8">
        <v>31.3</v>
      </c>
      <c r="E437" s="8">
        <v>33.186599999999999</v>
      </c>
      <c r="F437" s="13">
        <f t="shared" si="87"/>
        <v>-0.16666666666666607</v>
      </c>
      <c r="G437" s="13">
        <f t="shared" si="88"/>
        <v>2.8420277777777772</v>
      </c>
      <c r="H437" s="35" cm="1">
        <f t="array" ref="H437">(m*g*_xll.Interp1d(-1,Parameters!$H$48:$H$54,Parameters!$I$48:$I$54,C437)+c_w*A*rho_L*(C437/3.6)^2/2+F437*e_i*m)*C437/3.6/1000</f>
        <v>-1.1250333832248975</v>
      </c>
      <c r="I437" s="35">
        <f t="shared" si="78"/>
        <v>4.5969711070124832</v>
      </c>
      <c r="J437" s="35">
        <f t="shared" si="79"/>
        <v>2337.0339284121337</v>
      </c>
      <c r="K437" s="35">
        <f t="shared" si="80"/>
        <v>18.762537573271452</v>
      </c>
      <c r="L437" s="35">
        <f t="shared" si="81"/>
        <v>286.295960849214</v>
      </c>
      <c r="M437" s="35" cm="1">
        <f t="array" ref="M437">_xll.Interp2dTab(-1,1,Parameters!$V$29:$AI$29,Parameters!$U$30:$U$37,Parameters!$V$30:$AI$37,ABS(J437),ABS(I437))*_xll.Interp2dTab(-1,1,Parameters!$V$18:$AI$18,Parameters!$U$19:$U$26,Parameters!$V$19:$AI$26,ABS(J437),ABS(I437))</f>
        <v>0.38488834465425564</v>
      </c>
      <c r="N437" s="35">
        <f t="shared" si="82"/>
        <v>-0.43301223655020765</v>
      </c>
      <c r="O437" s="35">
        <f t="shared" si="83"/>
        <v>-433.01223655020766</v>
      </c>
      <c r="P437" s="35">
        <f t="shared" si="89"/>
        <v>0.27287796798516906</v>
      </c>
      <c r="Q437" s="35" cm="1">
        <f t="array" ref="Q437">_xll.Interp2dTab(-1,1,Parameters!$AL$29:$AY$29,Parameters!$AK$30:$AK$37,Parameters!$AL$30:$AY$37,ABS(L437),ABS(K437))</f>
        <v>0.79776579655335478</v>
      </c>
      <c r="R437" s="35">
        <f t="shared" si="84"/>
        <v>-0.897513153117526</v>
      </c>
      <c r="S437" s="35">
        <f t="shared" si="90"/>
        <v>0.17930934383440084</v>
      </c>
      <c r="X437" s="12"/>
      <c r="AB437" s="17">
        <f>([1]WLTC_BFH!$I438/1000-H437)</f>
        <v>1.1224567832248975</v>
      </c>
      <c r="AC437" s="17">
        <f t="shared" si="85"/>
        <v>1.1224567832248975</v>
      </c>
      <c r="AG437" s="17">
        <f>([1]WLTC_BFH!$U441/1000-N437)</f>
        <v>0.11059782213578206</v>
      </c>
      <c r="AH437" s="17">
        <f t="shared" si="86"/>
        <v>0.11059782213578206</v>
      </c>
      <c r="AK437">
        <v>-1.5388786403259609</v>
      </c>
    </row>
    <row r="438" spans="1:37" x14ac:dyDescent="0.3">
      <c r="A438" s="2" t="s">
        <v>3</v>
      </c>
      <c r="B438" s="2">
        <v>434</v>
      </c>
      <c r="C438" s="8">
        <v>31.1</v>
      </c>
      <c r="D438" s="8">
        <v>31.1</v>
      </c>
      <c r="E438" s="8">
        <v>32.317999999999998</v>
      </c>
      <c r="F438" s="13">
        <f t="shared" si="87"/>
        <v>-5.5555555555555358E-2</v>
      </c>
      <c r="G438" s="13">
        <f t="shared" si="88"/>
        <v>2.8506666666666662</v>
      </c>
      <c r="H438" s="35" cm="1">
        <f t="array" ref="H438">(m*g*_xll.Interp1d(-1,Parameters!$H$48:$H$54,Parameters!$I$48:$I$54,C438)+c_w*A*rho_L*(C438/3.6)^2/2+F438*e_i*m)*C438/3.6/1000</f>
        <v>0.18410705821764273</v>
      </c>
      <c r="I438" s="35">
        <f t="shared" si="78"/>
        <v>0.75711308448567427</v>
      </c>
      <c r="J438" s="35">
        <f t="shared" si="79"/>
        <v>2322.1008042689264</v>
      </c>
      <c r="K438" s="35">
        <f t="shared" si="80"/>
        <v>3.0901570543282797</v>
      </c>
      <c r="L438" s="35">
        <f t="shared" si="81"/>
        <v>284.46659368723829</v>
      </c>
      <c r="M438" s="35" cm="1">
        <f t="array" ref="M438">_xll.Interp2dTab(-1,1,Parameters!$V$29:$AI$29,Parameters!$U$30:$U$37,Parameters!$V$30:$AI$37,ABS(J438),ABS(I438))*_xll.Interp2dTab(-1,1,Parameters!$V$18:$AI$18,Parameters!$U$19:$U$26,Parameters!$V$19:$AI$26,ABS(J438),ABS(I438))</f>
        <v>0.1597714049357726</v>
      </c>
      <c r="N438" s="35">
        <f t="shared" si="82"/>
        <v>1.1523154490107472</v>
      </c>
      <c r="O438" s="35">
        <f t="shared" si="83"/>
        <v>1152.3154490107472</v>
      </c>
      <c r="P438" s="35">
        <f t="shared" si="89"/>
        <v>0.27319805560989424</v>
      </c>
      <c r="Q438" s="35" cm="1">
        <f t="array" ref="Q438">_xll.Interp2dTab(-1,1,Parameters!$AL$29:$AY$29,Parameters!$AK$30:$AK$37,Parameters!$AL$30:$AY$37,ABS(L438),ABS(K438))</f>
        <v>0.4655113295517595</v>
      </c>
      <c r="R438" s="35">
        <f t="shared" si="84"/>
        <v>0.39549425874321742</v>
      </c>
      <c r="S438" s="35">
        <f t="shared" si="90"/>
        <v>0.1794192033507184</v>
      </c>
      <c r="X438" s="12"/>
      <c r="AB438" s="17">
        <f>([1]WLTC_BFH!$I439/1000-H438)</f>
        <v>-0.18617455821764273</v>
      </c>
      <c r="AC438" s="17">
        <f t="shared" si="85"/>
        <v>0.18617455821764273</v>
      </c>
      <c r="AG438" s="17">
        <f>([1]WLTC_BFH!$U442/1000-N438)</f>
        <v>-1.7179583061536019</v>
      </c>
      <c r="AH438" s="17">
        <f t="shared" si="86"/>
        <v>1.7179583061536019</v>
      </c>
      <c r="AK438">
        <v>0.13509912914258959</v>
      </c>
    </row>
    <row r="439" spans="1:37" x14ac:dyDescent="0.3">
      <c r="A439" s="2" t="s">
        <v>3</v>
      </c>
      <c r="B439" s="2">
        <v>435</v>
      </c>
      <c r="C439" s="8">
        <v>30.6</v>
      </c>
      <c r="D439" s="8">
        <v>30.6</v>
      </c>
      <c r="E439" s="8">
        <v>31.762</v>
      </c>
      <c r="F439" s="13">
        <f t="shared" si="87"/>
        <v>-0.1388888888888889</v>
      </c>
      <c r="G439" s="13">
        <f t="shared" si="88"/>
        <v>2.8591666666666664</v>
      </c>
      <c r="H439" s="35" cm="1">
        <f t="array" ref="H439">(m*g*_xll.Interp1d(-1,Parameters!$H$48:$H$54,Parameters!$I$48:$I$54,C439)+c_w*A*rho_L*(C439/3.6)^2/2+F439*e_i*m)*C439/3.6/1000</f>
        <v>-0.79065918420219317</v>
      </c>
      <c r="I439" s="35">
        <f t="shared" si="78"/>
        <v>3.3045976957525132</v>
      </c>
      <c r="J439" s="35">
        <f t="shared" si="79"/>
        <v>2284.7679939109044</v>
      </c>
      <c r="K439" s="35">
        <f t="shared" si="80"/>
        <v>13.487715495213882</v>
      </c>
      <c r="L439" s="35">
        <f t="shared" si="81"/>
        <v>279.89317578229873</v>
      </c>
      <c r="M439" s="35" cm="1">
        <f t="array" ref="M439">_xll.Interp2dTab(-1,1,Parameters!$V$29:$AI$29,Parameters!$U$30:$U$37,Parameters!$V$30:$AI$37,ABS(J439),ABS(I439))*_xll.Interp2dTab(-1,1,Parameters!$V$18:$AI$18,Parameters!$U$19:$U$26,Parameters!$V$19:$AI$26,ABS(J439),ABS(I439))</f>
        <v>0.32357765270169997</v>
      </c>
      <c r="N439" s="35">
        <f t="shared" si="82"/>
        <v>-0.25583964291118666</v>
      </c>
      <c r="O439" s="35">
        <f t="shared" si="83"/>
        <v>-255.83964291118667</v>
      </c>
      <c r="P439" s="35">
        <f t="shared" si="89"/>
        <v>0.27312698904241889</v>
      </c>
      <c r="Q439" s="35" cm="1">
        <f t="array" ref="Q439">_xll.Interp2dTab(-1,1,Parameters!$AL$29:$AY$29,Parameters!$AK$30:$AK$37,Parameters!$AL$30:$AY$37,ABS(L439),ABS(K439))</f>
        <v>0.68593956849853432</v>
      </c>
      <c r="R439" s="35">
        <f t="shared" si="84"/>
        <v>-0.54234441964105551</v>
      </c>
      <c r="S439" s="35">
        <f t="shared" si="90"/>
        <v>0.17926855212304033</v>
      </c>
      <c r="X439" s="12"/>
      <c r="AB439" s="17">
        <f>([1]WLTC_BFH!$I440/1000-H439)</f>
        <v>0.78983948420219319</v>
      </c>
      <c r="AC439" s="17">
        <f t="shared" si="85"/>
        <v>0.78983948420219319</v>
      </c>
      <c r="AG439" s="17">
        <f>([1]WLTC_BFH!$U443/1000-N439)</f>
        <v>-0.26816035708881336</v>
      </c>
      <c r="AH439" s="17">
        <f t="shared" si="86"/>
        <v>0.26816035708881336</v>
      </c>
      <c r="AK439">
        <v>-1.0678554414769423</v>
      </c>
    </row>
    <row r="440" spans="1:37" x14ac:dyDescent="0.3">
      <c r="A440" s="2" t="s">
        <v>3</v>
      </c>
      <c r="B440" s="2">
        <v>436</v>
      </c>
      <c r="C440" s="8">
        <v>29.2</v>
      </c>
      <c r="D440" s="8">
        <v>29.2</v>
      </c>
      <c r="E440" s="8">
        <v>31.106300000000001</v>
      </c>
      <c r="F440" s="13">
        <f t="shared" si="87"/>
        <v>-0.38888888888888945</v>
      </c>
      <c r="G440" s="13">
        <f t="shared" si="88"/>
        <v>2.8672777777777774</v>
      </c>
      <c r="H440" s="35" cm="1">
        <f t="array" ref="H440">(m*g*_xll.Interp1d(-1,Parameters!$H$48:$H$54,Parameters!$I$48:$I$54,C440)+c_w*A*rho_L*(C440/3.6)^2/2+F440*e_i*m)*C440/3.6/1000</f>
        <v>-3.5342545532988963</v>
      </c>
      <c r="I440" s="35">
        <f t="shared" si="78"/>
        <v>15.479811820644301</v>
      </c>
      <c r="J440" s="35">
        <f t="shared" si="79"/>
        <v>2180.2361249084443</v>
      </c>
      <c r="K440" s="35">
        <f t="shared" si="80"/>
        <v>63.180851945959716</v>
      </c>
      <c r="L440" s="35">
        <f t="shared" si="81"/>
        <v>267.08760564846801</v>
      </c>
      <c r="M440" s="35" cm="1">
        <f t="array" ref="M440">_xll.Interp2dTab(-1,1,Parameters!$V$29:$AI$29,Parameters!$U$30:$U$37,Parameters!$V$30:$AI$37,ABS(J440),ABS(I440))*_xll.Interp2dTab(-1,1,Parameters!$V$18:$AI$18,Parameters!$U$19:$U$26,Parameters!$V$19:$AI$26,ABS(J440),ABS(I440))</f>
        <v>0.71597021487284063</v>
      </c>
      <c r="N440" s="35">
        <f t="shared" si="82"/>
        <v>-2.5304209919407263</v>
      </c>
      <c r="O440" s="35">
        <f t="shared" si="83"/>
        <v>-2530.4209919407263</v>
      </c>
      <c r="P440" s="35">
        <f t="shared" si="89"/>
        <v>0.27242409432243536</v>
      </c>
      <c r="Q440" s="35" cm="1">
        <f t="array" ref="Q440">_xll.Interp2dTab(-1,1,Parameters!$AL$29:$AY$29,Parameters!$AK$30:$AK$37,Parameters!$AL$30:$AY$37,ABS(L440),ABS(K440))</f>
        <v>0.93601925139252062</v>
      </c>
      <c r="R440" s="35">
        <f t="shared" si="84"/>
        <v>-3.3081303012094403</v>
      </c>
      <c r="S440" s="35">
        <f t="shared" si="90"/>
        <v>0.17834962703937104</v>
      </c>
      <c r="X440" s="12"/>
      <c r="AB440" s="17">
        <f>([1]WLTC_BFH!$I441/1000-H440)</f>
        <v>3.5322719532988964</v>
      </c>
      <c r="AC440" s="17">
        <f t="shared" si="85"/>
        <v>3.5322719532988964</v>
      </c>
      <c r="AG440" s="17">
        <f>([1]WLTC_BFH!$U444/1000-N440)</f>
        <v>0.61333991085953188</v>
      </c>
      <c r="AH440" s="17">
        <f t="shared" si="86"/>
        <v>0.61333991085953188</v>
      </c>
      <c r="AK440">
        <v>-2.5569821640354791</v>
      </c>
    </row>
    <row r="441" spans="1:37" x14ac:dyDescent="0.3">
      <c r="A441" s="2" t="s">
        <v>3</v>
      </c>
      <c r="B441" s="2">
        <v>437</v>
      </c>
      <c r="C441" s="8">
        <v>26.7</v>
      </c>
      <c r="D441" s="8">
        <v>26.7</v>
      </c>
      <c r="E441" s="8">
        <v>30.274999999999999</v>
      </c>
      <c r="F441" s="13">
        <f t="shared" si="87"/>
        <v>-0.69444444444444442</v>
      </c>
      <c r="G441" s="13">
        <f t="shared" si="88"/>
        <v>2.8746944444444442</v>
      </c>
      <c r="H441" s="35" cm="1">
        <f t="array" ref="H441">(m*g*_xll.Interp1d(-1,Parameters!$H$48:$H$54,Parameters!$I$48:$I$54,C441)+c_w*A*rho_L*(C441/3.6)^2/2+F441*e_i*m)*C441/3.6/1000</f>
        <v>-6.3474392867583713</v>
      </c>
      <c r="I441" s="35">
        <f t="shared" si="78"/>
        <v>30.404509134693996</v>
      </c>
      <c r="J441" s="35">
        <f t="shared" si="79"/>
        <v>1993.5720731183378</v>
      </c>
      <c r="K441" s="35">
        <f t="shared" si="80"/>
        <v>124.09600403325355</v>
      </c>
      <c r="L441" s="35">
        <f t="shared" si="81"/>
        <v>244.22051612377041</v>
      </c>
      <c r="M441" s="35" cm="1">
        <f t="array" ref="M441">_xll.Interp2dTab(-1,1,Parameters!$V$29:$AI$29,Parameters!$U$30:$U$37,Parameters!$V$30:$AI$37,ABS(J441),ABS(I441))*_xll.Interp2dTab(-1,1,Parameters!$V$18:$AI$18,Parameters!$U$19:$U$26,Parameters!$V$19:$AI$26,ABS(J441),ABS(I441))</f>
        <v>0.78706694696945212</v>
      </c>
      <c r="N441" s="35">
        <f t="shared" si="82"/>
        <v>-4.9958596605028678</v>
      </c>
      <c r="O441" s="35">
        <f t="shared" si="83"/>
        <v>-4995.8596605028679</v>
      </c>
      <c r="P441" s="35">
        <f t="shared" si="89"/>
        <v>0.27103635552785121</v>
      </c>
      <c r="Q441" s="35" cm="1">
        <f t="array" ref="Q441">_xll.Interp2dTab(-1,1,Parameters!$AL$29:$AY$29,Parameters!$AK$30:$AK$37,Parameters!$AL$30:$AY$37,ABS(L441),ABS(K441))</f>
        <v>0.8995955652184664</v>
      </c>
      <c r="R441" s="35">
        <f t="shared" si="84"/>
        <v>-5.7101282328612966</v>
      </c>
      <c r="S441" s="35">
        <f t="shared" si="90"/>
        <v>0.17676348030802069</v>
      </c>
      <c r="X441" s="12"/>
      <c r="AB441" s="17">
        <f>([1]WLTC_BFH!$I442/1000-H441)</f>
        <v>6.3454404867583714</v>
      </c>
      <c r="AC441" s="17">
        <f t="shared" si="85"/>
        <v>6.3454404867583714</v>
      </c>
      <c r="AG441" s="17">
        <f>([1]WLTC_BFH!$U445/1000-N441)</f>
        <v>-9.541652997332406E-2</v>
      </c>
      <c r="AH441" s="17">
        <f t="shared" si="86"/>
        <v>9.541652997332406E-2</v>
      </c>
      <c r="AK441">
        <v>-4.5055300462434547</v>
      </c>
    </row>
    <row r="442" spans="1:37" x14ac:dyDescent="0.3">
      <c r="A442" s="2" t="s">
        <v>3</v>
      </c>
      <c r="B442" s="2">
        <v>438</v>
      </c>
      <c r="C442" s="8">
        <v>23</v>
      </c>
      <c r="D442" s="8">
        <v>23</v>
      </c>
      <c r="E442" s="8">
        <v>29.459499999999998</v>
      </c>
      <c r="F442" s="13">
        <f t="shared" si="87"/>
        <v>-1.0277777777777775</v>
      </c>
      <c r="G442" s="13">
        <f t="shared" si="88"/>
        <v>2.8810833333333332</v>
      </c>
      <c r="H442" s="35" cm="1">
        <f t="array" ref="H442">(m*g*_xll.Interp1d(-1,Parameters!$H$48:$H$54,Parameters!$I$48:$I$54,C442)+c_w*A*rho_L*(C442/3.6)^2/2+F442*e_i*m)*C442/3.6/1000</f>
        <v>-8.4010641387988656</v>
      </c>
      <c r="I442" s="35">
        <f t="shared" si="78"/>
        <v>46.715087488647157</v>
      </c>
      <c r="J442" s="35">
        <f t="shared" si="79"/>
        <v>1717.3092764689807</v>
      </c>
      <c r="K442" s="35">
        <f t="shared" si="80"/>
        <v>190.66762958491339</v>
      </c>
      <c r="L442" s="35">
        <f t="shared" si="81"/>
        <v>210.377223627218</v>
      </c>
      <c r="M442" s="35" cm="1">
        <f t="array" ref="M442">_xll.Interp2dTab(-1,1,Parameters!$V$29:$AI$29,Parameters!$U$30:$U$37,Parameters!$V$30:$AI$37,ABS(J442),ABS(I442))*_xll.Interp2dTab(-1,1,Parameters!$V$18:$AI$18,Parameters!$U$19:$U$26,Parameters!$V$19:$AI$26,ABS(J442),ABS(I442))</f>
        <v>0.81271438071234414</v>
      </c>
      <c r="N442" s="35">
        <f t="shared" si="82"/>
        <v>-6.827665638888603</v>
      </c>
      <c r="O442" s="35">
        <f t="shared" si="83"/>
        <v>-6827.6656388886031</v>
      </c>
      <c r="P442" s="35">
        <f t="shared" si="89"/>
        <v>0.26913978173927106</v>
      </c>
      <c r="Q442" s="35" cm="1">
        <f t="array" ref="Q442">_xll.Interp2dTab(-1,1,Parameters!$AL$29:$AY$29,Parameters!$AK$30:$AK$37,Parameters!$AL$30:$AY$37,ABS(L442),ABS(K442))</f>
        <v>0.84246846118258323</v>
      </c>
      <c r="R442" s="35">
        <f t="shared" si="84"/>
        <v>-7.077631577310064</v>
      </c>
      <c r="S442" s="35">
        <f t="shared" si="90"/>
        <v>0.17479747153654568</v>
      </c>
      <c r="X442" s="12"/>
      <c r="AB442" s="17">
        <f>([1]WLTC_BFH!$I443/1000-H442)</f>
        <v>8.3991428387988663</v>
      </c>
      <c r="AC442" s="17">
        <f t="shared" si="85"/>
        <v>8.3991428387988663</v>
      </c>
      <c r="AG442" s="17">
        <f>([1]WLTC_BFH!$U446/1000-N442)</f>
        <v>1.2576656388885814</v>
      </c>
      <c r="AH442" s="17">
        <f t="shared" si="86"/>
        <v>1.2576656388885814</v>
      </c>
      <c r="AK442">
        <v>-5.0322323559994295</v>
      </c>
    </row>
    <row r="443" spans="1:37" x14ac:dyDescent="0.3">
      <c r="A443" s="2" t="s">
        <v>3</v>
      </c>
      <c r="B443" s="2">
        <v>439</v>
      </c>
      <c r="C443" s="8">
        <v>18.2</v>
      </c>
      <c r="D443" s="8">
        <v>18.2</v>
      </c>
      <c r="E443" s="8">
        <v>28.550999999999998</v>
      </c>
      <c r="F443" s="13">
        <f t="shared" si="87"/>
        <v>-1.3333333333333335</v>
      </c>
      <c r="G443" s="13">
        <f t="shared" si="88"/>
        <v>2.8861388888888886</v>
      </c>
      <c r="H443" s="35" cm="1">
        <f t="array" ref="H443">(m*g*_xll.Interp1d(-1,Parameters!$H$48:$H$54,Parameters!$I$48:$I$54,C443)+c_w*A*rho_L*(C443/3.6)^2/2+F443*e_i*m)*C443/3.6/1000</f>
        <v>-8.7789256208460156</v>
      </c>
      <c r="I443" s="35">
        <f t="shared" si="78"/>
        <v>61.690839988013728</v>
      </c>
      <c r="J443" s="35">
        <f t="shared" si="79"/>
        <v>1358.9142970319758</v>
      </c>
      <c r="K443" s="35">
        <f t="shared" si="80"/>
        <v>251.79116341107803</v>
      </c>
      <c r="L443" s="35">
        <f t="shared" si="81"/>
        <v>166.47241173979859</v>
      </c>
      <c r="M443" s="35" cm="1">
        <f t="array" ref="M443">_xll.Interp2dTab(-1,1,Parameters!$V$29:$AI$29,Parameters!$U$30:$U$37,Parameters!$V$30:$AI$37,ABS(J443),ABS(I443))*_xll.Interp2dTab(-1,1,Parameters!$V$18:$AI$18,Parameters!$U$19:$U$26,Parameters!$V$19:$AI$26,ABS(J443),ABS(I443))</f>
        <v>0.74556679539408766</v>
      </c>
      <c r="N443" s="35">
        <f t="shared" si="82"/>
        <v>-6.545275442137215</v>
      </c>
      <c r="O443" s="35">
        <f t="shared" si="83"/>
        <v>-6545.2754421372147</v>
      </c>
      <c r="P443" s="35">
        <f t="shared" si="89"/>
        <v>0.26732164967201072</v>
      </c>
      <c r="Q443" s="35" cm="1">
        <f t="array" ref="Q443">_xll.Interp2dTab(-1,1,Parameters!$AL$29:$AY$29,Parameters!$AK$30:$AK$37,Parameters!$AL$30:$AY$37,ABS(L443),ABS(K443))</f>
        <v>0.75138676598076082</v>
      </c>
      <c r="R443" s="35">
        <f t="shared" si="84"/>
        <v>-6.5963685310331304</v>
      </c>
      <c r="S443" s="35">
        <f t="shared" si="90"/>
        <v>0.17296514694459203</v>
      </c>
      <c r="X443" s="12"/>
      <c r="AB443" s="17">
        <f>([1]WLTC_BFH!$I444/1000-H443)</f>
        <v>8.7768238208460154</v>
      </c>
      <c r="AC443" s="17">
        <f t="shared" si="85"/>
        <v>8.7768238208460154</v>
      </c>
      <c r="AG443" s="17">
        <f>([1]WLTC_BFH!$U447/1000-N443)</f>
        <v>-0.90832455786274746</v>
      </c>
      <c r="AH443" s="17">
        <f t="shared" si="86"/>
        <v>0.90832455786274746</v>
      </c>
      <c r="AK443">
        <v>-6.6028622407856954</v>
      </c>
    </row>
    <row r="444" spans="1:37" x14ac:dyDescent="0.3">
      <c r="A444" s="2" t="s">
        <v>3</v>
      </c>
      <c r="B444" s="2">
        <v>440</v>
      </c>
      <c r="C444" s="8">
        <v>12.9</v>
      </c>
      <c r="D444" s="8">
        <v>12.9</v>
      </c>
      <c r="E444" s="8">
        <v>25.854900000000001</v>
      </c>
      <c r="F444" s="13">
        <f t="shared" si="87"/>
        <v>-1.4722222222222219</v>
      </c>
      <c r="G444" s="13">
        <f t="shared" si="88"/>
        <v>2.8897222222222219</v>
      </c>
      <c r="H444" s="35" cm="1">
        <f t="array" ref="H444">(m*g*_xll.Interp1d(-1,Parameters!$H$48:$H$54,Parameters!$I$48:$I$54,C444)+c_w*A*rho_L*(C444/3.6)^2/2+F444*e_i*m)*C444/3.6/1000</f>
        <v>-6.9172051599332409</v>
      </c>
      <c r="I444" s="35">
        <f t="shared" si="78"/>
        <v>68.579079045174552</v>
      </c>
      <c r="J444" s="35">
        <f t="shared" si="79"/>
        <v>963.18650723694998</v>
      </c>
      <c r="K444" s="35">
        <f t="shared" si="80"/>
        <v>279.90551112287994</v>
      </c>
      <c r="L444" s="35">
        <f t="shared" si="81"/>
        <v>117.99418194743966</v>
      </c>
      <c r="M444" s="35" cm="1">
        <f t="array" ref="M444">_xll.Interp2dTab(-1,1,Parameters!$V$29:$AI$29,Parameters!$U$30:$U$37,Parameters!$V$30:$AI$37,ABS(J444),ABS(I444))*_xll.Interp2dTab(-1,1,Parameters!$V$18:$AI$18,Parameters!$U$19:$U$26,Parameters!$V$19:$AI$26,ABS(J444),ABS(I444))</f>
        <v>0.64735402090600458</v>
      </c>
      <c r="N444" s="35">
        <f t="shared" si="82"/>
        <v>-4.477880573714546</v>
      </c>
      <c r="O444" s="35">
        <f t="shared" si="83"/>
        <v>-4477.8805737145458</v>
      </c>
      <c r="P444" s="35">
        <f t="shared" si="89"/>
        <v>0.26607779395709003</v>
      </c>
      <c r="Q444" s="35" cm="1">
        <f t="array" ref="Q444">_xll.Interp2dTab(-1,1,Parameters!$AL$29:$AY$29,Parameters!$AK$30:$AK$37,Parameters!$AL$30:$AY$37,ABS(L444),ABS(K444))</f>
        <v>0.68448983443507183</v>
      </c>
      <c r="R444" s="35">
        <f t="shared" si="84"/>
        <v>-4.7347566146761286</v>
      </c>
      <c r="S444" s="35">
        <f t="shared" si="90"/>
        <v>0.17164993677384865</v>
      </c>
      <c r="X444" s="12"/>
      <c r="AB444" s="17">
        <f>([1]WLTC_BFH!$I445/1000-H444)</f>
        <v>6.9097184599332406</v>
      </c>
      <c r="AC444" s="17">
        <f t="shared" si="85"/>
        <v>6.9097184599332406</v>
      </c>
      <c r="AG444" s="17">
        <f>([1]WLTC_BFH!$U448/1000-N444)</f>
        <v>-1.0661194262853604</v>
      </c>
      <c r="AH444" s="17">
        <f t="shared" si="86"/>
        <v>1.0661194262853604</v>
      </c>
      <c r="AK444">
        <v>-0.68955787886445918</v>
      </c>
    </row>
    <row r="445" spans="1:37" x14ac:dyDescent="0.3">
      <c r="A445" s="2" t="s">
        <v>3</v>
      </c>
      <c r="B445" s="2">
        <v>441</v>
      </c>
      <c r="C445" s="8">
        <v>7.7</v>
      </c>
      <c r="D445" s="8">
        <v>7.7</v>
      </c>
      <c r="E445" s="8">
        <v>22.6053</v>
      </c>
      <c r="F445" s="13">
        <f t="shared" si="87"/>
        <v>-1.4444444444444444</v>
      </c>
      <c r="G445" s="13">
        <f t="shared" si="88"/>
        <v>2.8918611111111105</v>
      </c>
      <c r="H445" s="35" cm="1">
        <f t="array" ref="H445">(m*g*_xll.Interp1d(-1,Parameters!$H$48:$H$54,Parameters!$I$48:$I$54,C445)+c_w*A*rho_L*(C445/3.6)^2/2+F445*e_i*m)*C445/3.6/1000</f>
        <v>-4.0550665855206516</v>
      </c>
      <c r="I445" s="35">
        <f t="shared" si="78"/>
        <v>67.353158538981873</v>
      </c>
      <c r="J445" s="35">
        <f t="shared" si="79"/>
        <v>574.92527951352827</v>
      </c>
      <c r="K445" s="35">
        <f t="shared" si="80"/>
        <v>274.90191657685455</v>
      </c>
      <c r="L445" s="35">
        <f t="shared" si="81"/>
        <v>70.430635736068638</v>
      </c>
      <c r="M445" s="35" cm="1">
        <f t="array" ref="M445">_xll.Interp2dTab(-1,1,Parameters!$V$29:$AI$29,Parameters!$U$30:$U$37,Parameters!$V$30:$AI$37,ABS(J445),ABS(I445))*_xll.Interp2dTab(-1,1,Parameters!$V$18:$AI$18,Parameters!$U$19:$U$26,Parameters!$V$19:$AI$26,ABS(J445),ABS(I445))</f>
        <v>0.42053306071685215</v>
      </c>
      <c r="N445" s="35">
        <f t="shared" si="82"/>
        <v>-1.7052895626196345</v>
      </c>
      <c r="O445" s="35">
        <f t="shared" si="83"/>
        <v>-1705.2895626196346</v>
      </c>
      <c r="P445" s="35">
        <f t="shared" si="89"/>
        <v>0.2656041024119179</v>
      </c>
      <c r="Q445" s="35" cm="1">
        <f t="array" ref="Q445">_xll.Interp2dTab(-1,1,Parameters!$AL$29:$AY$29,Parameters!$AK$30:$AK$37,Parameters!$AL$30:$AY$37,ABS(L445),ABS(K445))</f>
        <v>0.53694372883423769</v>
      </c>
      <c r="R445" s="35">
        <f t="shared" si="84"/>
        <v>-2.1773425731005789</v>
      </c>
      <c r="S445" s="35">
        <f t="shared" si="90"/>
        <v>0.17104511939243183</v>
      </c>
      <c r="X445" s="12"/>
      <c r="AB445" s="17">
        <f>([1]WLTC_BFH!$I446/1000-H445)</f>
        <v>4.0479642855206519</v>
      </c>
      <c r="AC445" s="17">
        <f t="shared" si="85"/>
        <v>4.0479642855206519</v>
      </c>
      <c r="AG445" s="17">
        <f>([1]WLTC_BFH!$U449/1000-N445)</f>
        <v>-2.0829863999489717E-3</v>
      </c>
      <c r="AH445" s="17">
        <f t="shared" si="86"/>
        <v>2.0829863999489717E-3</v>
      </c>
      <c r="AK445">
        <v>4.168945807902654</v>
      </c>
    </row>
    <row r="446" spans="1:37" x14ac:dyDescent="0.3">
      <c r="A446" s="2" t="s">
        <v>3</v>
      </c>
      <c r="B446" s="2">
        <v>442</v>
      </c>
      <c r="C446" s="8">
        <v>3.8</v>
      </c>
      <c r="D446" s="8">
        <v>3.8</v>
      </c>
      <c r="E446" s="8">
        <v>17.782699999999998</v>
      </c>
      <c r="F446" s="13">
        <f t="shared" si="87"/>
        <v>-1.0833333333333335</v>
      </c>
      <c r="G446" s="13">
        <f t="shared" si="88"/>
        <v>2.8929166666666659</v>
      </c>
      <c r="H446" s="35" cm="1">
        <f t="array" ref="H446">(m*g*_xll.Interp1d(-1,Parameters!$H$48:$H$54,Parameters!$I$48:$I$54,C446)+c_w*A*rho_L*(C446/3.6)^2/2+F446*e_i*m)*C446/3.6/1000</f>
        <v>-1.484271245005566</v>
      </c>
      <c r="I446" s="35">
        <f t="shared" si="78"/>
        <v>49.955162891152334</v>
      </c>
      <c r="J446" s="35">
        <f t="shared" si="79"/>
        <v>283.72935872096201</v>
      </c>
      <c r="K446" s="35">
        <f t="shared" si="80"/>
        <v>203.89199734023825</v>
      </c>
      <c r="L446" s="35">
        <f t="shared" si="81"/>
        <v>34.757976077540363</v>
      </c>
      <c r="M446" s="35" cm="1">
        <f t="array" ref="M446">_xll.Interp2dTab(-1,1,Parameters!$V$29:$AI$29,Parameters!$U$30:$U$37,Parameters!$V$30:$AI$37,ABS(J446),ABS(I446))*_xll.Interp2dTab(-1,1,Parameters!$V$18:$AI$18,Parameters!$U$19:$U$26,Parameters!$V$19:$AI$26,ABS(J446),ABS(I446))</f>
        <v>0.25560808541937252</v>
      </c>
      <c r="N446" s="35">
        <f t="shared" si="82"/>
        <v>-0.37939173117890113</v>
      </c>
      <c r="O446" s="35">
        <f t="shared" si="83"/>
        <v>-379.39173117890113</v>
      </c>
      <c r="P446" s="35">
        <f t="shared" si="89"/>
        <v>0.26549871581992374</v>
      </c>
      <c r="Q446" s="35" cm="1">
        <f t="array" ref="Q446">_xll.Interp2dTab(-1,1,Parameters!$AL$29:$AY$29,Parameters!$AK$30:$AK$37,Parameters!$AL$30:$AY$37,ABS(L446),ABS(K446))</f>
        <v>0.41788526458460185</v>
      </c>
      <c r="R446" s="35">
        <f t="shared" si="84"/>
        <v>-0.62025508193446732</v>
      </c>
      <c r="S446" s="35">
        <f t="shared" si="90"/>
        <v>0.17087282631411671</v>
      </c>
      <c r="X446" s="12"/>
      <c r="AB446" s="17">
        <f>([1]WLTC_BFH!$I447/1000-H446)</f>
        <v>1.475364645005566</v>
      </c>
      <c r="AC446" s="17">
        <f t="shared" si="85"/>
        <v>1.475364645005566</v>
      </c>
      <c r="AG446" s="17">
        <f>([1]WLTC_BFH!$U450/1000-N446)</f>
        <v>-0.11007361535575894</v>
      </c>
      <c r="AH446" s="17">
        <f t="shared" si="86"/>
        <v>0.11007361535575894</v>
      </c>
      <c r="AK446">
        <v>8.1966854530229281</v>
      </c>
    </row>
    <row r="447" spans="1:37" x14ac:dyDescent="0.3">
      <c r="A447" s="2" t="s">
        <v>3</v>
      </c>
      <c r="B447" s="2">
        <v>443</v>
      </c>
      <c r="C447" s="8">
        <v>1.3</v>
      </c>
      <c r="D447" s="8">
        <v>1.3</v>
      </c>
      <c r="E447" s="8">
        <v>11.5745</v>
      </c>
      <c r="F447" s="13">
        <f t="shared" si="87"/>
        <v>-0.69444444444444442</v>
      </c>
      <c r="G447" s="13">
        <f t="shared" si="88"/>
        <v>2.8932777777777772</v>
      </c>
      <c r="H447" s="35" cm="1">
        <f t="array" ref="H447">(m*g*_xll.Interp1d(-1,Parameters!$H$48:$H$54,Parameters!$I$48:$I$54,C447)+c_w*A*rho_L*(C447/3.6)^2/2+F447*e_i*m)*C447/3.6/1000</f>
        <v>-0.31693713226539627</v>
      </c>
      <c r="I447" s="35">
        <f t="shared" si="78"/>
        <v>31.180313241273822</v>
      </c>
      <c r="J447" s="35">
        <f t="shared" si="79"/>
        <v>97.065306930855428</v>
      </c>
      <c r="K447" s="35">
        <f t="shared" si="80"/>
        <v>127.2624484942591</v>
      </c>
      <c r="L447" s="35">
        <f t="shared" si="81"/>
        <v>11.890886552842757</v>
      </c>
      <c r="M447" s="35" cm="1">
        <f t="array" ref="M447">_xll.Interp2dTab(-1,1,Parameters!$V$29:$AI$29,Parameters!$U$30:$U$37,Parameters!$V$30:$AI$37,ABS(J447),ABS(I447))*_xll.Interp2dTab(-1,1,Parameters!$V$18:$AI$18,Parameters!$U$19:$U$26,Parameters!$V$19:$AI$26,ABS(J447),ABS(I447))</f>
        <v>0.1684913894029067</v>
      </c>
      <c r="N447" s="35">
        <f t="shared" si="82"/>
        <v>-5.3401177768769431E-2</v>
      </c>
      <c r="O447" s="35">
        <f t="shared" si="83"/>
        <v>-53.401177768769429</v>
      </c>
      <c r="P447" s="35">
        <f t="shared" si="89"/>
        <v>0.26548388215943242</v>
      </c>
      <c r="Q447" s="35" cm="1">
        <f t="array" ref="Q447">_xll.Interp2dTab(-1,1,Parameters!$AL$29:$AY$29,Parameters!$AK$30:$AK$37,Parameters!$AL$30:$AY$37,ABS(L447),ABS(K447))</f>
        <v>0.34697450071779756</v>
      </c>
      <c r="R447" s="35">
        <f t="shared" si="84"/>
        <v>-0.10996910322671644</v>
      </c>
      <c r="S447" s="35">
        <f t="shared" si="90"/>
        <v>0.17084227934099819</v>
      </c>
      <c r="X447" s="12"/>
      <c r="AB447" s="17">
        <f>([1]WLTC_BFH!$I448/1000-H447)</f>
        <v>0.3094440322653963</v>
      </c>
      <c r="AC447" s="17">
        <f t="shared" si="85"/>
        <v>0.3094440322653963</v>
      </c>
      <c r="AG447" s="17">
        <f>([1]WLTC_BFH!$U451/1000-N447)</f>
        <v>-4.0579404755501994E-2</v>
      </c>
      <c r="AH447" s="17">
        <f t="shared" si="86"/>
        <v>4.0579404755501994E-2</v>
      </c>
      <c r="AK447">
        <v>9.4269460917203389</v>
      </c>
    </row>
    <row r="448" spans="1:37" x14ac:dyDescent="0.3">
      <c r="A448" s="2" t="s">
        <v>3</v>
      </c>
      <c r="B448" s="2">
        <v>444</v>
      </c>
      <c r="C448" s="8">
        <v>0.2</v>
      </c>
      <c r="D448" s="8">
        <v>0.2</v>
      </c>
      <c r="E448" s="8">
        <v>6.2442000000000002</v>
      </c>
      <c r="F448" s="13">
        <f t="shared" si="87"/>
        <v>-0.30555555555555558</v>
      </c>
      <c r="G448" s="13">
        <f t="shared" si="88"/>
        <v>2.8933333333333326</v>
      </c>
      <c r="H448" s="35" cm="1">
        <f t="array" ref="H448">(m*g*_xll.Interp1d(-1,Parameters!$H$48:$H$54,Parameters!$I$48:$I$54,C448)+c_w*A*rho_L*(C448/3.6)^2/2+F448*e_i*m)*C448/3.6/1000</f>
        <v>-1.9380239712122393E-2</v>
      </c>
      <c r="I448" s="35">
        <f t="shared" si="78"/>
        <v>12.393097059571097</v>
      </c>
      <c r="J448" s="35">
        <f t="shared" si="79"/>
        <v>14.933124143208529</v>
      </c>
      <c r="K448" s="35">
        <f t="shared" si="80"/>
        <v>50.582425648639436</v>
      </c>
      <c r="L448" s="35">
        <f t="shared" si="81"/>
        <v>1.829367161975809</v>
      </c>
      <c r="M448" s="35" cm="1">
        <f t="array" ref="M448">_xll.Interp2dTab(-1,1,Parameters!$V$29:$AI$29,Parameters!$U$30:$U$37,Parameters!$V$30:$AI$37,ABS(J448),ABS(I448))*_xll.Interp2dTab(-1,1,Parameters!$V$18:$AI$18,Parameters!$U$19:$U$26,Parameters!$V$19:$AI$26,ABS(J448),ABS(I448))</f>
        <v>0.13679341255765401</v>
      </c>
      <c r="N448" s="35">
        <f t="shared" si="82"/>
        <v>-2.6510891264065885E-3</v>
      </c>
      <c r="O448" s="35">
        <f t="shared" si="83"/>
        <v>-2.6510891264065886</v>
      </c>
      <c r="P448" s="35">
        <f t="shared" si="89"/>
        <v>0.26548314574578619</v>
      </c>
      <c r="Q448" s="35" cm="1">
        <f t="array" ref="Q448">_xll.Interp2dTab(-1,1,Parameters!$AL$29:$AY$29,Parameters!$AK$30:$AK$37,Parameters!$AL$30:$AY$37,ABS(L448),ABS(K448))</f>
        <v>0.35419271861728191</v>
      </c>
      <c r="R448" s="35">
        <f t="shared" si="84"/>
        <v>-6.8643397910912391E-3</v>
      </c>
      <c r="S448" s="35">
        <f t="shared" si="90"/>
        <v>0.17084037257994511</v>
      </c>
      <c r="X448" s="12"/>
      <c r="AB448" s="17">
        <f>([1]WLTC_BFH!$I449/1000-H448)</f>
        <v>1.6373939712122393E-2</v>
      </c>
      <c r="AC448" s="17">
        <f t="shared" si="85"/>
        <v>1.6373939712122393E-2</v>
      </c>
      <c r="AG448" s="17">
        <f>([1]WLTC_BFH!$U452/1000-N448)</f>
        <v>-0.16982891087359162</v>
      </c>
      <c r="AH448" s="17">
        <f t="shared" si="86"/>
        <v>0.16982891087359162</v>
      </c>
      <c r="AK448">
        <v>6.0194693459676207</v>
      </c>
    </row>
    <row r="449" spans="1:37" x14ac:dyDescent="0.3">
      <c r="A449" s="2" t="s">
        <v>3</v>
      </c>
      <c r="B449" s="2">
        <v>445</v>
      </c>
      <c r="C449" s="8">
        <v>0</v>
      </c>
      <c r="D449" s="8">
        <v>0</v>
      </c>
      <c r="E449" s="8">
        <v>1.9497</v>
      </c>
      <c r="F449" s="13">
        <f t="shared" si="87"/>
        <v>-5.5555555555555559E-2</v>
      </c>
      <c r="G449" s="13">
        <f t="shared" si="88"/>
        <v>2.8933333333333326</v>
      </c>
      <c r="H449" s="35" cm="1">
        <f t="array" ref="H449">(m*g*_xll.Interp1d(-1,Parameters!$H$48:$H$54,Parameters!$I$48:$I$54,C449)+c_w*A*rho_L*(C449/3.6)^2/2+F449*e_i*m)*C449/3.6/1000</f>
        <v>0</v>
      </c>
      <c r="I449" s="35">
        <f t="shared" si="78"/>
        <v>0</v>
      </c>
      <c r="J449" s="35">
        <f t="shared" si="79"/>
        <v>0</v>
      </c>
      <c r="K449" s="35">
        <f t="shared" si="80"/>
        <v>0</v>
      </c>
      <c r="L449" s="35">
        <f t="shared" si="81"/>
        <v>0</v>
      </c>
      <c r="M449" s="35" cm="1">
        <f t="array" ref="M449">_xll.Interp2dTab(-1,1,Parameters!$V$29:$AI$29,Parameters!$U$30:$U$37,Parameters!$V$30:$AI$37,ABS(J449),ABS(I449))*_xll.Interp2dTab(-1,1,Parameters!$V$18:$AI$18,Parameters!$U$19:$U$26,Parameters!$V$19:$AI$26,ABS(J449),ABS(I449))</f>
        <v>4.0000000000000002E-4</v>
      </c>
      <c r="N449" s="35">
        <f t="shared" si="82"/>
        <v>0</v>
      </c>
      <c r="O449" s="35">
        <f t="shared" si="83"/>
        <v>0</v>
      </c>
      <c r="P449" s="35">
        <f t="shared" si="89"/>
        <v>0.26548314574578619</v>
      </c>
      <c r="Q449" s="35" cm="1">
        <f t="array" ref="Q449">_xll.Interp2dTab(-1,1,Parameters!$AL$29:$AY$29,Parameters!$AK$30:$AK$37,Parameters!$AL$30:$AY$37,ABS(L449),ABS(K449))</f>
        <v>0.4</v>
      </c>
      <c r="R449" s="35">
        <f t="shared" si="84"/>
        <v>0</v>
      </c>
      <c r="S449" s="35">
        <f t="shared" si="90"/>
        <v>0.17084037257994511</v>
      </c>
      <c r="X449" s="12"/>
      <c r="AB449" s="17">
        <f>([1]WLTC_BFH!$I450/1000-H449)</f>
        <v>-7.1770000000000004E-4</v>
      </c>
      <c r="AC449" s="17">
        <f t="shared" si="85"/>
        <v>7.1770000000000004E-4</v>
      </c>
      <c r="AG449" s="17">
        <f>([1]WLTC_BFH!$U453/1000-N449)</f>
        <v>-9.1259259259260969E-2</v>
      </c>
      <c r="AH449" s="17">
        <f t="shared" si="86"/>
        <v>9.1259259259260969E-2</v>
      </c>
      <c r="AK449">
        <v>6.6396052824948963</v>
      </c>
    </row>
    <row r="450" spans="1:37" x14ac:dyDescent="0.3">
      <c r="A450" s="2" t="s">
        <v>3</v>
      </c>
      <c r="B450" s="2">
        <v>446</v>
      </c>
      <c r="C450" s="8">
        <v>0</v>
      </c>
      <c r="D450" s="8">
        <v>0</v>
      </c>
      <c r="E450" s="8">
        <v>0.49919999999999998</v>
      </c>
      <c r="F450" s="13">
        <f t="shared" si="87"/>
        <v>0</v>
      </c>
      <c r="G450" s="13">
        <f t="shared" si="88"/>
        <v>2.8933333333333326</v>
      </c>
      <c r="H450" s="35" cm="1">
        <f t="array" ref="H450">(m*g*_xll.Interp1d(-1,Parameters!$H$48:$H$54,Parameters!$I$48:$I$54,C450)+c_w*A*rho_L*(C450/3.6)^2/2+F450*e_i*m)*C450/3.6/1000</f>
        <v>0</v>
      </c>
      <c r="I450" s="35">
        <f t="shared" si="78"/>
        <v>0</v>
      </c>
      <c r="J450" s="35">
        <f t="shared" si="79"/>
        <v>0</v>
      </c>
      <c r="K450" s="35">
        <f t="shared" si="80"/>
        <v>0</v>
      </c>
      <c r="L450" s="35">
        <f t="shared" si="81"/>
        <v>0</v>
      </c>
      <c r="M450" s="35" cm="1">
        <f t="array" ref="M450">_xll.Interp2dTab(-1,1,Parameters!$V$29:$AI$29,Parameters!$U$30:$U$37,Parameters!$V$30:$AI$37,ABS(J450),ABS(I450))*_xll.Interp2dTab(-1,1,Parameters!$V$18:$AI$18,Parameters!$U$19:$U$26,Parameters!$V$19:$AI$26,ABS(J450),ABS(I450))</f>
        <v>4.0000000000000002E-4</v>
      </c>
      <c r="N450" s="35">
        <f t="shared" si="82"/>
        <v>0</v>
      </c>
      <c r="O450" s="35">
        <f t="shared" si="83"/>
        <v>0</v>
      </c>
      <c r="P450" s="35">
        <f t="shared" si="89"/>
        <v>0.26548314574578619</v>
      </c>
      <c r="Q450" s="35" cm="1">
        <f t="array" ref="Q450">_xll.Interp2dTab(-1,1,Parameters!$AL$29:$AY$29,Parameters!$AK$30:$AK$37,Parameters!$AL$30:$AY$37,ABS(L450),ABS(K450))</f>
        <v>0.4</v>
      </c>
      <c r="R450" s="35">
        <f t="shared" si="84"/>
        <v>0</v>
      </c>
      <c r="S450" s="35">
        <f t="shared" si="90"/>
        <v>0.17084037257994511</v>
      </c>
      <c r="X450" s="12"/>
      <c r="AB450" s="17">
        <f>([1]WLTC_BFH!$I451/1000-H450)</f>
        <v>-1.126E-4</v>
      </c>
      <c r="AC450" s="17">
        <f t="shared" si="85"/>
        <v>1.126E-4</v>
      </c>
      <c r="AG450" s="17">
        <f>([1]WLTC_BFH!$U454/1000-N450)</f>
        <v>-0.17274074074074366</v>
      </c>
      <c r="AH450" s="17">
        <f t="shared" si="86"/>
        <v>0.17274074074074366</v>
      </c>
      <c r="AK450">
        <v>1.4997766394573837</v>
      </c>
    </row>
    <row r="451" spans="1:37" x14ac:dyDescent="0.3">
      <c r="A451" s="2" t="s">
        <v>3</v>
      </c>
      <c r="B451" s="2">
        <v>447</v>
      </c>
      <c r="C451" s="8">
        <v>0</v>
      </c>
      <c r="D451" s="8">
        <v>0</v>
      </c>
      <c r="E451" s="8">
        <v>-3.8E-3</v>
      </c>
      <c r="F451" s="13">
        <f t="shared" si="87"/>
        <v>0</v>
      </c>
      <c r="G451" s="13">
        <f t="shared" si="88"/>
        <v>2.8933333333333326</v>
      </c>
      <c r="H451" s="35" cm="1">
        <f t="array" ref="H451">(m*g*_xll.Interp1d(-1,Parameters!$H$48:$H$54,Parameters!$I$48:$I$54,C451)+c_w*A*rho_L*(C451/3.6)^2/2+F451*e_i*m)*C451/3.6/1000</f>
        <v>0</v>
      </c>
      <c r="I451" s="35">
        <f t="shared" si="78"/>
        <v>0</v>
      </c>
      <c r="J451" s="35">
        <f t="shared" si="79"/>
        <v>0</v>
      </c>
      <c r="K451" s="35">
        <f t="shared" si="80"/>
        <v>0</v>
      </c>
      <c r="L451" s="35">
        <f t="shared" si="81"/>
        <v>0</v>
      </c>
      <c r="M451" s="35" cm="1">
        <f t="array" ref="M451">_xll.Interp2dTab(-1,1,Parameters!$V$29:$AI$29,Parameters!$U$30:$U$37,Parameters!$V$30:$AI$37,ABS(J451),ABS(I451))*_xll.Interp2dTab(-1,1,Parameters!$V$18:$AI$18,Parameters!$U$19:$U$26,Parameters!$V$19:$AI$26,ABS(J451),ABS(I451))</f>
        <v>4.0000000000000002E-4</v>
      </c>
      <c r="N451" s="35">
        <f t="shared" si="82"/>
        <v>0</v>
      </c>
      <c r="O451" s="35">
        <f t="shared" si="83"/>
        <v>0</v>
      </c>
      <c r="P451" s="35">
        <f t="shared" si="89"/>
        <v>0.26548314574578619</v>
      </c>
      <c r="Q451" s="35" cm="1">
        <f t="array" ref="Q451">_xll.Interp2dTab(-1,1,Parameters!$AL$29:$AY$29,Parameters!$AK$30:$AK$37,Parameters!$AL$30:$AY$37,ABS(L451),ABS(K451))</f>
        <v>0.4</v>
      </c>
      <c r="R451" s="35">
        <f t="shared" si="84"/>
        <v>0</v>
      </c>
      <c r="S451" s="35">
        <f t="shared" si="90"/>
        <v>0.17084037257994511</v>
      </c>
      <c r="X451" s="12"/>
      <c r="AB451" s="17">
        <f>([1]WLTC_BFH!$I452/1000-H451)</f>
        <v>1.0000000000000001E-7</v>
      </c>
      <c r="AC451" s="17">
        <f t="shared" si="85"/>
        <v>1.0000000000000001E-7</v>
      </c>
      <c r="AG451" s="17">
        <f>([1]WLTC_BFH!$U455/1000-N451)</f>
        <v>-0.17599999999999999</v>
      </c>
      <c r="AH451" s="17">
        <f t="shared" si="86"/>
        <v>0.17599999999999999</v>
      </c>
      <c r="AK451">
        <v>-0.16879872143227856</v>
      </c>
    </row>
    <row r="452" spans="1:37" x14ac:dyDescent="0.3">
      <c r="A452" s="2" t="s">
        <v>3</v>
      </c>
      <c r="B452" s="2">
        <v>448</v>
      </c>
      <c r="C452" s="8">
        <v>0</v>
      </c>
      <c r="D452" s="8">
        <v>0</v>
      </c>
      <c r="E452" s="8">
        <v>0</v>
      </c>
      <c r="F452" s="13">
        <f t="shared" si="87"/>
        <v>0</v>
      </c>
      <c r="G452" s="13">
        <f t="shared" si="88"/>
        <v>2.8933333333333326</v>
      </c>
      <c r="H452" s="35" cm="1">
        <f t="array" ref="H452">(m*g*_xll.Interp1d(-1,Parameters!$H$48:$H$54,Parameters!$I$48:$I$54,C452)+c_w*A*rho_L*(C452/3.6)^2/2+F452*e_i*m)*C452/3.6/1000</f>
        <v>0</v>
      </c>
      <c r="I452" s="35">
        <f t="shared" ref="I452:I515" si="91">ABS(IFERROR(H452*1000/(C452/3.6)*r_dyn/i_g,0))</f>
        <v>0</v>
      </c>
      <c r="J452" s="35">
        <f t="shared" ref="J452:J515" si="92">C452/3.6*60/2/PI()/r_dyn*i_g</f>
        <v>0</v>
      </c>
      <c r="K452" s="35">
        <f t="shared" ref="K452:K515" si="93">I452*i_g/2</f>
        <v>0</v>
      </c>
      <c r="L452" s="35">
        <f t="shared" ref="L452:L515" si="94">J452/i_g</f>
        <v>0</v>
      </c>
      <c r="M452" s="35" cm="1">
        <f t="array" ref="M452">_xll.Interp2dTab(-1,1,Parameters!$V$29:$AI$29,Parameters!$U$30:$U$37,Parameters!$V$30:$AI$37,ABS(J452),ABS(I452))*_xll.Interp2dTab(-1,1,Parameters!$V$18:$AI$18,Parameters!$U$19:$U$26,Parameters!$V$19:$AI$26,ABS(J452),ABS(I452))</f>
        <v>4.0000000000000002E-4</v>
      </c>
      <c r="N452" s="35">
        <f t="shared" si="82"/>
        <v>0</v>
      </c>
      <c r="O452" s="35">
        <f t="shared" si="83"/>
        <v>0</v>
      </c>
      <c r="P452" s="35">
        <f t="shared" si="89"/>
        <v>0.26548314574578619</v>
      </c>
      <c r="Q452" s="35" cm="1">
        <f t="array" ref="Q452">_xll.Interp2dTab(-1,1,Parameters!$AL$29:$AY$29,Parameters!$AK$30:$AK$37,Parameters!$AL$30:$AY$37,ABS(L452),ABS(K452))</f>
        <v>0.4</v>
      </c>
      <c r="R452" s="35">
        <f t="shared" si="84"/>
        <v>0</v>
      </c>
      <c r="S452" s="35">
        <f t="shared" si="90"/>
        <v>0.17084037257994511</v>
      </c>
      <c r="X452" s="12"/>
      <c r="AB452" s="17">
        <f>([1]WLTC_BFH!$I453/1000-H452)</f>
        <v>0</v>
      </c>
      <c r="AC452" s="17">
        <f t="shared" si="85"/>
        <v>0</v>
      </c>
      <c r="AG452" s="17">
        <f>([1]WLTC_BFH!$U456/1000-N452)</f>
        <v>-0.17599999999999999</v>
      </c>
      <c r="AH452" s="17">
        <f t="shared" si="86"/>
        <v>0.17599999999999999</v>
      </c>
      <c r="AK452">
        <v>-0.17599999999999999</v>
      </c>
    </row>
    <row r="453" spans="1:37" x14ac:dyDescent="0.3">
      <c r="A453" s="2" t="s">
        <v>3</v>
      </c>
      <c r="B453" s="2">
        <v>449</v>
      </c>
      <c r="C453" s="8">
        <v>0</v>
      </c>
      <c r="D453" s="8">
        <v>0</v>
      </c>
      <c r="E453" s="8">
        <v>-6.4000000000000003E-3</v>
      </c>
      <c r="F453" s="13">
        <f t="shared" si="87"/>
        <v>0</v>
      </c>
      <c r="G453" s="13">
        <f t="shared" si="88"/>
        <v>2.8933333333333326</v>
      </c>
      <c r="H453" s="35" cm="1">
        <f t="array" ref="H453">(m*g*_xll.Interp1d(-1,Parameters!$H$48:$H$54,Parameters!$I$48:$I$54,C453)+c_w*A*rho_L*(C453/3.6)^2/2+F453*e_i*m)*C453/3.6/1000</f>
        <v>0</v>
      </c>
      <c r="I453" s="35">
        <f t="shared" si="91"/>
        <v>0</v>
      </c>
      <c r="J453" s="35">
        <f t="shared" si="92"/>
        <v>0</v>
      </c>
      <c r="K453" s="35">
        <f t="shared" si="93"/>
        <v>0</v>
      </c>
      <c r="L453" s="35">
        <f t="shared" si="94"/>
        <v>0</v>
      </c>
      <c r="M453" s="35" cm="1">
        <f t="array" ref="M453">_xll.Interp2dTab(-1,1,Parameters!$V$29:$AI$29,Parameters!$U$30:$U$37,Parameters!$V$30:$AI$37,ABS(J453),ABS(I453))*_xll.Interp2dTab(-1,1,Parameters!$V$18:$AI$18,Parameters!$U$19:$U$26,Parameters!$V$19:$AI$26,ABS(J453),ABS(I453))</f>
        <v>4.0000000000000002E-4</v>
      </c>
      <c r="N453" s="35">
        <f t="shared" ref="N453:N516" si="95">IF(H453&lt;0,H453*M453,H453/M453)</f>
        <v>0</v>
      </c>
      <c r="O453" s="35">
        <f t="shared" ref="O453:O516" si="96">N453*1000</f>
        <v>0</v>
      </c>
      <c r="P453" s="35">
        <f t="shared" si="89"/>
        <v>0.26548314574578619</v>
      </c>
      <c r="Q453" s="35" cm="1">
        <f t="array" ref="Q453">_xll.Interp2dTab(-1,1,Parameters!$AL$29:$AY$29,Parameters!$AK$30:$AK$37,Parameters!$AL$30:$AY$37,ABS(L453),ABS(K453))</f>
        <v>0.4</v>
      </c>
      <c r="R453" s="35">
        <f t="shared" ref="R453:R516" si="97">IF(H453&lt;0,H453*Q453,H453/Q453)</f>
        <v>0</v>
      </c>
      <c r="S453" s="35">
        <f t="shared" si="90"/>
        <v>0.17084037257994511</v>
      </c>
      <c r="X453" s="12"/>
      <c r="AB453" s="17">
        <f>([1]WLTC_BFH!$I454/1000-H453)</f>
        <v>1.0000000000000001E-7</v>
      </c>
      <c r="AC453" s="17">
        <f t="shared" ref="AC453:AC516" si="98">ABS(AB453)</f>
        <v>1.0000000000000001E-7</v>
      </c>
      <c r="AG453" s="17">
        <f>([1]WLTC_BFH!$U457/1000-N453)</f>
        <v>-0.17599999999999999</v>
      </c>
      <c r="AH453" s="17">
        <f t="shared" ref="AH453:AH516" si="99">ABS(AG453)</f>
        <v>0.17599999999999999</v>
      </c>
      <c r="AK453">
        <v>-0.10726604747596279</v>
      </c>
    </row>
    <row r="454" spans="1:37" x14ac:dyDescent="0.3">
      <c r="A454" s="2" t="s">
        <v>3</v>
      </c>
      <c r="B454" s="2">
        <v>450</v>
      </c>
      <c r="C454" s="8">
        <v>0</v>
      </c>
      <c r="D454" s="8">
        <v>0</v>
      </c>
      <c r="E454" s="8">
        <v>2.0999999999999999E-3</v>
      </c>
      <c r="F454" s="13">
        <f t="shared" ref="F454:F517" si="100">(($C454-$C453)/3.6)</f>
        <v>0</v>
      </c>
      <c r="G454" s="13">
        <f t="shared" ref="G454:G517" si="101">(C454/3.6)/1000+G453</f>
        <v>2.8933333333333326</v>
      </c>
      <c r="H454" s="35" cm="1">
        <f t="array" ref="H454">(m*g*_xll.Interp1d(-1,Parameters!$H$48:$H$54,Parameters!$I$48:$I$54,C454)+c_w*A*rho_L*(C454/3.6)^2/2+F454*e_i*m)*C454/3.6/1000</f>
        <v>0</v>
      </c>
      <c r="I454" s="35">
        <f t="shared" si="91"/>
        <v>0</v>
      </c>
      <c r="J454" s="35">
        <f t="shared" si="92"/>
        <v>0</v>
      </c>
      <c r="K454" s="35">
        <f t="shared" si="93"/>
        <v>0</v>
      </c>
      <c r="L454" s="35">
        <f t="shared" si="94"/>
        <v>0</v>
      </c>
      <c r="M454" s="35" cm="1">
        <f t="array" ref="M454">_xll.Interp2dTab(-1,1,Parameters!$V$29:$AI$29,Parameters!$U$30:$U$37,Parameters!$V$30:$AI$37,ABS(J454),ABS(I454))*_xll.Interp2dTab(-1,1,Parameters!$V$18:$AI$18,Parameters!$U$19:$U$26,Parameters!$V$19:$AI$26,ABS(J454),ABS(I454))</f>
        <v>4.0000000000000002E-4</v>
      </c>
      <c r="N454" s="35">
        <f t="shared" si="95"/>
        <v>0</v>
      </c>
      <c r="O454" s="35">
        <f t="shared" si="96"/>
        <v>0</v>
      </c>
      <c r="P454" s="35">
        <f t="shared" ref="P454:P517" si="102">N454*(B454-B453)/60/60+P453</f>
        <v>0.26548314574578619</v>
      </c>
      <c r="Q454" s="35" cm="1">
        <f t="array" ref="Q454">_xll.Interp2dTab(-1,1,Parameters!$AL$29:$AY$29,Parameters!$AK$30:$AK$37,Parameters!$AL$30:$AY$37,ABS(L454),ABS(K454))</f>
        <v>0.4</v>
      </c>
      <c r="R454" s="35">
        <f t="shared" si="97"/>
        <v>0</v>
      </c>
      <c r="S454" s="35">
        <f t="shared" ref="S454:S517" si="103">R454*(B454-B453)/60/60+S453</f>
        <v>0.17084037257994511</v>
      </c>
      <c r="X454" s="12"/>
      <c r="AB454" s="17">
        <f>([1]WLTC_BFH!$I455/1000-H454)</f>
        <v>0</v>
      </c>
      <c r="AC454" s="17">
        <f t="shared" si="98"/>
        <v>0</v>
      </c>
      <c r="AG454" s="17">
        <f>([1]WLTC_BFH!$U458/1000-N454)</f>
        <v>-0.17599999999999999</v>
      </c>
      <c r="AH454" s="17">
        <f t="shared" si="99"/>
        <v>0.17599999999999999</v>
      </c>
      <c r="AK454">
        <v>-0.19793499665786563</v>
      </c>
    </row>
    <row r="455" spans="1:37" x14ac:dyDescent="0.3">
      <c r="A455" s="2" t="s">
        <v>3</v>
      </c>
      <c r="B455" s="2">
        <v>451</v>
      </c>
      <c r="C455" s="8">
        <v>0</v>
      </c>
      <c r="D455" s="8">
        <v>0</v>
      </c>
      <c r="E455" s="8">
        <v>-2.1600000000000001E-2</v>
      </c>
      <c r="F455" s="13">
        <f t="shared" si="100"/>
        <v>0</v>
      </c>
      <c r="G455" s="13">
        <f t="shared" si="101"/>
        <v>2.8933333333333326</v>
      </c>
      <c r="H455" s="35" cm="1">
        <f t="array" ref="H455">(m*g*_xll.Interp1d(-1,Parameters!$H$48:$H$54,Parameters!$I$48:$I$54,C455)+c_w*A*rho_L*(C455/3.6)^2/2+F455*e_i*m)*C455/3.6/1000</f>
        <v>0</v>
      </c>
      <c r="I455" s="35">
        <f t="shared" si="91"/>
        <v>0</v>
      </c>
      <c r="J455" s="35">
        <f t="shared" si="92"/>
        <v>0</v>
      </c>
      <c r="K455" s="35">
        <f t="shared" si="93"/>
        <v>0</v>
      </c>
      <c r="L455" s="35">
        <f t="shared" si="94"/>
        <v>0</v>
      </c>
      <c r="M455" s="35" cm="1">
        <f t="array" ref="M455">_xll.Interp2dTab(-1,1,Parameters!$V$29:$AI$29,Parameters!$U$30:$U$37,Parameters!$V$30:$AI$37,ABS(J455),ABS(I455))*_xll.Interp2dTab(-1,1,Parameters!$V$18:$AI$18,Parameters!$U$19:$U$26,Parameters!$V$19:$AI$26,ABS(J455),ABS(I455))</f>
        <v>4.0000000000000002E-4</v>
      </c>
      <c r="N455" s="35">
        <f t="shared" si="95"/>
        <v>0</v>
      </c>
      <c r="O455" s="35">
        <f t="shared" si="96"/>
        <v>0</v>
      </c>
      <c r="P455" s="35">
        <f t="shared" si="102"/>
        <v>0.26548314574578619</v>
      </c>
      <c r="Q455" s="35" cm="1">
        <f t="array" ref="Q455">_xll.Interp2dTab(-1,1,Parameters!$AL$29:$AY$29,Parameters!$AK$30:$AK$37,Parameters!$AL$30:$AY$37,ABS(L455),ABS(K455))</f>
        <v>0.4</v>
      </c>
      <c r="R455" s="35">
        <f t="shared" si="97"/>
        <v>0</v>
      </c>
      <c r="S455" s="35">
        <f t="shared" si="103"/>
        <v>0.17084037257994511</v>
      </c>
      <c r="X455" s="12"/>
      <c r="AB455" s="17">
        <f>([1]WLTC_BFH!$I456/1000-H455)</f>
        <v>4.9999999999999998E-7</v>
      </c>
      <c r="AC455" s="17">
        <f t="shared" si="98"/>
        <v>4.9999999999999998E-7</v>
      </c>
      <c r="AG455" s="17">
        <f>([1]WLTC_BFH!$U459/1000-N455)</f>
        <v>-0.17599999999999999</v>
      </c>
      <c r="AH455" s="17">
        <f t="shared" si="99"/>
        <v>0.17599999999999999</v>
      </c>
      <c r="AK455">
        <v>7.3520024208899332E-2</v>
      </c>
    </row>
    <row r="456" spans="1:37" x14ac:dyDescent="0.3">
      <c r="A456" s="2" t="s">
        <v>3</v>
      </c>
      <c r="B456" s="2">
        <v>452</v>
      </c>
      <c r="C456" s="8">
        <v>0</v>
      </c>
      <c r="D456" s="8">
        <v>0</v>
      </c>
      <c r="E456" s="8">
        <v>5.1000000000000004E-3</v>
      </c>
      <c r="F456" s="13">
        <f t="shared" si="100"/>
        <v>0</v>
      </c>
      <c r="G456" s="13">
        <f t="shared" si="101"/>
        <v>2.8933333333333326</v>
      </c>
      <c r="H456" s="35" cm="1">
        <f t="array" ref="H456">(m*g*_xll.Interp1d(-1,Parameters!$H$48:$H$54,Parameters!$I$48:$I$54,C456)+c_w*A*rho_L*(C456/3.6)^2/2+F456*e_i*m)*C456/3.6/1000</f>
        <v>0</v>
      </c>
      <c r="I456" s="35">
        <f t="shared" si="91"/>
        <v>0</v>
      </c>
      <c r="J456" s="35">
        <f t="shared" si="92"/>
        <v>0</v>
      </c>
      <c r="K456" s="35">
        <f t="shared" si="93"/>
        <v>0</v>
      </c>
      <c r="L456" s="35">
        <f t="shared" si="94"/>
        <v>0</v>
      </c>
      <c r="M456" s="35" cm="1">
        <f t="array" ref="M456">_xll.Interp2dTab(-1,1,Parameters!$V$29:$AI$29,Parameters!$U$30:$U$37,Parameters!$V$30:$AI$37,ABS(J456),ABS(I456))*_xll.Interp2dTab(-1,1,Parameters!$V$18:$AI$18,Parameters!$U$19:$U$26,Parameters!$V$19:$AI$26,ABS(J456),ABS(I456))</f>
        <v>4.0000000000000002E-4</v>
      </c>
      <c r="N456" s="35">
        <f t="shared" si="95"/>
        <v>0</v>
      </c>
      <c r="O456" s="35">
        <f t="shared" si="96"/>
        <v>0</v>
      </c>
      <c r="P456" s="35">
        <f t="shared" si="102"/>
        <v>0.26548314574578619</v>
      </c>
      <c r="Q456" s="35" cm="1">
        <f t="array" ref="Q456">_xll.Interp2dTab(-1,1,Parameters!$AL$29:$AY$29,Parameters!$AK$30:$AK$37,Parameters!$AL$30:$AY$37,ABS(L456),ABS(K456))</f>
        <v>0.4</v>
      </c>
      <c r="R456" s="35">
        <f t="shared" si="97"/>
        <v>0</v>
      </c>
      <c r="S456" s="35">
        <f t="shared" si="103"/>
        <v>0.17084037257994511</v>
      </c>
      <c r="X456" s="12"/>
      <c r="AB456" s="17">
        <f>([1]WLTC_BFH!$I457/1000-H456)</f>
        <v>-1.0000000000000001E-7</v>
      </c>
      <c r="AC456" s="17">
        <f t="shared" si="98"/>
        <v>1.0000000000000001E-7</v>
      </c>
      <c r="AG456" s="17">
        <f>([1]WLTC_BFH!$U460/1000-N456)</f>
        <v>-0.12847999999999821</v>
      </c>
      <c r="AH456" s="17">
        <f t="shared" si="99"/>
        <v>0.12847999999999821</v>
      </c>
      <c r="AK456">
        <v>-0.18251040725106696</v>
      </c>
    </row>
    <row r="457" spans="1:37" x14ac:dyDescent="0.3">
      <c r="A457" s="2" t="s">
        <v>3</v>
      </c>
      <c r="B457" s="2">
        <v>453</v>
      </c>
      <c r="C457" s="8">
        <v>0</v>
      </c>
      <c r="D457" s="8">
        <v>0</v>
      </c>
      <c r="E457" s="8">
        <v>-8.8999999999999999E-3</v>
      </c>
      <c r="F457" s="13">
        <f t="shared" si="100"/>
        <v>0</v>
      </c>
      <c r="G457" s="13">
        <f t="shared" si="101"/>
        <v>2.8933333333333326</v>
      </c>
      <c r="H457" s="35" cm="1">
        <f t="array" ref="H457">(m*g*_xll.Interp1d(-1,Parameters!$H$48:$H$54,Parameters!$I$48:$I$54,C457)+c_w*A*rho_L*(C457/3.6)^2/2+F457*e_i*m)*C457/3.6/1000</f>
        <v>0</v>
      </c>
      <c r="I457" s="35">
        <f t="shared" si="91"/>
        <v>0</v>
      </c>
      <c r="J457" s="35">
        <f t="shared" si="92"/>
        <v>0</v>
      </c>
      <c r="K457" s="35">
        <f t="shared" si="93"/>
        <v>0</v>
      </c>
      <c r="L457" s="35">
        <f t="shared" si="94"/>
        <v>0</v>
      </c>
      <c r="M457" s="35" cm="1">
        <f t="array" ref="M457">_xll.Interp2dTab(-1,1,Parameters!$V$29:$AI$29,Parameters!$U$30:$U$37,Parameters!$V$30:$AI$37,ABS(J457),ABS(I457))*_xll.Interp2dTab(-1,1,Parameters!$V$18:$AI$18,Parameters!$U$19:$U$26,Parameters!$V$19:$AI$26,ABS(J457),ABS(I457))</f>
        <v>4.0000000000000002E-4</v>
      </c>
      <c r="N457" s="35">
        <f t="shared" si="95"/>
        <v>0</v>
      </c>
      <c r="O457" s="35">
        <f t="shared" si="96"/>
        <v>0</v>
      </c>
      <c r="P457" s="35">
        <f t="shared" si="102"/>
        <v>0.26548314574578619</v>
      </c>
      <c r="Q457" s="35" cm="1">
        <f t="array" ref="Q457">_xll.Interp2dTab(-1,1,Parameters!$AL$29:$AY$29,Parameters!$AK$30:$AK$37,Parameters!$AL$30:$AY$37,ABS(L457),ABS(K457))</f>
        <v>0.4</v>
      </c>
      <c r="R457" s="35">
        <f t="shared" si="97"/>
        <v>0</v>
      </c>
      <c r="S457" s="35">
        <f t="shared" si="103"/>
        <v>0.17084037257994511</v>
      </c>
      <c r="X457" s="12"/>
      <c r="AB457" s="17">
        <f>([1]WLTC_BFH!$I458/1000-H457)</f>
        <v>2.9999999999999999E-7</v>
      </c>
      <c r="AC457" s="17">
        <f t="shared" si="98"/>
        <v>2.9999999999999999E-7</v>
      </c>
      <c r="AG457" s="17">
        <f>([1]WLTC_BFH!$U461/1000-N457)</f>
        <v>-0.13504950495049728</v>
      </c>
      <c r="AH457" s="17">
        <f t="shared" si="99"/>
        <v>0.13504950495049728</v>
      </c>
      <c r="AK457">
        <v>-3.9275693452384325E-2</v>
      </c>
    </row>
    <row r="458" spans="1:37" x14ac:dyDescent="0.3">
      <c r="A458" s="2" t="s">
        <v>3</v>
      </c>
      <c r="B458" s="2">
        <v>454</v>
      </c>
      <c r="C458" s="8">
        <v>0</v>
      </c>
      <c r="D458" s="8">
        <v>0</v>
      </c>
      <c r="E458" s="8">
        <v>2.0999999999999999E-3</v>
      </c>
      <c r="F458" s="13">
        <f t="shared" si="100"/>
        <v>0</v>
      </c>
      <c r="G458" s="13">
        <f t="shared" si="101"/>
        <v>2.8933333333333326</v>
      </c>
      <c r="H458" s="35" cm="1">
        <f t="array" ref="H458">(m*g*_xll.Interp1d(-1,Parameters!$H$48:$H$54,Parameters!$I$48:$I$54,C458)+c_w*A*rho_L*(C458/3.6)^2/2+F458*e_i*m)*C458/3.6/1000</f>
        <v>0</v>
      </c>
      <c r="I458" s="35">
        <f t="shared" si="91"/>
        <v>0</v>
      </c>
      <c r="J458" s="35">
        <f t="shared" si="92"/>
        <v>0</v>
      </c>
      <c r="K458" s="35">
        <f t="shared" si="93"/>
        <v>0</v>
      </c>
      <c r="L458" s="35">
        <f t="shared" si="94"/>
        <v>0</v>
      </c>
      <c r="M458" s="35" cm="1">
        <f t="array" ref="M458">_xll.Interp2dTab(-1,1,Parameters!$V$29:$AI$29,Parameters!$U$30:$U$37,Parameters!$V$30:$AI$37,ABS(J458),ABS(I458))*_xll.Interp2dTab(-1,1,Parameters!$V$18:$AI$18,Parameters!$U$19:$U$26,Parameters!$V$19:$AI$26,ABS(J458),ABS(I458))</f>
        <v>4.0000000000000002E-4</v>
      </c>
      <c r="N458" s="35">
        <f t="shared" si="95"/>
        <v>0</v>
      </c>
      <c r="O458" s="35">
        <f t="shared" si="96"/>
        <v>0</v>
      </c>
      <c r="P458" s="35">
        <f t="shared" si="102"/>
        <v>0.26548314574578619</v>
      </c>
      <c r="Q458" s="35" cm="1">
        <f t="array" ref="Q458">_xll.Interp2dTab(-1,1,Parameters!$AL$29:$AY$29,Parameters!$AK$30:$AK$37,Parameters!$AL$30:$AY$37,ABS(L458),ABS(K458))</f>
        <v>0.4</v>
      </c>
      <c r="R458" s="35">
        <f t="shared" si="97"/>
        <v>0</v>
      </c>
      <c r="S458" s="35">
        <f t="shared" si="103"/>
        <v>0.17084037257994511</v>
      </c>
      <c r="X458" s="12"/>
      <c r="AB458" s="17">
        <f>([1]WLTC_BFH!$I459/1000-H458)</f>
        <v>-1.0000000000000001E-7</v>
      </c>
      <c r="AC458" s="17">
        <f t="shared" si="98"/>
        <v>1.0000000000000001E-7</v>
      </c>
      <c r="AG458" s="17">
        <f>([1]WLTC_BFH!$U462/1000-N458)</f>
        <v>-0.17599999999999999</v>
      </c>
      <c r="AH458" s="17">
        <f t="shared" si="99"/>
        <v>0.17599999999999999</v>
      </c>
      <c r="AK458">
        <v>-0.1980380430964134</v>
      </c>
    </row>
    <row r="459" spans="1:37" x14ac:dyDescent="0.3">
      <c r="A459" s="2" t="s">
        <v>3</v>
      </c>
      <c r="B459" s="2">
        <v>455</v>
      </c>
      <c r="C459" s="8">
        <v>0</v>
      </c>
      <c r="D459" s="8">
        <v>0</v>
      </c>
      <c r="E459" s="8">
        <v>6.4000000000000003E-3</v>
      </c>
      <c r="F459" s="13">
        <f t="shared" si="100"/>
        <v>0</v>
      </c>
      <c r="G459" s="13">
        <f t="shared" si="101"/>
        <v>2.8933333333333326</v>
      </c>
      <c r="H459" s="35" cm="1">
        <f t="array" ref="H459">(m*g*_xll.Interp1d(-1,Parameters!$H$48:$H$54,Parameters!$I$48:$I$54,C459)+c_w*A*rho_L*(C459/3.6)^2/2+F459*e_i*m)*C459/3.6/1000</f>
        <v>0</v>
      </c>
      <c r="I459" s="35">
        <f t="shared" si="91"/>
        <v>0</v>
      </c>
      <c r="J459" s="35">
        <f t="shared" si="92"/>
        <v>0</v>
      </c>
      <c r="K459" s="35">
        <f t="shared" si="93"/>
        <v>0</v>
      </c>
      <c r="L459" s="35">
        <f t="shared" si="94"/>
        <v>0</v>
      </c>
      <c r="M459" s="35" cm="1">
        <f t="array" ref="M459">_xll.Interp2dTab(-1,1,Parameters!$V$29:$AI$29,Parameters!$U$30:$U$37,Parameters!$V$30:$AI$37,ABS(J459),ABS(I459))*_xll.Interp2dTab(-1,1,Parameters!$V$18:$AI$18,Parameters!$U$19:$U$26,Parameters!$V$19:$AI$26,ABS(J459),ABS(I459))</f>
        <v>4.0000000000000002E-4</v>
      </c>
      <c r="N459" s="35">
        <f t="shared" si="95"/>
        <v>0</v>
      </c>
      <c r="O459" s="35">
        <f t="shared" si="96"/>
        <v>0</v>
      </c>
      <c r="P459" s="35">
        <f t="shared" si="102"/>
        <v>0.26548314574578619</v>
      </c>
      <c r="Q459" s="35" cm="1">
        <f t="array" ref="Q459">_xll.Interp2dTab(-1,1,Parameters!$AL$29:$AY$29,Parameters!$AK$30:$AK$37,Parameters!$AL$30:$AY$37,ABS(L459),ABS(K459))</f>
        <v>0.4</v>
      </c>
      <c r="R459" s="35">
        <f t="shared" si="97"/>
        <v>0</v>
      </c>
      <c r="S459" s="35">
        <f t="shared" si="103"/>
        <v>0.17084037257994511</v>
      </c>
      <c r="X459" s="12"/>
      <c r="AB459" s="17">
        <f>([1]WLTC_BFH!$I460/1000-H459)</f>
        <v>-2.0000000000000002E-7</v>
      </c>
      <c r="AC459" s="17">
        <f t="shared" si="98"/>
        <v>2.0000000000000002E-7</v>
      </c>
      <c r="AG459" s="17">
        <f>([1]WLTC_BFH!$U463/1000-N459)</f>
        <v>-0.17599999999999999</v>
      </c>
      <c r="AH459" s="17">
        <f t="shared" si="99"/>
        <v>0.17599999999999999</v>
      </c>
      <c r="AK459">
        <v>-0.24052564827200806</v>
      </c>
    </row>
    <row r="460" spans="1:37" x14ac:dyDescent="0.3">
      <c r="A460" s="2" t="s">
        <v>3</v>
      </c>
      <c r="B460" s="2">
        <v>456</v>
      </c>
      <c r="C460" s="8">
        <v>0</v>
      </c>
      <c r="D460" s="8">
        <v>0</v>
      </c>
      <c r="E460" s="8">
        <v>9.2999999999999992E-3</v>
      </c>
      <c r="F460" s="13">
        <f t="shared" si="100"/>
        <v>0</v>
      </c>
      <c r="G460" s="13">
        <f t="shared" si="101"/>
        <v>2.8933333333333326</v>
      </c>
      <c r="H460" s="35" cm="1">
        <f t="array" ref="H460">(m*g*_xll.Interp1d(-1,Parameters!$H$48:$H$54,Parameters!$I$48:$I$54,C460)+c_w*A*rho_L*(C460/3.6)^2/2+F460*e_i*m)*C460/3.6/1000</f>
        <v>0</v>
      </c>
      <c r="I460" s="35">
        <f t="shared" si="91"/>
        <v>0</v>
      </c>
      <c r="J460" s="35">
        <f t="shared" si="92"/>
        <v>0</v>
      </c>
      <c r="K460" s="35">
        <f t="shared" si="93"/>
        <v>0</v>
      </c>
      <c r="L460" s="35">
        <f t="shared" si="94"/>
        <v>0</v>
      </c>
      <c r="M460" s="35" cm="1">
        <f t="array" ref="M460">_xll.Interp2dTab(-1,1,Parameters!$V$29:$AI$29,Parameters!$U$30:$U$37,Parameters!$V$30:$AI$37,ABS(J460),ABS(I460))*_xll.Interp2dTab(-1,1,Parameters!$V$18:$AI$18,Parameters!$U$19:$U$26,Parameters!$V$19:$AI$26,ABS(J460),ABS(I460))</f>
        <v>4.0000000000000002E-4</v>
      </c>
      <c r="N460" s="35">
        <f t="shared" si="95"/>
        <v>0</v>
      </c>
      <c r="O460" s="35">
        <f t="shared" si="96"/>
        <v>0</v>
      </c>
      <c r="P460" s="35">
        <f t="shared" si="102"/>
        <v>0.26548314574578619</v>
      </c>
      <c r="Q460" s="35" cm="1">
        <f t="array" ref="Q460">_xll.Interp2dTab(-1,1,Parameters!$AL$29:$AY$29,Parameters!$AK$30:$AK$37,Parameters!$AL$30:$AY$37,ABS(L460),ABS(K460))</f>
        <v>0.4</v>
      </c>
      <c r="R460" s="35">
        <f t="shared" si="97"/>
        <v>0</v>
      </c>
      <c r="S460" s="35">
        <f t="shared" si="103"/>
        <v>0.17084037257994511</v>
      </c>
      <c r="X460" s="12"/>
      <c r="AB460" s="17">
        <f>([1]WLTC_BFH!$I461/1000-H460)</f>
        <v>-4.0000000000000003E-7</v>
      </c>
      <c r="AC460" s="17">
        <f t="shared" si="98"/>
        <v>4.0000000000000003E-7</v>
      </c>
      <c r="AG460" s="17">
        <f>([1]WLTC_BFH!$U464/1000-N460)</f>
        <v>-0.17599999999999999</v>
      </c>
      <c r="AH460" s="17">
        <f t="shared" si="99"/>
        <v>0.17599999999999999</v>
      </c>
      <c r="AK460">
        <v>-0.26784064420892034</v>
      </c>
    </row>
    <row r="461" spans="1:37" x14ac:dyDescent="0.3">
      <c r="A461" s="2" t="s">
        <v>3</v>
      </c>
      <c r="B461" s="2">
        <v>457</v>
      </c>
      <c r="C461" s="8">
        <v>0</v>
      </c>
      <c r="D461" s="8">
        <v>0</v>
      </c>
      <c r="E461" s="8">
        <v>-1.7399999999999999E-2</v>
      </c>
      <c r="F461" s="13">
        <f t="shared" si="100"/>
        <v>0</v>
      </c>
      <c r="G461" s="13">
        <f t="shared" si="101"/>
        <v>2.8933333333333326</v>
      </c>
      <c r="H461" s="35" cm="1">
        <f t="array" ref="H461">(m*g*_xll.Interp1d(-1,Parameters!$H$48:$H$54,Parameters!$I$48:$I$54,C461)+c_w*A*rho_L*(C461/3.6)^2/2+F461*e_i*m)*C461/3.6/1000</f>
        <v>0</v>
      </c>
      <c r="I461" s="35">
        <f t="shared" si="91"/>
        <v>0</v>
      </c>
      <c r="J461" s="35">
        <f t="shared" si="92"/>
        <v>0</v>
      </c>
      <c r="K461" s="35">
        <f t="shared" si="93"/>
        <v>0</v>
      </c>
      <c r="L461" s="35">
        <f t="shared" si="94"/>
        <v>0</v>
      </c>
      <c r="M461" s="35" cm="1">
        <f t="array" ref="M461">_xll.Interp2dTab(-1,1,Parameters!$V$29:$AI$29,Parameters!$U$30:$U$37,Parameters!$V$30:$AI$37,ABS(J461),ABS(I461))*_xll.Interp2dTab(-1,1,Parameters!$V$18:$AI$18,Parameters!$U$19:$U$26,Parameters!$V$19:$AI$26,ABS(J461),ABS(I461))</f>
        <v>4.0000000000000002E-4</v>
      </c>
      <c r="N461" s="35">
        <f t="shared" si="95"/>
        <v>0</v>
      </c>
      <c r="O461" s="35">
        <f t="shared" si="96"/>
        <v>0</v>
      </c>
      <c r="P461" s="35">
        <f t="shared" si="102"/>
        <v>0.26548314574578619</v>
      </c>
      <c r="Q461" s="35" cm="1">
        <f t="array" ref="Q461">_xll.Interp2dTab(-1,1,Parameters!$AL$29:$AY$29,Parameters!$AK$30:$AK$37,Parameters!$AL$30:$AY$37,ABS(L461),ABS(K461))</f>
        <v>0.4</v>
      </c>
      <c r="R461" s="35">
        <f t="shared" si="97"/>
        <v>0</v>
      </c>
      <c r="S461" s="35">
        <f t="shared" si="103"/>
        <v>0.17084037257994511</v>
      </c>
      <c r="X461" s="12"/>
      <c r="AB461" s="17">
        <f>([1]WLTC_BFH!$I462/1000-H461)</f>
        <v>6.9999999999999997E-7</v>
      </c>
      <c r="AC461" s="17">
        <f t="shared" si="98"/>
        <v>6.9999999999999997E-7</v>
      </c>
      <c r="AG461" s="17">
        <f>([1]WLTC_BFH!$U465/1000-N461)</f>
        <v>-0.17599999999999999</v>
      </c>
      <c r="AH461" s="17">
        <f t="shared" si="99"/>
        <v>0.17599999999999999</v>
      </c>
      <c r="AK461">
        <v>1.7684628440071681E-2</v>
      </c>
    </row>
    <row r="462" spans="1:37" x14ac:dyDescent="0.3">
      <c r="A462" s="2" t="s">
        <v>3</v>
      </c>
      <c r="B462" s="2">
        <v>458</v>
      </c>
      <c r="C462" s="8">
        <v>0</v>
      </c>
      <c r="D462" s="8">
        <v>0</v>
      </c>
      <c r="E462" s="8">
        <v>-2.3800000000000002E-2</v>
      </c>
      <c r="F462" s="13">
        <f t="shared" si="100"/>
        <v>0</v>
      </c>
      <c r="G462" s="13">
        <f t="shared" si="101"/>
        <v>2.8933333333333326</v>
      </c>
      <c r="H462" s="35" cm="1">
        <f t="array" ref="H462">(m*g*_xll.Interp1d(-1,Parameters!$H$48:$H$54,Parameters!$I$48:$I$54,C462)+c_w*A*rho_L*(C462/3.6)^2/2+F462*e_i*m)*C462/3.6/1000</f>
        <v>0</v>
      </c>
      <c r="I462" s="35">
        <f t="shared" si="91"/>
        <v>0</v>
      </c>
      <c r="J462" s="35">
        <f t="shared" si="92"/>
        <v>0</v>
      </c>
      <c r="K462" s="35">
        <f t="shared" si="93"/>
        <v>0</v>
      </c>
      <c r="L462" s="35">
        <f t="shared" si="94"/>
        <v>0</v>
      </c>
      <c r="M462" s="35" cm="1">
        <f t="array" ref="M462">_xll.Interp2dTab(-1,1,Parameters!$V$29:$AI$29,Parameters!$U$30:$U$37,Parameters!$V$30:$AI$37,ABS(J462),ABS(I462))*_xll.Interp2dTab(-1,1,Parameters!$V$18:$AI$18,Parameters!$U$19:$U$26,Parameters!$V$19:$AI$26,ABS(J462),ABS(I462))</f>
        <v>4.0000000000000002E-4</v>
      </c>
      <c r="N462" s="35">
        <f t="shared" si="95"/>
        <v>0</v>
      </c>
      <c r="O462" s="35">
        <f t="shared" si="96"/>
        <v>0</v>
      </c>
      <c r="P462" s="35">
        <f t="shared" si="102"/>
        <v>0.26548314574578619</v>
      </c>
      <c r="Q462" s="35" cm="1">
        <f t="array" ref="Q462">_xll.Interp2dTab(-1,1,Parameters!$AL$29:$AY$29,Parameters!$AK$30:$AK$37,Parameters!$AL$30:$AY$37,ABS(L462),ABS(K462))</f>
        <v>0.4</v>
      </c>
      <c r="R462" s="35">
        <f t="shared" si="97"/>
        <v>0</v>
      </c>
      <c r="S462" s="35">
        <f t="shared" si="103"/>
        <v>0.17084037257994511</v>
      </c>
      <c r="X462" s="12"/>
      <c r="AB462" s="17">
        <f>([1]WLTC_BFH!$I463/1000-H462)</f>
        <v>1.1000000000000001E-6</v>
      </c>
      <c r="AC462" s="17">
        <f t="shared" si="98"/>
        <v>1.1000000000000001E-6</v>
      </c>
      <c r="AG462" s="17">
        <f>([1]WLTC_BFH!$U466/1000-N462)</f>
        <v>-0.17599999999999999</v>
      </c>
      <c r="AH462" s="17">
        <f t="shared" si="99"/>
        <v>0.17599999999999999</v>
      </c>
      <c r="AK462">
        <v>0.11380135976817046</v>
      </c>
    </row>
    <row r="463" spans="1:37" x14ac:dyDescent="0.3">
      <c r="A463" s="2" t="s">
        <v>3</v>
      </c>
      <c r="B463" s="2">
        <v>459</v>
      </c>
      <c r="C463" s="8">
        <v>0</v>
      </c>
      <c r="D463" s="8">
        <v>0</v>
      </c>
      <c r="E463" s="8">
        <v>2.0400000000000001E-2</v>
      </c>
      <c r="F463" s="13">
        <f t="shared" si="100"/>
        <v>0</v>
      </c>
      <c r="G463" s="13">
        <f t="shared" si="101"/>
        <v>2.8933333333333326</v>
      </c>
      <c r="H463" s="35" cm="1">
        <f t="array" ref="H463">(m*g*_xll.Interp1d(-1,Parameters!$H$48:$H$54,Parameters!$I$48:$I$54,C463)+c_w*A*rho_L*(C463/3.6)^2/2+F463*e_i*m)*C463/3.6/1000</f>
        <v>0</v>
      </c>
      <c r="I463" s="35">
        <f t="shared" si="91"/>
        <v>0</v>
      </c>
      <c r="J463" s="35">
        <f t="shared" si="92"/>
        <v>0</v>
      </c>
      <c r="K463" s="35">
        <f t="shared" si="93"/>
        <v>0</v>
      </c>
      <c r="L463" s="35">
        <f t="shared" si="94"/>
        <v>0</v>
      </c>
      <c r="M463" s="35" cm="1">
        <f t="array" ref="M463">_xll.Interp2dTab(-1,1,Parameters!$V$29:$AI$29,Parameters!$U$30:$U$37,Parameters!$V$30:$AI$37,ABS(J463),ABS(I463))*_xll.Interp2dTab(-1,1,Parameters!$V$18:$AI$18,Parameters!$U$19:$U$26,Parameters!$V$19:$AI$26,ABS(J463),ABS(I463))</f>
        <v>4.0000000000000002E-4</v>
      </c>
      <c r="N463" s="35">
        <f t="shared" si="95"/>
        <v>0</v>
      </c>
      <c r="O463" s="35">
        <f t="shared" si="96"/>
        <v>0</v>
      </c>
      <c r="P463" s="35">
        <f t="shared" si="102"/>
        <v>0.26548314574578619</v>
      </c>
      <c r="Q463" s="35" cm="1">
        <f t="array" ref="Q463">_xll.Interp2dTab(-1,1,Parameters!$AL$29:$AY$29,Parameters!$AK$30:$AK$37,Parameters!$AL$30:$AY$37,ABS(L463),ABS(K463))</f>
        <v>0.4</v>
      </c>
      <c r="R463" s="35">
        <f t="shared" si="97"/>
        <v>0</v>
      </c>
      <c r="S463" s="35">
        <f t="shared" si="103"/>
        <v>0.17084037257994511</v>
      </c>
      <c r="X463" s="12"/>
      <c r="AB463" s="17">
        <f>([1]WLTC_BFH!$I464/1000-H463)</f>
        <v>-8.9999999999999996E-7</v>
      </c>
      <c r="AC463" s="17">
        <f t="shared" si="98"/>
        <v>8.9999999999999996E-7</v>
      </c>
      <c r="AG463" s="17">
        <f>([1]WLTC_BFH!$U467/1000-N463)</f>
        <v>-0.17599999999999999</v>
      </c>
      <c r="AH463" s="17">
        <f t="shared" si="99"/>
        <v>0.17599999999999999</v>
      </c>
      <c r="AK463">
        <v>-0.37873795040597036</v>
      </c>
    </row>
    <row r="464" spans="1:37" x14ac:dyDescent="0.3">
      <c r="A464" s="2" t="s">
        <v>3</v>
      </c>
      <c r="B464" s="2">
        <v>460</v>
      </c>
      <c r="C464" s="8">
        <v>0</v>
      </c>
      <c r="D464" s="8">
        <v>0</v>
      </c>
      <c r="E464" s="8">
        <v>-1.3599999999999999E-2</v>
      </c>
      <c r="F464" s="13">
        <f t="shared" si="100"/>
        <v>0</v>
      </c>
      <c r="G464" s="13">
        <f t="shared" si="101"/>
        <v>2.8933333333333326</v>
      </c>
      <c r="H464" s="35" cm="1">
        <f t="array" ref="H464">(m*g*_xll.Interp1d(-1,Parameters!$H$48:$H$54,Parameters!$I$48:$I$54,C464)+c_w*A*rho_L*(C464/3.6)^2/2+F464*e_i*m)*C464/3.6/1000</f>
        <v>0</v>
      </c>
      <c r="I464" s="35">
        <f t="shared" si="91"/>
        <v>0</v>
      </c>
      <c r="J464" s="35">
        <f t="shared" si="92"/>
        <v>0</v>
      </c>
      <c r="K464" s="35">
        <f t="shared" si="93"/>
        <v>0</v>
      </c>
      <c r="L464" s="35">
        <f t="shared" si="94"/>
        <v>0</v>
      </c>
      <c r="M464" s="35" cm="1">
        <f t="array" ref="M464">_xll.Interp2dTab(-1,1,Parameters!$V$29:$AI$29,Parameters!$U$30:$U$37,Parameters!$V$30:$AI$37,ABS(J464),ABS(I464))*_xll.Interp2dTab(-1,1,Parameters!$V$18:$AI$18,Parameters!$U$19:$U$26,Parameters!$V$19:$AI$26,ABS(J464),ABS(I464))</f>
        <v>4.0000000000000002E-4</v>
      </c>
      <c r="N464" s="35">
        <f t="shared" si="95"/>
        <v>0</v>
      </c>
      <c r="O464" s="35">
        <f t="shared" si="96"/>
        <v>0</v>
      </c>
      <c r="P464" s="35">
        <f t="shared" si="102"/>
        <v>0.26548314574578619</v>
      </c>
      <c r="Q464" s="35" cm="1">
        <f t="array" ref="Q464">_xll.Interp2dTab(-1,1,Parameters!$AL$29:$AY$29,Parameters!$AK$30:$AK$37,Parameters!$AL$30:$AY$37,ABS(L464),ABS(K464))</f>
        <v>0.4</v>
      </c>
      <c r="R464" s="35">
        <f t="shared" si="97"/>
        <v>0</v>
      </c>
      <c r="S464" s="35">
        <f t="shared" si="103"/>
        <v>0.17084037257994511</v>
      </c>
      <c r="X464" s="12"/>
      <c r="AB464" s="17">
        <f>([1]WLTC_BFH!$I465/1000-H464)</f>
        <v>8.0000000000000007E-7</v>
      </c>
      <c r="AC464" s="17">
        <f t="shared" si="98"/>
        <v>8.0000000000000007E-7</v>
      </c>
      <c r="AG464" s="17">
        <f>([1]WLTC_BFH!$U468/1000-N464)</f>
        <v>-0.17599999999999999</v>
      </c>
      <c r="AH464" s="17">
        <f t="shared" si="99"/>
        <v>0.17599999999999999</v>
      </c>
      <c r="AK464">
        <v>-3.0878848874185183E-2</v>
      </c>
    </row>
    <row r="465" spans="1:37" x14ac:dyDescent="0.3">
      <c r="A465" s="2" t="s">
        <v>3</v>
      </c>
      <c r="B465" s="2">
        <v>461</v>
      </c>
      <c r="C465" s="8">
        <v>0</v>
      </c>
      <c r="D465" s="8">
        <v>0</v>
      </c>
      <c r="E465" s="8">
        <v>-2.5399999999999999E-2</v>
      </c>
      <c r="F465" s="13">
        <f t="shared" si="100"/>
        <v>0</v>
      </c>
      <c r="G465" s="13">
        <f t="shared" si="101"/>
        <v>2.8933333333333326</v>
      </c>
      <c r="H465" s="35" cm="1">
        <f t="array" ref="H465">(m*g*_xll.Interp1d(-1,Parameters!$H$48:$H$54,Parameters!$I$48:$I$54,C465)+c_w*A*rho_L*(C465/3.6)^2/2+F465*e_i*m)*C465/3.6/1000</f>
        <v>0</v>
      </c>
      <c r="I465" s="35">
        <f t="shared" si="91"/>
        <v>0</v>
      </c>
      <c r="J465" s="35">
        <f t="shared" si="92"/>
        <v>0</v>
      </c>
      <c r="K465" s="35">
        <f t="shared" si="93"/>
        <v>0</v>
      </c>
      <c r="L465" s="35">
        <f t="shared" si="94"/>
        <v>0</v>
      </c>
      <c r="M465" s="35" cm="1">
        <f t="array" ref="M465">_xll.Interp2dTab(-1,1,Parameters!$V$29:$AI$29,Parameters!$U$30:$U$37,Parameters!$V$30:$AI$37,ABS(J465),ABS(I465))*_xll.Interp2dTab(-1,1,Parameters!$V$18:$AI$18,Parameters!$U$19:$U$26,Parameters!$V$19:$AI$26,ABS(J465),ABS(I465))</f>
        <v>4.0000000000000002E-4</v>
      </c>
      <c r="N465" s="35">
        <f t="shared" si="95"/>
        <v>0</v>
      </c>
      <c r="O465" s="35">
        <f t="shared" si="96"/>
        <v>0</v>
      </c>
      <c r="P465" s="35">
        <f t="shared" si="102"/>
        <v>0.26548314574578619</v>
      </c>
      <c r="Q465" s="35" cm="1">
        <f t="array" ref="Q465">_xll.Interp2dTab(-1,1,Parameters!$AL$29:$AY$29,Parameters!$AK$30:$AK$37,Parameters!$AL$30:$AY$37,ABS(L465),ABS(K465))</f>
        <v>0.4</v>
      </c>
      <c r="R465" s="35">
        <f t="shared" si="97"/>
        <v>0</v>
      </c>
      <c r="S465" s="35">
        <f t="shared" si="103"/>
        <v>0.17084037257994511</v>
      </c>
      <c r="X465" s="12"/>
      <c r="AB465" s="17">
        <f>([1]WLTC_BFH!$I466/1000-H465)</f>
        <v>1.6000000000000001E-6</v>
      </c>
      <c r="AC465" s="17">
        <f t="shared" si="98"/>
        <v>1.6000000000000001E-6</v>
      </c>
      <c r="AG465" s="17">
        <f>([1]WLTC_BFH!$U469/1000-N465)</f>
        <v>-0.17599999999999999</v>
      </c>
      <c r="AH465" s="17">
        <f t="shared" si="99"/>
        <v>0.17599999999999999</v>
      </c>
      <c r="AK465">
        <v>0.13363546991672121</v>
      </c>
    </row>
    <row r="466" spans="1:37" x14ac:dyDescent="0.3">
      <c r="A466" s="2" t="s">
        <v>3</v>
      </c>
      <c r="B466" s="2">
        <v>462</v>
      </c>
      <c r="C466" s="8">
        <v>0</v>
      </c>
      <c r="D466" s="8">
        <v>0</v>
      </c>
      <c r="E466" s="8">
        <v>2.63E-2</v>
      </c>
      <c r="F466" s="13">
        <f t="shared" si="100"/>
        <v>0</v>
      </c>
      <c r="G466" s="13">
        <f t="shared" si="101"/>
        <v>2.8933333333333326</v>
      </c>
      <c r="H466" s="35" cm="1">
        <f t="array" ref="H466">(m*g*_xll.Interp1d(-1,Parameters!$H$48:$H$54,Parameters!$I$48:$I$54,C466)+c_w*A*rho_L*(C466/3.6)^2/2+F466*e_i*m)*C466/3.6/1000</f>
        <v>0</v>
      </c>
      <c r="I466" s="35">
        <f t="shared" si="91"/>
        <v>0</v>
      </c>
      <c r="J466" s="35">
        <f t="shared" si="92"/>
        <v>0</v>
      </c>
      <c r="K466" s="35">
        <f t="shared" si="93"/>
        <v>0</v>
      </c>
      <c r="L466" s="35">
        <f t="shared" si="94"/>
        <v>0</v>
      </c>
      <c r="M466" s="35" cm="1">
        <f t="array" ref="M466">_xll.Interp2dTab(-1,1,Parameters!$V$29:$AI$29,Parameters!$U$30:$U$37,Parameters!$V$30:$AI$37,ABS(J466),ABS(I466))*_xll.Interp2dTab(-1,1,Parameters!$V$18:$AI$18,Parameters!$U$19:$U$26,Parameters!$V$19:$AI$26,ABS(J466),ABS(I466))</f>
        <v>4.0000000000000002E-4</v>
      </c>
      <c r="N466" s="35">
        <f t="shared" si="95"/>
        <v>0</v>
      </c>
      <c r="O466" s="35">
        <f t="shared" si="96"/>
        <v>0</v>
      </c>
      <c r="P466" s="35">
        <f t="shared" si="102"/>
        <v>0.26548314574578619</v>
      </c>
      <c r="Q466" s="35" cm="1">
        <f t="array" ref="Q466">_xll.Interp2dTab(-1,1,Parameters!$AL$29:$AY$29,Parameters!$AK$30:$AK$37,Parameters!$AL$30:$AY$37,ABS(L466),ABS(K466))</f>
        <v>0.4</v>
      </c>
      <c r="R466" s="35">
        <f t="shared" si="97"/>
        <v>0</v>
      </c>
      <c r="S466" s="35">
        <f t="shared" si="103"/>
        <v>0.17084037257994511</v>
      </c>
      <c r="X466" s="12"/>
      <c r="AB466" s="17">
        <f>([1]WLTC_BFH!$I467/1000-H466)</f>
        <v>-1.7999999999999999E-6</v>
      </c>
      <c r="AC466" s="17">
        <f t="shared" si="98"/>
        <v>1.7999999999999999E-6</v>
      </c>
      <c r="AG466" s="17">
        <f>([1]WLTC_BFH!$U470/1000-N466)</f>
        <v>-8.8879999999999196E-2</v>
      </c>
      <c r="AH466" s="17">
        <f t="shared" si="99"/>
        <v>8.8879999999999196E-2</v>
      </c>
      <c r="AK466">
        <v>-0.34458655866631882</v>
      </c>
    </row>
    <row r="467" spans="1:37" x14ac:dyDescent="0.3">
      <c r="A467" s="2" t="s">
        <v>3</v>
      </c>
      <c r="B467" s="2">
        <v>463</v>
      </c>
      <c r="C467" s="8">
        <v>0</v>
      </c>
      <c r="D467" s="8">
        <v>0</v>
      </c>
      <c r="E467" s="8">
        <v>-3.1E-2</v>
      </c>
      <c r="F467" s="13">
        <f t="shared" si="100"/>
        <v>0</v>
      </c>
      <c r="G467" s="13">
        <f t="shared" si="101"/>
        <v>2.8933333333333326</v>
      </c>
      <c r="H467" s="35" cm="1">
        <f t="array" ref="H467">(m*g*_xll.Interp1d(-1,Parameters!$H$48:$H$54,Parameters!$I$48:$I$54,C467)+c_w*A*rho_L*(C467/3.6)^2/2+F467*e_i*m)*C467/3.6/1000</f>
        <v>0</v>
      </c>
      <c r="I467" s="35">
        <f t="shared" si="91"/>
        <v>0</v>
      </c>
      <c r="J467" s="35">
        <f t="shared" si="92"/>
        <v>0</v>
      </c>
      <c r="K467" s="35">
        <f t="shared" si="93"/>
        <v>0</v>
      </c>
      <c r="L467" s="35">
        <f t="shared" si="94"/>
        <v>0</v>
      </c>
      <c r="M467" s="35" cm="1">
        <f t="array" ref="M467">_xll.Interp2dTab(-1,1,Parameters!$V$29:$AI$29,Parameters!$U$30:$U$37,Parameters!$V$30:$AI$37,ABS(J467),ABS(I467))*_xll.Interp2dTab(-1,1,Parameters!$V$18:$AI$18,Parameters!$U$19:$U$26,Parameters!$V$19:$AI$26,ABS(J467),ABS(I467))</f>
        <v>4.0000000000000002E-4</v>
      </c>
      <c r="N467" s="35">
        <f t="shared" si="95"/>
        <v>0</v>
      </c>
      <c r="O467" s="35">
        <f t="shared" si="96"/>
        <v>0</v>
      </c>
      <c r="P467" s="35">
        <f t="shared" si="102"/>
        <v>0.26548314574578619</v>
      </c>
      <c r="Q467" s="35" cm="1">
        <f t="array" ref="Q467">_xll.Interp2dTab(-1,1,Parameters!$AL$29:$AY$29,Parameters!$AK$30:$AK$37,Parameters!$AL$30:$AY$37,ABS(L467),ABS(K467))</f>
        <v>0.4</v>
      </c>
      <c r="R467" s="35">
        <f t="shared" si="97"/>
        <v>0</v>
      </c>
      <c r="S467" s="35">
        <f t="shared" si="103"/>
        <v>0.17084037257994511</v>
      </c>
      <c r="X467" s="12"/>
      <c r="AB467" s="17">
        <f>([1]WLTC_BFH!$I468/1000-H467)</f>
        <v>2.5999999999999997E-6</v>
      </c>
      <c r="AC467" s="17">
        <f t="shared" si="98"/>
        <v>2.5999999999999997E-6</v>
      </c>
      <c r="AG467" s="17">
        <f>([1]WLTC_BFH!$U471/1000-N467)</f>
        <v>-0.17425742574257583</v>
      </c>
      <c r="AH467" s="17">
        <f t="shared" si="99"/>
        <v>0.17425742574257583</v>
      </c>
      <c r="AK467">
        <v>0.18305348808966979</v>
      </c>
    </row>
    <row r="468" spans="1:37" x14ac:dyDescent="0.3">
      <c r="A468" s="2" t="s">
        <v>3</v>
      </c>
      <c r="B468" s="2">
        <v>464</v>
      </c>
      <c r="C468" s="8">
        <v>0</v>
      </c>
      <c r="D468" s="8">
        <v>0</v>
      </c>
      <c r="E468" s="8">
        <v>2.8400000000000002E-2</v>
      </c>
      <c r="F468" s="13">
        <f t="shared" si="100"/>
        <v>0</v>
      </c>
      <c r="G468" s="13">
        <f t="shared" si="101"/>
        <v>2.8933333333333326</v>
      </c>
      <c r="H468" s="35" cm="1">
        <f t="array" ref="H468">(m*g*_xll.Interp1d(-1,Parameters!$H$48:$H$54,Parameters!$I$48:$I$54,C468)+c_w*A*rho_L*(C468/3.6)^2/2+F468*e_i*m)*C468/3.6/1000</f>
        <v>0</v>
      </c>
      <c r="I468" s="35">
        <f t="shared" si="91"/>
        <v>0</v>
      </c>
      <c r="J468" s="35">
        <f t="shared" si="92"/>
        <v>0</v>
      </c>
      <c r="K468" s="35">
        <f t="shared" si="93"/>
        <v>0</v>
      </c>
      <c r="L468" s="35">
        <f t="shared" si="94"/>
        <v>0</v>
      </c>
      <c r="M468" s="35" cm="1">
        <f t="array" ref="M468">_xll.Interp2dTab(-1,1,Parameters!$V$29:$AI$29,Parameters!$U$30:$U$37,Parameters!$V$30:$AI$37,ABS(J468),ABS(I468))*_xll.Interp2dTab(-1,1,Parameters!$V$18:$AI$18,Parameters!$U$19:$U$26,Parameters!$V$19:$AI$26,ABS(J468),ABS(I468))</f>
        <v>4.0000000000000002E-4</v>
      </c>
      <c r="N468" s="35">
        <f t="shared" si="95"/>
        <v>0</v>
      </c>
      <c r="O468" s="35">
        <f t="shared" si="96"/>
        <v>0</v>
      </c>
      <c r="P468" s="35">
        <f t="shared" si="102"/>
        <v>0.26548314574578619</v>
      </c>
      <c r="Q468" s="35" cm="1">
        <f t="array" ref="Q468">_xll.Interp2dTab(-1,1,Parameters!$AL$29:$AY$29,Parameters!$AK$30:$AK$37,Parameters!$AL$30:$AY$37,ABS(L468),ABS(K468))</f>
        <v>0.4</v>
      </c>
      <c r="R468" s="35">
        <f t="shared" si="97"/>
        <v>0</v>
      </c>
      <c r="S468" s="35">
        <f t="shared" si="103"/>
        <v>0.17084037257994511</v>
      </c>
      <c r="X468" s="12"/>
      <c r="AB468" s="17">
        <f>([1]WLTC_BFH!$I469/1000-H468)</f>
        <v>-2.0999999999999998E-6</v>
      </c>
      <c r="AC468" s="17">
        <f t="shared" si="98"/>
        <v>2.0999999999999998E-6</v>
      </c>
      <c r="AG468" s="17">
        <f>([1]WLTC_BFH!$U472/1000-N468)</f>
        <v>-9.0613861386136266E-2</v>
      </c>
      <c r="AH468" s="17">
        <f t="shared" si="99"/>
        <v>9.0613861386136266E-2</v>
      </c>
      <c r="AK468">
        <v>-0.36691109473435118</v>
      </c>
    </row>
    <row r="469" spans="1:37" x14ac:dyDescent="0.3">
      <c r="A469" s="2" t="s">
        <v>3</v>
      </c>
      <c r="B469" s="2">
        <v>465</v>
      </c>
      <c r="C469" s="8">
        <v>0</v>
      </c>
      <c r="D469" s="8">
        <v>0</v>
      </c>
      <c r="E469" s="8">
        <v>4.4499999999999998E-2</v>
      </c>
      <c r="F469" s="13">
        <f t="shared" si="100"/>
        <v>0</v>
      </c>
      <c r="G469" s="13">
        <f t="shared" si="101"/>
        <v>2.8933333333333326</v>
      </c>
      <c r="H469" s="35" cm="1">
        <f t="array" ref="H469">(m*g*_xll.Interp1d(-1,Parameters!$H$48:$H$54,Parameters!$I$48:$I$54,C469)+c_w*A*rho_L*(C469/3.6)^2/2+F469*e_i*m)*C469/3.6/1000</f>
        <v>0</v>
      </c>
      <c r="I469" s="35">
        <f t="shared" si="91"/>
        <v>0</v>
      </c>
      <c r="J469" s="35">
        <f t="shared" si="92"/>
        <v>0</v>
      </c>
      <c r="K469" s="35">
        <f t="shared" si="93"/>
        <v>0</v>
      </c>
      <c r="L469" s="35">
        <f t="shared" si="94"/>
        <v>0</v>
      </c>
      <c r="M469" s="35" cm="1">
        <f t="array" ref="M469">_xll.Interp2dTab(-1,1,Parameters!$V$29:$AI$29,Parameters!$U$30:$U$37,Parameters!$V$30:$AI$37,ABS(J469),ABS(I469))*_xll.Interp2dTab(-1,1,Parameters!$V$18:$AI$18,Parameters!$U$19:$U$26,Parameters!$V$19:$AI$26,ABS(J469),ABS(I469))</f>
        <v>4.0000000000000002E-4</v>
      </c>
      <c r="N469" s="35">
        <f t="shared" si="95"/>
        <v>0</v>
      </c>
      <c r="O469" s="35">
        <f t="shared" si="96"/>
        <v>0</v>
      </c>
      <c r="P469" s="35">
        <f t="shared" si="102"/>
        <v>0.26548314574578619</v>
      </c>
      <c r="Q469" s="35" cm="1">
        <f t="array" ref="Q469">_xll.Interp2dTab(-1,1,Parameters!$AL$29:$AY$29,Parameters!$AK$30:$AK$37,Parameters!$AL$30:$AY$37,ABS(L469),ABS(K469))</f>
        <v>0.4</v>
      </c>
      <c r="R469" s="35">
        <f t="shared" si="97"/>
        <v>0</v>
      </c>
      <c r="S469" s="35">
        <f t="shared" si="103"/>
        <v>0.17084037257994511</v>
      </c>
      <c r="X469" s="12"/>
      <c r="AB469" s="17">
        <f>([1]WLTC_BFH!$I470/1000-H469)</f>
        <v>-3.3999999999999996E-6</v>
      </c>
      <c r="AC469" s="17">
        <f t="shared" si="98"/>
        <v>3.3999999999999996E-6</v>
      </c>
      <c r="AG469" s="17">
        <f>([1]WLTC_BFH!$U473/1000-N469)</f>
        <v>-0.16560000000000058</v>
      </c>
      <c r="AH469" s="17">
        <f t="shared" si="99"/>
        <v>0.16560000000000058</v>
      </c>
      <c r="AK469">
        <v>-0.5346517031959106</v>
      </c>
    </row>
    <row r="470" spans="1:37" x14ac:dyDescent="0.3">
      <c r="A470" s="2" t="s">
        <v>3</v>
      </c>
      <c r="B470" s="2">
        <v>466</v>
      </c>
      <c r="C470" s="8">
        <v>0</v>
      </c>
      <c r="D470" s="8">
        <v>0</v>
      </c>
      <c r="E470" s="8">
        <v>-7.6E-3</v>
      </c>
      <c r="F470" s="13">
        <f t="shared" si="100"/>
        <v>0</v>
      </c>
      <c r="G470" s="13">
        <f t="shared" si="101"/>
        <v>2.8933333333333326</v>
      </c>
      <c r="H470" s="35" cm="1">
        <f t="array" ref="H470">(m*g*_xll.Interp1d(-1,Parameters!$H$48:$H$54,Parameters!$I$48:$I$54,C470)+c_w*A*rho_L*(C470/3.6)^2/2+F470*e_i*m)*C470/3.6/1000</f>
        <v>0</v>
      </c>
      <c r="I470" s="35">
        <f t="shared" si="91"/>
        <v>0</v>
      </c>
      <c r="J470" s="35">
        <f t="shared" si="92"/>
        <v>0</v>
      </c>
      <c r="K470" s="35">
        <f t="shared" si="93"/>
        <v>0</v>
      </c>
      <c r="L470" s="35">
        <f t="shared" si="94"/>
        <v>0</v>
      </c>
      <c r="M470" s="35" cm="1">
        <f t="array" ref="M470">_xll.Interp2dTab(-1,1,Parameters!$V$29:$AI$29,Parameters!$U$30:$U$37,Parameters!$V$30:$AI$37,ABS(J470),ABS(I470))*_xll.Interp2dTab(-1,1,Parameters!$V$18:$AI$18,Parameters!$U$19:$U$26,Parameters!$V$19:$AI$26,ABS(J470),ABS(I470))</f>
        <v>4.0000000000000002E-4</v>
      </c>
      <c r="N470" s="35">
        <f t="shared" si="95"/>
        <v>0</v>
      </c>
      <c r="O470" s="35">
        <f t="shared" si="96"/>
        <v>0</v>
      </c>
      <c r="P470" s="35">
        <f t="shared" si="102"/>
        <v>0.26548314574578619</v>
      </c>
      <c r="Q470" s="35" cm="1">
        <f t="array" ref="Q470">_xll.Interp2dTab(-1,1,Parameters!$AL$29:$AY$29,Parameters!$AK$30:$AK$37,Parameters!$AL$30:$AY$37,ABS(L470),ABS(K470))</f>
        <v>0.4</v>
      </c>
      <c r="R470" s="35">
        <f t="shared" si="97"/>
        <v>0</v>
      </c>
      <c r="S470" s="35">
        <f t="shared" si="103"/>
        <v>0.17084037257994511</v>
      </c>
      <c r="X470" s="12"/>
      <c r="AB470" s="17">
        <f>([1]WLTC_BFH!$I471/1000-H470)</f>
        <v>5.9999999999999997E-7</v>
      </c>
      <c r="AC470" s="17">
        <f t="shared" si="98"/>
        <v>5.9999999999999997E-7</v>
      </c>
      <c r="AG470" s="17">
        <f>([1]WLTC_BFH!$U474/1000-N470)</f>
        <v>-0.17599999999999999</v>
      </c>
      <c r="AH470" s="17">
        <f t="shared" si="99"/>
        <v>0.17599999999999999</v>
      </c>
      <c r="AK470">
        <v>-0.1010707796007988</v>
      </c>
    </row>
    <row r="471" spans="1:37" x14ac:dyDescent="0.3">
      <c r="A471" s="2" t="s">
        <v>3</v>
      </c>
      <c r="B471" s="2">
        <v>467</v>
      </c>
      <c r="C471" s="8">
        <v>0</v>
      </c>
      <c r="D471" s="8">
        <v>0</v>
      </c>
      <c r="E471" s="8">
        <v>7.1999999999999998E-3</v>
      </c>
      <c r="F471" s="13">
        <f t="shared" si="100"/>
        <v>0</v>
      </c>
      <c r="G471" s="13">
        <f t="shared" si="101"/>
        <v>2.8933333333333326</v>
      </c>
      <c r="H471" s="35" cm="1">
        <f t="array" ref="H471">(m*g*_xll.Interp1d(-1,Parameters!$H$48:$H$54,Parameters!$I$48:$I$54,C471)+c_w*A*rho_L*(C471/3.6)^2/2+F471*e_i*m)*C471/3.6/1000</f>
        <v>0</v>
      </c>
      <c r="I471" s="35">
        <f t="shared" si="91"/>
        <v>0</v>
      </c>
      <c r="J471" s="35">
        <f t="shared" si="92"/>
        <v>0</v>
      </c>
      <c r="K471" s="35">
        <f t="shared" si="93"/>
        <v>0</v>
      </c>
      <c r="L471" s="35">
        <f t="shared" si="94"/>
        <v>0</v>
      </c>
      <c r="M471" s="35" cm="1">
        <f t="array" ref="M471">_xll.Interp2dTab(-1,1,Parameters!$V$29:$AI$29,Parameters!$U$30:$U$37,Parameters!$V$30:$AI$37,ABS(J471),ABS(I471))*_xll.Interp2dTab(-1,1,Parameters!$V$18:$AI$18,Parameters!$U$19:$U$26,Parameters!$V$19:$AI$26,ABS(J471),ABS(I471))</f>
        <v>4.0000000000000002E-4</v>
      </c>
      <c r="N471" s="35">
        <f t="shared" si="95"/>
        <v>0</v>
      </c>
      <c r="O471" s="35">
        <f t="shared" si="96"/>
        <v>0</v>
      </c>
      <c r="P471" s="35">
        <f t="shared" si="102"/>
        <v>0.26548314574578619</v>
      </c>
      <c r="Q471" s="35" cm="1">
        <f t="array" ref="Q471">_xll.Interp2dTab(-1,1,Parameters!$AL$29:$AY$29,Parameters!$AK$30:$AK$37,Parameters!$AL$30:$AY$37,ABS(L471),ABS(K471))</f>
        <v>0.4</v>
      </c>
      <c r="R471" s="35">
        <f t="shared" si="97"/>
        <v>0</v>
      </c>
      <c r="S471" s="35">
        <f t="shared" si="103"/>
        <v>0.17084037257994511</v>
      </c>
      <c r="X471" s="12"/>
      <c r="AB471" s="17">
        <f>([1]WLTC_BFH!$I472/1000-H471)</f>
        <v>-5.9999999999999997E-7</v>
      </c>
      <c r="AC471" s="17">
        <f t="shared" si="98"/>
        <v>5.9999999999999997E-7</v>
      </c>
      <c r="AG471" s="17">
        <f>([1]WLTC_BFH!$U475/1000-N471)</f>
        <v>-0.17599999999999999</v>
      </c>
      <c r="AH471" s="17">
        <f t="shared" si="99"/>
        <v>0.17599999999999999</v>
      </c>
      <c r="AK471">
        <v>-0.24964708522902351</v>
      </c>
    </row>
    <row r="472" spans="1:37" x14ac:dyDescent="0.3">
      <c r="A472" s="2" t="s">
        <v>3</v>
      </c>
      <c r="B472" s="2">
        <v>468</v>
      </c>
      <c r="C472" s="8">
        <v>0</v>
      </c>
      <c r="D472" s="8">
        <v>0</v>
      </c>
      <c r="E472" s="8">
        <v>-3.8199999999999998E-2</v>
      </c>
      <c r="F472" s="13">
        <f t="shared" si="100"/>
        <v>0</v>
      </c>
      <c r="G472" s="13">
        <f t="shared" si="101"/>
        <v>2.8933333333333326</v>
      </c>
      <c r="H472" s="35" cm="1">
        <f t="array" ref="H472">(m*g*_xll.Interp1d(-1,Parameters!$H$48:$H$54,Parameters!$I$48:$I$54,C472)+c_w*A*rho_L*(C472/3.6)^2/2+F472*e_i*m)*C472/3.6/1000</f>
        <v>0</v>
      </c>
      <c r="I472" s="35">
        <f t="shared" si="91"/>
        <v>0</v>
      </c>
      <c r="J472" s="35">
        <f t="shared" si="92"/>
        <v>0</v>
      </c>
      <c r="K472" s="35">
        <f t="shared" si="93"/>
        <v>0</v>
      </c>
      <c r="L472" s="35">
        <f t="shared" si="94"/>
        <v>0</v>
      </c>
      <c r="M472" s="35" cm="1">
        <f t="array" ref="M472">_xll.Interp2dTab(-1,1,Parameters!$V$29:$AI$29,Parameters!$U$30:$U$37,Parameters!$V$30:$AI$37,ABS(J472),ABS(I472))*_xll.Interp2dTab(-1,1,Parameters!$V$18:$AI$18,Parameters!$U$19:$U$26,Parameters!$V$19:$AI$26,ABS(J472),ABS(I472))</f>
        <v>4.0000000000000002E-4</v>
      </c>
      <c r="N472" s="35">
        <f t="shared" si="95"/>
        <v>0</v>
      </c>
      <c r="O472" s="35">
        <f t="shared" si="96"/>
        <v>0</v>
      </c>
      <c r="P472" s="35">
        <f t="shared" si="102"/>
        <v>0.26548314574578619</v>
      </c>
      <c r="Q472" s="35" cm="1">
        <f t="array" ref="Q472">_xll.Interp2dTab(-1,1,Parameters!$AL$29:$AY$29,Parameters!$AK$30:$AK$37,Parameters!$AL$30:$AY$37,ABS(L472),ABS(K472))</f>
        <v>0.4</v>
      </c>
      <c r="R472" s="35">
        <f t="shared" si="97"/>
        <v>0</v>
      </c>
      <c r="S472" s="35">
        <f t="shared" si="103"/>
        <v>0.17084037257994511</v>
      </c>
      <c r="X472" s="12"/>
      <c r="AB472" s="17">
        <f>([1]WLTC_BFH!$I473/1000-H472)</f>
        <v>3.3999999999999996E-6</v>
      </c>
      <c r="AC472" s="17">
        <f t="shared" si="98"/>
        <v>3.3999999999999996E-6</v>
      </c>
      <c r="AG472" s="17">
        <f>([1]WLTC_BFH!$U476/1000-N472)</f>
        <v>-0.17599999999999999</v>
      </c>
      <c r="AH472" s="17">
        <f t="shared" si="99"/>
        <v>0.17599999999999999</v>
      </c>
      <c r="AK472">
        <v>0.3034358178213713</v>
      </c>
    </row>
    <row r="473" spans="1:37" x14ac:dyDescent="0.3">
      <c r="A473" s="2" t="s">
        <v>3</v>
      </c>
      <c r="B473" s="2">
        <v>469</v>
      </c>
      <c r="C473" s="8">
        <v>0</v>
      </c>
      <c r="D473" s="8">
        <v>0</v>
      </c>
      <c r="E473" s="8">
        <v>-4.8300000000000003E-2</v>
      </c>
      <c r="F473" s="13">
        <f t="shared" si="100"/>
        <v>0</v>
      </c>
      <c r="G473" s="13">
        <f t="shared" si="101"/>
        <v>2.8933333333333326</v>
      </c>
      <c r="H473" s="35" cm="1">
        <f t="array" ref="H473">(m*g*_xll.Interp1d(-1,Parameters!$H$48:$H$54,Parameters!$I$48:$I$54,C473)+c_w*A*rho_L*(C473/3.6)^2/2+F473*e_i*m)*C473/3.6/1000</f>
        <v>0</v>
      </c>
      <c r="I473" s="35">
        <f t="shared" si="91"/>
        <v>0</v>
      </c>
      <c r="J473" s="35">
        <f t="shared" si="92"/>
        <v>0</v>
      </c>
      <c r="K473" s="35">
        <f t="shared" si="93"/>
        <v>0</v>
      </c>
      <c r="L473" s="35">
        <f t="shared" si="94"/>
        <v>0</v>
      </c>
      <c r="M473" s="35" cm="1">
        <f t="array" ref="M473">_xll.Interp2dTab(-1,1,Parameters!$V$29:$AI$29,Parameters!$U$30:$U$37,Parameters!$V$30:$AI$37,ABS(J473),ABS(I473))*_xll.Interp2dTab(-1,1,Parameters!$V$18:$AI$18,Parameters!$U$19:$U$26,Parameters!$V$19:$AI$26,ABS(J473),ABS(I473))</f>
        <v>4.0000000000000002E-4</v>
      </c>
      <c r="N473" s="35">
        <f t="shared" si="95"/>
        <v>0</v>
      </c>
      <c r="O473" s="35">
        <f t="shared" si="96"/>
        <v>0</v>
      </c>
      <c r="P473" s="35">
        <f t="shared" si="102"/>
        <v>0.26548314574578619</v>
      </c>
      <c r="Q473" s="35" cm="1">
        <f t="array" ref="Q473">_xll.Interp2dTab(-1,1,Parameters!$AL$29:$AY$29,Parameters!$AK$30:$AK$37,Parameters!$AL$30:$AY$37,ABS(L473),ABS(K473))</f>
        <v>0.4</v>
      </c>
      <c r="R473" s="35">
        <f t="shared" si="97"/>
        <v>0</v>
      </c>
      <c r="S473" s="35">
        <f t="shared" si="103"/>
        <v>0.17084037257994511</v>
      </c>
      <c r="X473" s="12"/>
      <c r="AB473" s="17">
        <f>([1]WLTC_BFH!$I474/1000-H473)</f>
        <v>4.3000000000000003E-6</v>
      </c>
      <c r="AC473" s="17">
        <f t="shared" si="98"/>
        <v>4.3000000000000003E-6</v>
      </c>
      <c r="AG473" s="17">
        <f>([1]WLTC_BFH!$U477/1000-N473)</f>
        <v>-0.17599999999999999</v>
      </c>
      <c r="AH473" s="17">
        <f t="shared" si="99"/>
        <v>0.17599999999999999</v>
      </c>
      <c r="AK473">
        <v>0.54212459676420632</v>
      </c>
    </row>
    <row r="474" spans="1:37" x14ac:dyDescent="0.3">
      <c r="A474" s="2" t="s">
        <v>3</v>
      </c>
      <c r="B474" s="2">
        <v>470</v>
      </c>
      <c r="C474" s="8">
        <v>0</v>
      </c>
      <c r="D474" s="8">
        <v>0</v>
      </c>
      <c r="E474" s="8">
        <v>2.7099999999999999E-2</v>
      </c>
      <c r="F474" s="13">
        <f t="shared" si="100"/>
        <v>0</v>
      </c>
      <c r="G474" s="13">
        <f t="shared" si="101"/>
        <v>2.8933333333333326</v>
      </c>
      <c r="H474" s="35" cm="1">
        <f t="array" ref="H474">(m*g*_xll.Interp1d(-1,Parameters!$H$48:$H$54,Parameters!$I$48:$I$54,C474)+c_w*A*rho_L*(C474/3.6)^2/2+F474*e_i*m)*C474/3.6/1000</f>
        <v>0</v>
      </c>
      <c r="I474" s="35">
        <f t="shared" si="91"/>
        <v>0</v>
      </c>
      <c r="J474" s="35">
        <f t="shared" si="92"/>
        <v>0</v>
      </c>
      <c r="K474" s="35">
        <f t="shared" si="93"/>
        <v>0</v>
      </c>
      <c r="L474" s="35">
        <f t="shared" si="94"/>
        <v>0</v>
      </c>
      <c r="M474" s="35" cm="1">
        <f t="array" ref="M474">_xll.Interp2dTab(-1,1,Parameters!$V$29:$AI$29,Parameters!$U$30:$U$37,Parameters!$V$30:$AI$37,ABS(J474),ABS(I474))*_xll.Interp2dTab(-1,1,Parameters!$V$18:$AI$18,Parameters!$U$19:$U$26,Parameters!$V$19:$AI$26,ABS(J474),ABS(I474))</f>
        <v>4.0000000000000002E-4</v>
      </c>
      <c r="N474" s="35">
        <f t="shared" si="95"/>
        <v>0</v>
      </c>
      <c r="O474" s="35">
        <f t="shared" si="96"/>
        <v>0</v>
      </c>
      <c r="P474" s="35">
        <f t="shared" si="102"/>
        <v>0.26548314574578619</v>
      </c>
      <c r="Q474" s="35" cm="1">
        <f t="array" ref="Q474">_xll.Interp2dTab(-1,1,Parameters!$AL$29:$AY$29,Parameters!$AK$30:$AK$37,Parameters!$AL$30:$AY$37,ABS(L474),ABS(K474))</f>
        <v>0.4</v>
      </c>
      <c r="R474" s="35">
        <f t="shared" si="97"/>
        <v>0</v>
      </c>
      <c r="S474" s="35">
        <f t="shared" si="103"/>
        <v>0.17084037257994511</v>
      </c>
      <c r="X474" s="12"/>
      <c r="AB474" s="17">
        <f>([1]WLTC_BFH!$I475/1000-H474)</f>
        <v>-2.2000000000000001E-6</v>
      </c>
      <c r="AC474" s="17">
        <f t="shared" si="98"/>
        <v>2.2000000000000001E-6</v>
      </c>
      <c r="AG474" s="17">
        <f>([1]WLTC_BFH!$U478/1000-N474)</f>
        <v>-0.17599999999999999</v>
      </c>
      <c r="AH474" s="17">
        <f t="shared" si="99"/>
        <v>0.17599999999999999</v>
      </c>
      <c r="AK474">
        <v>-0.44859512185813816</v>
      </c>
    </row>
    <row r="475" spans="1:37" x14ac:dyDescent="0.3">
      <c r="A475" s="2" t="s">
        <v>3</v>
      </c>
      <c r="B475" s="2">
        <v>471</v>
      </c>
      <c r="C475" s="8">
        <v>0</v>
      </c>
      <c r="D475" s="8">
        <v>0</v>
      </c>
      <c r="E475" s="8">
        <v>-1.61E-2</v>
      </c>
      <c r="F475" s="13">
        <f t="shared" si="100"/>
        <v>0</v>
      </c>
      <c r="G475" s="13">
        <f t="shared" si="101"/>
        <v>2.8933333333333326</v>
      </c>
      <c r="H475" s="35" cm="1">
        <f t="array" ref="H475">(m*g*_xll.Interp1d(-1,Parameters!$H$48:$H$54,Parameters!$I$48:$I$54,C475)+c_w*A*rho_L*(C475/3.6)^2/2+F475*e_i*m)*C475/3.6/1000</f>
        <v>0</v>
      </c>
      <c r="I475" s="35">
        <f t="shared" si="91"/>
        <v>0</v>
      </c>
      <c r="J475" s="35">
        <f t="shared" si="92"/>
        <v>0</v>
      </c>
      <c r="K475" s="35">
        <f t="shared" si="93"/>
        <v>0</v>
      </c>
      <c r="L475" s="35">
        <f t="shared" si="94"/>
        <v>0</v>
      </c>
      <c r="M475" s="35" cm="1">
        <f t="array" ref="M475">_xll.Interp2dTab(-1,1,Parameters!$V$29:$AI$29,Parameters!$U$30:$U$37,Parameters!$V$30:$AI$37,ABS(J475),ABS(I475))*_xll.Interp2dTab(-1,1,Parameters!$V$18:$AI$18,Parameters!$U$19:$U$26,Parameters!$V$19:$AI$26,ABS(J475),ABS(I475))</f>
        <v>4.0000000000000002E-4</v>
      </c>
      <c r="N475" s="35">
        <f t="shared" si="95"/>
        <v>0</v>
      </c>
      <c r="O475" s="35">
        <f t="shared" si="96"/>
        <v>0</v>
      </c>
      <c r="P475" s="35">
        <f t="shared" si="102"/>
        <v>0.26548314574578619</v>
      </c>
      <c r="Q475" s="35" cm="1">
        <f t="array" ref="Q475">_xll.Interp2dTab(-1,1,Parameters!$AL$29:$AY$29,Parameters!$AK$30:$AK$37,Parameters!$AL$30:$AY$37,ABS(L475),ABS(K475))</f>
        <v>0.4</v>
      </c>
      <c r="R475" s="35">
        <f t="shared" si="97"/>
        <v>0</v>
      </c>
      <c r="S475" s="35">
        <f t="shared" si="103"/>
        <v>0.17084037257994511</v>
      </c>
      <c r="X475" s="12"/>
      <c r="AB475" s="17">
        <f>([1]WLTC_BFH!$I476/1000-H475)</f>
        <v>1.5E-6</v>
      </c>
      <c r="AC475" s="17">
        <f t="shared" si="98"/>
        <v>1.5E-6</v>
      </c>
      <c r="AG475" s="17">
        <f>([1]WLTC_BFH!$U479/1000-N475)</f>
        <v>-0.17599999999999999</v>
      </c>
      <c r="AH475" s="17">
        <f t="shared" si="99"/>
        <v>0.17599999999999999</v>
      </c>
      <c r="AK475">
        <v>-4.5386302280123469E-3</v>
      </c>
    </row>
    <row r="476" spans="1:37" x14ac:dyDescent="0.3">
      <c r="A476" s="2" t="s">
        <v>3</v>
      </c>
      <c r="B476" s="2">
        <v>472</v>
      </c>
      <c r="C476" s="8">
        <v>0</v>
      </c>
      <c r="D476" s="8">
        <v>0</v>
      </c>
      <c r="E476" s="8">
        <v>7.6300000000000007E-2</v>
      </c>
      <c r="F476" s="13">
        <f t="shared" si="100"/>
        <v>0</v>
      </c>
      <c r="G476" s="13">
        <f t="shared" si="101"/>
        <v>2.8933333333333326</v>
      </c>
      <c r="H476" s="35" cm="1">
        <f t="array" ref="H476">(m*g*_xll.Interp1d(-1,Parameters!$H$48:$H$54,Parameters!$I$48:$I$54,C476)+c_w*A*rho_L*(C476/3.6)^2/2+F476*e_i*m)*C476/3.6/1000</f>
        <v>0</v>
      </c>
      <c r="I476" s="35">
        <f t="shared" si="91"/>
        <v>0</v>
      </c>
      <c r="J476" s="35">
        <f t="shared" si="92"/>
        <v>0</v>
      </c>
      <c r="K476" s="35">
        <f t="shared" si="93"/>
        <v>0</v>
      </c>
      <c r="L476" s="35">
        <f t="shared" si="94"/>
        <v>0</v>
      </c>
      <c r="M476" s="35" cm="1">
        <f t="array" ref="M476">_xll.Interp2dTab(-1,1,Parameters!$V$29:$AI$29,Parameters!$U$30:$U$37,Parameters!$V$30:$AI$37,ABS(J476),ABS(I476))*_xll.Interp2dTab(-1,1,Parameters!$V$18:$AI$18,Parameters!$U$19:$U$26,Parameters!$V$19:$AI$26,ABS(J476),ABS(I476))</f>
        <v>4.0000000000000002E-4</v>
      </c>
      <c r="N476" s="35">
        <f t="shared" si="95"/>
        <v>0</v>
      </c>
      <c r="O476" s="35">
        <f t="shared" si="96"/>
        <v>0</v>
      </c>
      <c r="P476" s="35">
        <f t="shared" si="102"/>
        <v>0.26548314574578619</v>
      </c>
      <c r="Q476" s="35" cm="1">
        <f t="array" ref="Q476">_xll.Interp2dTab(-1,1,Parameters!$AL$29:$AY$29,Parameters!$AK$30:$AK$37,Parameters!$AL$30:$AY$37,ABS(L476),ABS(K476))</f>
        <v>0.4</v>
      </c>
      <c r="R476" s="35">
        <f t="shared" si="97"/>
        <v>0</v>
      </c>
      <c r="S476" s="35">
        <f t="shared" si="103"/>
        <v>0.17084037257994511</v>
      </c>
      <c r="X476" s="12"/>
      <c r="AB476" s="17">
        <f>([1]WLTC_BFH!$I477/1000-H476)</f>
        <v>-6.6000000000000003E-6</v>
      </c>
      <c r="AC476" s="17">
        <f t="shared" si="98"/>
        <v>6.6000000000000003E-6</v>
      </c>
      <c r="AG476" s="17">
        <f>([1]WLTC_BFH!$U480/1000-N476)</f>
        <v>-0.17599999999999999</v>
      </c>
      <c r="AH476" s="17">
        <f t="shared" si="99"/>
        <v>0.17599999999999999</v>
      </c>
      <c r="AK476">
        <v>-0.78711594498784665</v>
      </c>
    </row>
    <row r="477" spans="1:37" x14ac:dyDescent="0.3">
      <c r="A477" s="2" t="s">
        <v>3</v>
      </c>
      <c r="B477" s="2">
        <v>473</v>
      </c>
      <c r="C477" s="8">
        <v>0</v>
      </c>
      <c r="D477" s="8">
        <v>0</v>
      </c>
      <c r="E477" s="8">
        <v>-8.0999999999999996E-3</v>
      </c>
      <c r="F477" s="13">
        <f t="shared" si="100"/>
        <v>0</v>
      </c>
      <c r="G477" s="13">
        <f t="shared" si="101"/>
        <v>2.8933333333333326</v>
      </c>
      <c r="H477" s="35" cm="1">
        <f t="array" ref="H477">(m*g*_xll.Interp1d(-1,Parameters!$H$48:$H$54,Parameters!$I$48:$I$54,C477)+c_w*A*rho_L*(C477/3.6)^2/2+F477*e_i*m)*C477/3.6/1000</f>
        <v>0</v>
      </c>
      <c r="I477" s="35">
        <f t="shared" si="91"/>
        <v>0</v>
      </c>
      <c r="J477" s="35">
        <f t="shared" si="92"/>
        <v>0</v>
      </c>
      <c r="K477" s="35">
        <f t="shared" si="93"/>
        <v>0</v>
      </c>
      <c r="L477" s="35">
        <f t="shared" si="94"/>
        <v>0</v>
      </c>
      <c r="M477" s="35" cm="1">
        <f t="array" ref="M477">_xll.Interp2dTab(-1,1,Parameters!$V$29:$AI$29,Parameters!$U$30:$U$37,Parameters!$V$30:$AI$37,ABS(J477),ABS(I477))*_xll.Interp2dTab(-1,1,Parameters!$V$18:$AI$18,Parameters!$U$19:$U$26,Parameters!$V$19:$AI$26,ABS(J477),ABS(I477))</f>
        <v>4.0000000000000002E-4</v>
      </c>
      <c r="N477" s="35">
        <f t="shared" si="95"/>
        <v>0</v>
      </c>
      <c r="O477" s="35">
        <f t="shared" si="96"/>
        <v>0</v>
      </c>
      <c r="P477" s="35">
        <f t="shared" si="102"/>
        <v>0.26548314574578619</v>
      </c>
      <c r="Q477" s="35" cm="1">
        <f t="array" ref="Q477">_xll.Interp2dTab(-1,1,Parameters!$AL$29:$AY$29,Parameters!$AK$30:$AK$37,Parameters!$AL$30:$AY$37,ABS(L477),ABS(K477))</f>
        <v>0.4</v>
      </c>
      <c r="R477" s="35">
        <f t="shared" si="97"/>
        <v>0</v>
      </c>
      <c r="S477" s="35">
        <f t="shared" si="103"/>
        <v>0.17084037257994511</v>
      </c>
      <c r="X477" s="12"/>
      <c r="AB477" s="17">
        <f>([1]WLTC_BFH!$I478/1000-H477)</f>
        <v>6.9999999999999997E-7</v>
      </c>
      <c r="AC477" s="17">
        <f t="shared" si="98"/>
        <v>6.9999999999999997E-7</v>
      </c>
      <c r="AG477" s="17">
        <f>([1]WLTC_BFH!$U481/1000-N477)</f>
        <v>-0.17599999999999999</v>
      </c>
      <c r="AH477" s="17">
        <f t="shared" si="99"/>
        <v>0.17599999999999999</v>
      </c>
      <c r="AK477">
        <v>-0.10138256066463575</v>
      </c>
    </row>
    <row r="478" spans="1:37" x14ac:dyDescent="0.3">
      <c r="A478" s="2" t="s">
        <v>3</v>
      </c>
      <c r="B478" s="2">
        <v>474</v>
      </c>
      <c r="C478" s="8">
        <v>0</v>
      </c>
      <c r="D478" s="8">
        <v>0</v>
      </c>
      <c r="E478" s="8">
        <v>3.1800000000000002E-2</v>
      </c>
      <c r="F478" s="13">
        <f t="shared" si="100"/>
        <v>0</v>
      </c>
      <c r="G478" s="13">
        <f t="shared" si="101"/>
        <v>2.8933333333333326</v>
      </c>
      <c r="H478" s="35" cm="1">
        <f t="array" ref="H478">(m*g*_xll.Interp1d(-1,Parameters!$H$48:$H$54,Parameters!$I$48:$I$54,C478)+c_w*A*rho_L*(C478/3.6)^2/2+F478*e_i*m)*C478/3.6/1000</f>
        <v>0</v>
      </c>
      <c r="I478" s="35">
        <f t="shared" si="91"/>
        <v>0</v>
      </c>
      <c r="J478" s="35">
        <f t="shared" si="92"/>
        <v>0</v>
      </c>
      <c r="K478" s="35">
        <f t="shared" si="93"/>
        <v>0</v>
      </c>
      <c r="L478" s="35">
        <f t="shared" si="94"/>
        <v>0</v>
      </c>
      <c r="M478" s="35" cm="1">
        <f t="array" ref="M478">_xll.Interp2dTab(-1,1,Parameters!$V$29:$AI$29,Parameters!$U$30:$U$37,Parameters!$V$30:$AI$37,ABS(J478),ABS(I478))*_xll.Interp2dTab(-1,1,Parameters!$V$18:$AI$18,Parameters!$U$19:$U$26,Parameters!$V$19:$AI$26,ABS(J478),ABS(I478))</f>
        <v>4.0000000000000002E-4</v>
      </c>
      <c r="N478" s="35">
        <f t="shared" si="95"/>
        <v>0</v>
      </c>
      <c r="O478" s="35">
        <f t="shared" si="96"/>
        <v>0</v>
      </c>
      <c r="P478" s="35">
        <f t="shared" si="102"/>
        <v>0.26548314574578619</v>
      </c>
      <c r="Q478" s="35" cm="1">
        <f t="array" ref="Q478">_xll.Interp2dTab(-1,1,Parameters!$AL$29:$AY$29,Parameters!$AK$30:$AK$37,Parameters!$AL$30:$AY$37,ABS(L478),ABS(K478))</f>
        <v>0.4</v>
      </c>
      <c r="R478" s="35">
        <f t="shared" si="97"/>
        <v>0</v>
      </c>
      <c r="S478" s="35">
        <f t="shared" si="103"/>
        <v>0.17084037257994511</v>
      </c>
      <c r="X478" s="12"/>
      <c r="AB478" s="17">
        <f>([1]WLTC_BFH!$I479/1000-H478)</f>
        <v>-2.7E-6</v>
      </c>
      <c r="AC478" s="17">
        <f t="shared" si="98"/>
        <v>2.7E-6</v>
      </c>
      <c r="AG478" s="17">
        <f>([1]WLTC_BFH!$U482/1000-N478)</f>
        <v>-0.17599999999999999</v>
      </c>
      <c r="AH478" s="17">
        <f t="shared" si="99"/>
        <v>0.17599999999999999</v>
      </c>
      <c r="AK478">
        <v>-0.46985313767384768</v>
      </c>
    </row>
    <row r="479" spans="1:37" x14ac:dyDescent="0.3">
      <c r="A479" s="2" t="s">
        <v>3</v>
      </c>
      <c r="B479" s="2">
        <v>475</v>
      </c>
      <c r="C479" s="8">
        <v>0</v>
      </c>
      <c r="D479" s="8">
        <v>0</v>
      </c>
      <c r="E479" s="8">
        <v>7.6799999999999993E-2</v>
      </c>
      <c r="F479" s="13">
        <f t="shared" si="100"/>
        <v>0</v>
      </c>
      <c r="G479" s="13">
        <f t="shared" si="101"/>
        <v>2.8933333333333326</v>
      </c>
      <c r="H479" s="35" cm="1">
        <f t="array" ref="H479">(m*g*_xll.Interp1d(-1,Parameters!$H$48:$H$54,Parameters!$I$48:$I$54,C479)+c_w*A*rho_L*(C479/3.6)^2/2+F479*e_i*m)*C479/3.6/1000</f>
        <v>0</v>
      </c>
      <c r="I479" s="35">
        <f t="shared" si="91"/>
        <v>0</v>
      </c>
      <c r="J479" s="35">
        <f t="shared" si="92"/>
        <v>0</v>
      </c>
      <c r="K479" s="35">
        <f t="shared" si="93"/>
        <v>0</v>
      </c>
      <c r="L479" s="35">
        <f t="shared" si="94"/>
        <v>0</v>
      </c>
      <c r="M479" s="35" cm="1">
        <f t="array" ref="M479">_xll.Interp2dTab(-1,1,Parameters!$V$29:$AI$29,Parameters!$U$30:$U$37,Parameters!$V$30:$AI$37,ABS(J479),ABS(I479))*_xll.Interp2dTab(-1,1,Parameters!$V$18:$AI$18,Parameters!$U$19:$U$26,Parameters!$V$19:$AI$26,ABS(J479),ABS(I479))</f>
        <v>4.0000000000000002E-4</v>
      </c>
      <c r="N479" s="35">
        <f t="shared" si="95"/>
        <v>0</v>
      </c>
      <c r="O479" s="35">
        <f t="shared" si="96"/>
        <v>0</v>
      </c>
      <c r="P479" s="35">
        <f t="shared" si="102"/>
        <v>0.26548314574578619</v>
      </c>
      <c r="Q479" s="35" cm="1">
        <f t="array" ref="Q479">_xll.Interp2dTab(-1,1,Parameters!$AL$29:$AY$29,Parameters!$AK$30:$AK$37,Parameters!$AL$30:$AY$37,ABS(L479),ABS(K479))</f>
        <v>0.4</v>
      </c>
      <c r="R479" s="35">
        <f t="shared" si="97"/>
        <v>0</v>
      </c>
      <c r="S479" s="35">
        <f t="shared" si="103"/>
        <v>0.17084037257994511</v>
      </c>
      <c r="X479" s="12"/>
      <c r="AB479" s="17">
        <f>([1]WLTC_BFH!$I480/1000-H479)</f>
        <v>-6.2999999999999998E-6</v>
      </c>
      <c r="AC479" s="17">
        <f t="shared" si="98"/>
        <v>6.2999999999999998E-6</v>
      </c>
      <c r="AG479" s="17">
        <f>([1]WLTC_BFH!$U483/1000-N479)</f>
        <v>-0.17599999999999999</v>
      </c>
      <c r="AH479" s="17">
        <f t="shared" si="99"/>
        <v>0.17599999999999999</v>
      </c>
      <c r="AK479">
        <v>-0.74782455327891784</v>
      </c>
    </row>
    <row r="480" spans="1:37" x14ac:dyDescent="0.3">
      <c r="A480" s="2" t="s">
        <v>3</v>
      </c>
      <c r="B480" s="2">
        <v>476</v>
      </c>
      <c r="C480" s="8">
        <v>0</v>
      </c>
      <c r="D480" s="8">
        <v>0</v>
      </c>
      <c r="E480" s="8">
        <v>8.3000000000000001E-3</v>
      </c>
      <c r="F480" s="13">
        <f t="shared" si="100"/>
        <v>0</v>
      </c>
      <c r="G480" s="13">
        <f t="shared" si="101"/>
        <v>2.8933333333333326</v>
      </c>
      <c r="H480" s="35" cm="1">
        <f t="array" ref="H480">(m*g*_xll.Interp1d(-1,Parameters!$H$48:$H$54,Parameters!$I$48:$I$54,C480)+c_w*A*rho_L*(C480/3.6)^2/2+F480*e_i*m)*C480/3.6/1000</f>
        <v>0</v>
      </c>
      <c r="I480" s="35">
        <f t="shared" si="91"/>
        <v>0</v>
      </c>
      <c r="J480" s="35">
        <f t="shared" si="92"/>
        <v>0</v>
      </c>
      <c r="K480" s="35">
        <f t="shared" si="93"/>
        <v>0</v>
      </c>
      <c r="L480" s="35">
        <f t="shared" si="94"/>
        <v>0</v>
      </c>
      <c r="M480" s="35" cm="1">
        <f t="array" ref="M480">_xll.Interp2dTab(-1,1,Parameters!$V$29:$AI$29,Parameters!$U$30:$U$37,Parameters!$V$30:$AI$37,ABS(J480),ABS(I480))*_xll.Interp2dTab(-1,1,Parameters!$V$18:$AI$18,Parameters!$U$19:$U$26,Parameters!$V$19:$AI$26,ABS(J480),ABS(I480))</f>
        <v>4.0000000000000002E-4</v>
      </c>
      <c r="N480" s="35">
        <f t="shared" si="95"/>
        <v>0</v>
      </c>
      <c r="O480" s="35">
        <f t="shared" si="96"/>
        <v>0</v>
      </c>
      <c r="P480" s="35">
        <f t="shared" si="102"/>
        <v>0.26548314574578619</v>
      </c>
      <c r="Q480" s="35" cm="1">
        <f t="array" ref="Q480">_xll.Interp2dTab(-1,1,Parameters!$AL$29:$AY$29,Parameters!$AK$30:$AK$37,Parameters!$AL$30:$AY$37,ABS(L480),ABS(K480))</f>
        <v>0.4</v>
      </c>
      <c r="R480" s="35">
        <f t="shared" si="97"/>
        <v>0</v>
      </c>
      <c r="S480" s="35">
        <f t="shared" si="103"/>
        <v>0.17084037257994511</v>
      </c>
      <c r="X480" s="12"/>
      <c r="AB480" s="17">
        <f>([1]WLTC_BFH!$I481/1000-H480)</f>
        <v>-8.0000000000000007E-7</v>
      </c>
      <c r="AC480" s="17">
        <f t="shared" si="98"/>
        <v>8.0000000000000007E-7</v>
      </c>
      <c r="AG480" s="17">
        <f>([1]WLTC_BFH!$U484/1000-N480)</f>
        <v>-0.17599999999999999</v>
      </c>
      <c r="AH480" s="17">
        <f t="shared" si="99"/>
        <v>0.17599999999999999</v>
      </c>
      <c r="AK480">
        <v>-0.24752268634840902</v>
      </c>
    </row>
    <row r="481" spans="1:37" x14ac:dyDescent="0.3">
      <c r="A481" s="2" t="s">
        <v>3</v>
      </c>
      <c r="B481" s="2">
        <v>477</v>
      </c>
      <c r="C481" s="8">
        <v>0</v>
      </c>
      <c r="D481" s="8">
        <v>0</v>
      </c>
      <c r="E481" s="8">
        <v>3.56E-2</v>
      </c>
      <c r="F481" s="13">
        <f t="shared" si="100"/>
        <v>0</v>
      </c>
      <c r="G481" s="13">
        <f t="shared" si="101"/>
        <v>2.8933333333333326</v>
      </c>
      <c r="H481" s="35" cm="1">
        <f t="array" ref="H481">(m*g*_xll.Interp1d(-1,Parameters!$H$48:$H$54,Parameters!$I$48:$I$54,C481)+c_w*A*rho_L*(C481/3.6)^2/2+F481*e_i*m)*C481/3.6/1000</f>
        <v>0</v>
      </c>
      <c r="I481" s="35">
        <f t="shared" si="91"/>
        <v>0</v>
      </c>
      <c r="J481" s="35">
        <f t="shared" si="92"/>
        <v>0</v>
      </c>
      <c r="K481" s="35">
        <f t="shared" si="93"/>
        <v>0</v>
      </c>
      <c r="L481" s="35">
        <f t="shared" si="94"/>
        <v>0</v>
      </c>
      <c r="M481" s="35" cm="1">
        <f t="array" ref="M481">_xll.Interp2dTab(-1,1,Parameters!$V$29:$AI$29,Parameters!$U$30:$U$37,Parameters!$V$30:$AI$37,ABS(J481),ABS(I481))*_xll.Interp2dTab(-1,1,Parameters!$V$18:$AI$18,Parameters!$U$19:$U$26,Parameters!$V$19:$AI$26,ABS(J481),ABS(I481))</f>
        <v>4.0000000000000002E-4</v>
      </c>
      <c r="N481" s="35">
        <f t="shared" si="95"/>
        <v>0</v>
      </c>
      <c r="O481" s="35">
        <f t="shared" si="96"/>
        <v>0</v>
      </c>
      <c r="P481" s="35">
        <f t="shared" si="102"/>
        <v>0.26548314574578619</v>
      </c>
      <c r="Q481" s="35" cm="1">
        <f t="array" ref="Q481">_xll.Interp2dTab(-1,1,Parameters!$AL$29:$AY$29,Parameters!$AK$30:$AK$37,Parameters!$AL$30:$AY$37,ABS(L481),ABS(K481))</f>
        <v>0.4</v>
      </c>
      <c r="R481" s="35">
        <f t="shared" si="97"/>
        <v>0</v>
      </c>
      <c r="S481" s="35">
        <f t="shared" si="103"/>
        <v>0.17084037257994511</v>
      </c>
      <c r="X481" s="12"/>
      <c r="AB481" s="17">
        <f>([1]WLTC_BFH!$I482/1000-H481)</f>
        <v>-3.3999999999999996E-6</v>
      </c>
      <c r="AC481" s="17">
        <f t="shared" si="98"/>
        <v>3.3999999999999996E-6</v>
      </c>
      <c r="AG481" s="17">
        <f>([1]WLTC_BFH!$U485/1000-N481)</f>
        <v>-0.17599999999999999</v>
      </c>
      <c r="AH481" s="17">
        <f t="shared" si="99"/>
        <v>0.17599999999999999</v>
      </c>
      <c r="AK481">
        <v>-0.49139533968400823</v>
      </c>
    </row>
    <row r="482" spans="1:37" x14ac:dyDescent="0.3">
      <c r="A482" s="2" t="s">
        <v>3</v>
      </c>
      <c r="B482" s="2">
        <v>478</v>
      </c>
      <c r="C482" s="8">
        <v>0</v>
      </c>
      <c r="D482" s="8">
        <v>0</v>
      </c>
      <c r="E482" s="8">
        <v>2.3300000000000001E-2</v>
      </c>
      <c r="F482" s="13">
        <f t="shared" si="100"/>
        <v>0</v>
      </c>
      <c r="G482" s="13">
        <f t="shared" si="101"/>
        <v>2.8933333333333326</v>
      </c>
      <c r="H482" s="35" cm="1">
        <f t="array" ref="H482">(m*g*_xll.Interp1d(-1,Parameters!$H$48:$H$54,Parameters!$I$48:$I$54,C482)+c_w*A*rho_L*(C482/3.6)^2/2+F482*e_i*m)*C482/3.6/1000</f>
        <v>0</v>
      </c>
      <c r="I482" s="35">
        <f t="shared" si="91"/>
        <v>0</v>
      </c>
      <c r="J482" s="35">
        <f t="shared" si="92"/>
        <v>0</v>
      </c>
      <c r="K482" s="35">
        <f t="shared" si="93"/>
        <v>0</v>
      </c>
      <c r="L482" s="35">
        <f t="shared" si="94"/>
        <v>0</v>
      </c>
      <c r="M482" s="35" cm="1">
        <f t="array" ref="M482">_xll.Interp2dTab(-1,1,Parameters!$V$29:$AI$29,Parameters!$U$30:$U$37,Parameters!$V$30:$AI$37,ABS(J482),ABS(I482))*_xll.Interp2dTab(-1,1,Parameters!$V$18:$AI$18,Parameters!$U$19:$U$26,Parameters!$V$19:$AI$26,ABS(J482),ABS(I482))</f>
        <v>4.0000000000000002E-4</v>
      </c>
      <c r="N482" s="35">
        <f t="shared" si="95"/>
        <v>0</v>
      </c>
      <c r="O482" s="35">
        <f t="shared" si="96"/>
        <v>0</v>
      </c>
      <c r="P482" s="35">
        <f t="shared" si="102"/>
        <v>0.26548314574578619</v>
      </c>
      <c r="Q482" s="35" cm="1">
        <f t="array" ref="Q482">_xll.Interp2dTab(-1,1,Parameters!$AL$29:$AY$29,Parameters!$AK$30:$AK$37,Parameters!$AL$30:$AY$37,ABS(L482),ABS(K482))</f>
        <v>0.4</v>
      </c>
      <c r="R482" s="35">
        <f t="shared" si="97"/>
        <v>0</v>
      </c>
      <c r="S482" s="35">
        <f t="shared" si="103"/>
        <v>0.17084037257994511</v>
      </c>
      <c r="X482" s="12"/>
      <c r="AB482" s="17">
        <f>([1]WLTC_BFH!$I483/1000-H482)</f>
        <v>-2.0999999999999998E-6</v>
      </c>
      <c r="AC482" s="17">
        <f t="shared" si="98"/>
        <v>2.0999999999999998E-6</v>
      </c>
      <c r="AG482" s="17">
        <f>([1]WLTC_BFH!$U486/1000-N482)</f>
        <v>-0.17599999999999999</v>
      </c>
      <c r="AH482" s="17">
        <f t="shared" si="99"/>
        <v>0.17599999999999999</v>
      </c>
      <c r="AK482">
        <v>-0.38189877150109941</v>
      </c>
    </row>
    <row r="483" spans="1:37" x14ac:dyDescent="0.3">
      <c r="A483" s="2" t="s">
        <v>3</v>
      </c>
      <c r="B483" s="2">
        <v>479</v>
      </c>
      <c r="C483" s="8">
        <v>0</v>
      </c>
      <c r="D483" s="8">
        <v>0</v>
      </c>
      <c r="E483" s="8">
        <v>1.8200000000000001E-2</v>
      </c>
      <c r="F483" s="13">
        <f t="shared" si="100"/>
        <v>0</v>
      </c>
      <c r="G483" s="13">
        <f t="shared" si="101"/>
        <v>2.8933333333333326</v>
      </c>
      <c r="H483" s="35" cm="1">
        <f t="array" ref="H483">(m*g*_xll.Interp1d(-1,Parameters!$H$48:$H$54,Parameters!$I$48:$I$54,C483)+c_w*A*rho_L*(C483/3.6)^2/2+F483*e_i*m)*C483/3.6/1000</f>
        <v>0</v>
      </c>
      <c r="I483" s="35">
        <f t="shared" si="91"/>
        <v>0</v>
      </c>
      <c r="J483" s="35">
        <f t="shared" si="92"/>
        <v>0</v>
      </c>
      <c r="K483" s="35">
        <f t="shared" si="93"/>
        <v>0</v>
      </c>
      <c r="L483" s="35">
        <f t="shared" si="94"/>
        <v>0</v>
      </c>
      <c r="M483" s="35" cm="1">
        <f t="array" ref="M483">_xll.Interp2dTab(-1,1,Parameters!$V$29:$AI$29,Parameters!$U$30:$U$37,Parameters!$V$30:$AI$37,ABS(J483),ABS(I483))*_xll.Interp2dTab(-1,1,Parameters!$V$18:$AI$18,Parameters!$U$19:$U$26,Parameters!$V$19:$AI$26,ABS(J483),ABS(I483))</f>
        <v>4.0000000000000002E-4</v>
      </c>
      <c r="N483" s="35">
        <f t="shared" si="95"/>
        <v>0</v>
      </c>
      <c r="O483" s="35">
        <f t="shared" si="96"/>
        <v>0</v>
      </c>
      <c r="P483" s="35">
        <f t="shared" si="102"/>
        <v>0.26548314574578619</v>
      </c>
      <c r="Q483" s="35" cm="1">
        <f t="array" ref="Q483">_xll.Interp2dTab(-1,1,Parameters!$AL$29:$AY$29,Parameters!$AK$30:$AK$37,Parameters!$AL$30:$AY$37,ABS(L483),ABS(K483))</f>
        <v>0.4</v>
      </c>
      <c r="R483" s="35">
        <f t="shared" si="97"/>
        <v>0</v>
      </c>
      <c r="S483" s="35">
        <f t="shared" si="103"/>
        <v>0.17084037257994511</v>
      </c>
      <c r="X483" s="12"/>
      <c r="AB483" s="17">
        <f>([1]WLTC_BFH!$I484/1000-H483)</f>
        <v>-1.6999999999999998E-6</v>
      </c>
      <c r="AC483" s="17">
        <f t="shared" si="98"/>
        <v>1.6999999999999998E-6</v>
      </c>
      <c r="AG483" s="17">
        <f>([1]WLTC_BFH!$U487/1000-N483)</f>
        <v>-0.17599999999999999</v>
      </c>
      <c r="AH483" s="17">
        <f t="shared" si="99"/>
        <v>0.17599999999999999</v>
      </c>
      <c r="AK483">
        <v>-0.34384948024461603</v>
      </c>
    </row>
    <row r="484" spans="1:37" x14ac:dyDescent="0.3">
      <c r="A484" s="2" t="s">
        <v>3</v>
      </c>
      <c r="B484" s="2">
        <v>480</v>
      </c>
      <c r="C484" s="8">
        <v>0</v>
      </c>
      <c r="D484" s="8">
        <v>0</v>
      </c>
      <c r="E484" s="8">
        <v>8.5199999999999998E-2</v>
      </c>
      <c r="F484" s="13">
        <f t="shared" si="100"/>
        <v>0</v>
      </c>
      <c r="G484" s="13">
        <f t="shared" si="101"/>
        <v>2.8933333333333326</v>
      </c>
      <c r="H484" s="35" cm="1">
        <f t="array" ref="H484">(m*g*_xll.Interp1d(-1,Parameters!$H$48:$H$54,Parameters!$I$48:$I$54,C484)+c_w*A*rho_L*(C484/3.6)^2/2+F484*e_i*m)*C484/3.6/1000</f>
        <v>0</v>
      </c>
      <c r="I484" s="35">
        <f t="shared" si="91"/>
        <v>0</v>
      </c>
      <c r="J484" s="35">
        <f t="shared" si="92"/>
        <v>0</v>
      </c>
      <c r="K484" s="35">
        <f t="shared" si="93"/>
        <v>0</v>
      </c>
      <c r="L484" s="35">
        <f t="shared" si="94"/>
        <v>0</v>
      </c>
      <c r="M484" s="35" cm="1">
        <f t="array" ref="M484">_xll.Interp2dTab(-1,1,Parameters!$V$29:$AI$29,Parameters!$U$30:$U$37,Parameters!$V$30:$AI$37,ABS(J484),ABS(I484))*_xll.Interp2dTab(-1,1,Parameters!$V$18:$AI$18,Parameters!$U$19:$U$26,Parameters!$V$19:$AI$26,ABS(J484),ABS(I484))</f>
        <v>4.0000000000000002E-4</v>
      </c>
      <c r="N484" s="35">
        <f t="shared" si="95"/>
        <v>0</v>
      </c>
      <c r="O484" s="35">
        <f t="shared" si="96"/>
        <v>0</v>
      </c>
      <c r="P484" s="35">
        <f t="shared" si="102"/>
        <v>0.26548314574578619</v>
      </c>
      <c r="Q484" s="35" cm="1">
        <f t="array" ref="Q484">_xll.Interp2dTab(-1,1,Parameters!$AL$29:$AY$29,Parameters!$AK$30:$AK$37,Parameters!$AL$30:$AY$37,ABS(L484),ABS(K484))</f>
        <v>0.4</v>
      </c>
      <c r="R484" s="35">
        <f t="shared" si="97"/>
        <v>0</v>
      </c>
      <c r="S484" s="35">
        <f t="shared" si="103"/>
        <v>0.17084037257994511</v>
      </c>
      <c r="X484" s="12"/>
      <c r="AB484" s="17">
        <f>([1]WLTC_BFH!$I485/1000-H484)</f>
        <v>-7.9000000000000006E-6</v>
      </c>
      <c r="AC484" s="17">
        <f t="shared" si="98"/>
        <v>7.9000000000000006E-6</v>
      </c>
      <c r="AG484" s="17">
        <f>([1]WLTC_BFH!$U488/1000-N484)</f>
        <v>-0.17599999999999999</v>
      </c>
      <c r="AH484" s="17">
        <f t="shared" si="99"/>
        <v>0.17599999999999999</v>
      </c>
      <c r="AK484">
        <v>-0.80794902696625859</v>
      </c>
    </row>
    <row r="485" spans="1:37" x14ac:dyDescent="0.3">
      <c r="A485" s="2" t="s">
        <v>3</v>
      </c>
      <c r="B485" s="2">
        <v>481</v>
      </c>
      <c r="C485" s="8">
        <v>0</v>
      </c>
      <c r="D485" s="8">
        <v>0</v>
      </c>
      <c r="E485" s="8">
        <v>2.6700000000000002E-2</v>
      </c>
      <c r="F485" s="13">
        <f t="shared" si="100"/>
        <v>0</v>
      </c>
      <c r="G485" s="13">
        <f t="shared" si="101"/>
        <v>2.8933333333333326</v>
      </c>
      <c r="H485" s="35" cm="1">
        <f t="array" ref="H485">(m*g*_xll.Interp1d(-1,Parameters!$H$48:$H$54,Parameters!$I$48:$I$54,C485)+c_w*A*rho_L*(C485/3.6)^2/2+F485*e_i*m)*C485/3.6/1000</f>
        <v>0</v>
      </c>
      <c r="I485" s="35">
        <f t="shared" si="91"/>
        <v>0</v>
      </c>
      <c r="J485" s="35">
        <f t="shared" si="92"/>
        <v>0</v>
      </c>
      <c r="K485" s="35">
        <f t="shared" si="93"/>
        <v>0</v>
      </c>
      <c r="L485" s="35">
        <f t="shared" si="94"/>
        <v>0</v>
      </c>
      <c r="M485" s="35" cm="1">
        <f t="array" ref="M485">_xll.Interp2dTab(-1,1,Parameters!$V$29:$AI$29,Parameters!$U$30:$U$37,Parameters!$V$30:$AI$37,ABS(J485),ABS(I485))*_xll.Interp2dTab(-1,1,Parameters!$V$18:$AI$18,Parameters!$U$19:$U$26,Parameters!$V$19:$AI$26,ABS(J485),ABS(I485))</f>
        <v>4.0000000000000002E-4</v>
      </c>
      <c r="N485" s="35">
        <f t="shared" si="95"/>
        <v>0</v>
      </c>
      <c r="O485" s="35">
        <f t="shared" si="96"/>
        <v>0</v>
      </c>
      <c r="P485" s="35">
        <f t="shared" si="102"/>
        <v>0.26548314574578619</v>
      </c>
      <c r="Q485" s="35" cm="1">
        <f t="array" ref="Q485">_xll.Interp2dTab(-1,1,Parameters!$AL$29:$AY$29,Parameters!$AK$30:$AK$37,Parameters!$AL$30:$AY$37,ABS(L485),ABS(K485))</f>
        <v>0.4</v>
      </c>
      <c r="R485" s="35">
        <f t="shared" si="97"/>
        <v>0</v>
      </c>
      <c r="S485" s="35">
        <f t="shared" si="103"/>
        <v>0.17084037257994511</v>
      </c>
      <c r="X485" s="12"/>
      <c r="AB485" s="17">
        <f>([1]WLTC_BFH!$I486/1000-H485)</f>
        <v>-2.5999999999999997E-6</v>
      </c>
      <c r="AC485" s="17">
        <f t="shared" si="98"/>
        <v>2.5999999999999997E-6</v>
      </c>
      <c r="AG485" s="17">
        <f>([1]WLTC_BFH!$U489/1000-N485)</f>
        <v>-0.17599999999999999</v>
      </c>
      <c r="AH485" s="17">
        <f t="shared" si="99"/>
        <v>0.17599999999999999</v>
      </c>
      <c r="AK485">
        <v>-0.38767502040075164</v>
      </c>
    </row>
    <row r="486" spans="1:37" x14ac:dyDescent="0.3">
      <c r="A486" s="2" t="s">
        <v>3</v>
      </c>
      <c r="B486" s="2">
        <v>482</v>
      </c>
      <c r="C486" s="8">
        <v>0</v>
      </c>
      <c r="D486" s="8">
        <v>0</v>
      </c>
      <c r="E486" s="8">
        <v>-2.8799999999999999E-2</v>
      </c>
      <c r="F486" s="13">
        <f t="shared" si="100"/>
        <v>0</v>
      </c>
      <c r="G486" s="13">
        <f t="shared" si="101"/>
        <v>2.8933333333333326</v>
      </c>
      <c r="H486" s="35" cm="1">
        <f t="array" ref="H486">(m*g*_xll.Interp1d(-1,Parameters!$H$48:$H$54,Parameters!$I$48:$I$54,C486)+c_w*A*rho_L*(C486/3.6)^2/2+F486*e_i*m)*C486/3.6/1000</f>
        <v>0</v>
      </c>
      <c r="I486" s="35">
        <f t="shared" si="91"/>
        <v>0</v>
      </c>
      <c r="J486" s="35">
        <f t="shared" si="92"/>
        <v>0</v>
      </c>
      <c r="K486" s="35">
        <f t="shared" si="93"/>
        <v>0</v>
      </c>
      <c r="L486" s="35">
        <f t="shared" si="94"/>
        <v>0</v>
      </c>
      <c r="M486" s="35" cm="1">
        <f t="array" ref="M486">_xll.Interp2dTab(-1,1,Parameters!$V$29:$AI$29,Parameters!$U$30:$U$37,Parameters!$V$30:$AI$37,ABS(J486),ABS(I486))*_xll.Interp2dTab(-1,1,Parameters!$V$18:$AI$18,Parameters!$U$19:$U$26,Parameters!$V$19:$AI$26,ABS(J486),ABS(I486))</f>
        <v>4.0000000000000002E-4</v>
      </c>
      <c r="N486" s="35">
        <f t="shared" si="95"/>
        <v>0</v>
      </c>
      <c r="O486" s="35">
        <f t="shared" si="96"/>
        <v>0</v>
      </c>
      <c r="P486" s="35">
        <f t="shared" si="102"/>
        <v>0.26548314574578619</v>
      </c>
      <c r="Q486" s="35" cm="1">
        <f t="array" ref="Q486">_xll.Interp2dTab(-1,1,Parameters!$AL$29:$AY$29,Parameters!$AK$30:$AK$37,Parameters!$AL$30:$AY$37,ABS(L486),ABS(K486))</f>
        <v>0.4</v>
      </c>
      <c r="R486" s="35">
        <f t="shared" si="97"/>
        <v>0</v>
      </c>
      <c r="S486" s="35">
        <f t="shared" si="103"/>
        <v>0.17084037257994511</v>
      </c>
      <c r="X486" s="12"/>
      <c r="AB486" s="17">
        <f>([1]WLTC_BFH!$I487/1000-H486)</f>
        <v>2.8999999999999998E-6</v>
      </c>
      <c r="AC486" s="17">
        <f t="shared" si="98"/>
        <v>2.8999999999999998E-6</v>
      </c>
      <c r="AG486" s="17">
        <f>([1]WLTC_BFH!$U490/1000-N486)</f>
        <v>-0.17599999999999999</v>
      </c>
      <c r="AH486" s="17">
        <f t="shared" si="99"/>
        <v>0.17599999999999999</v>
      </c>
      <c r="AK486">
        <v>0.1517079352982908</v>
      </c>
    </row>
    <row r="487" spans="1:37" x14ac:dyDescent="0.3">
      <c r="A487" s="2" t="s">
        <v>3</v>
      </c>
      <c r="B487" s="2">
        <v>483</v>
      </c>
      <c r="C487" s="8">
        <v>0</v>
      </c>
      <c r="D487" s="8">
        <v>0</v>
      </c>
      <c r="E487" s="8">
        <v>2.12E-2</v>
      </c>
      <c r="F487" s="13">
        <f t="shared" si="100"/>
        <v>0</v>
      </c>
      <c r="G487" s="13">
        <f t="shared" si="101"/>
        <v>2.8933333333333326</v>
      </c>
      <c r="H487" s="35" cm="1">
        <f t="array" ref="H487">(m*g*_xll.Interp1d(-1,Parameters!$H$48:$H$54,Parameters!$I$48:$I$54,C487)+c_w*A*rho_L*(C487/3.6)^2/2+F487*e_i*m)*C487/3.6/1000</f>
        <v>0</v>
      </c>
      <c r="I487" s="35">
        <f t="shared" si="91"/>
        <v>0</v>
      </c>
      <c r="J487" s="35">
        <f t="shared" si="92"/>
        <v>0</v>
      </c>
      <c r="K487" s="35">
        <f t="shared" si="93"/>
        <v>0</v>
      </c>
      <c r="L487" s="35">
        <f t="shared" si="94"/>
        <v>0</v>
      </c>
      <c r="M487" s="35" cm="1">
        <f t="array" ref="M487">_xll.Interp2dTab(-1,1,Parameters!$V$29:$AI$29,Parameters!$U$30:$U$37,Parameters!$V$30:$AI$37,ABS(J487),ABS(I487))*_xll.Interp2dTab(-1,1,Parameters!$V$18:$AI$18,Parameters!$U$19:$U$26,Parameters!$V$19:$AI$26,ABS(J487),ABS(I487))</f>
        <v>4.0000000000000002E-4</v>
      </c>
      <c r="N487" s="35">
        <f t="shared" si="95"/>
        <v>0</v>
      </c>
      <c r="O487" s="35">
        <f t="shared" si="96"/>
        <v>0</v>
      </c>
      <c r="P487" s="35">
        <f t="shared" si="102"/>
        <v>0.26548314574578619</v>
      </c>
      <c r="Q487" s="35" cm="1">
        <f t="array" ref="Q487">_xll.Interp2dTab(-1,1,Parameters!$AL$29:$AY$29,Parameters!$AK$30:$AK$37,Parameters!$AL$30:$AY$37,ABS(L487),ABS(K487))</f>
        <v>0.4</v>
      </c>
      <c r="R487" s="35">
        <f t="shared" si="97"/>
        <v>0</v>
      </c>
      <c r="S487" s="35">
        <f t="shared" si="103"/>
        <v>0.17084037257994511</v>
      </c>
      <c r="X487" s="12"/>
      <c r="AB487" s="17">
        <f>([1]WLTC_BFH!$I488/1000-H487)</f>
        <v>-2.3E-6</v>
      </c>
      <c r="AC487" s="17">
        <f t="shared" si="98"/>
        <v>2.3E-6</v>
      </c>
      <c r="AG487" s="17">
        <f>([1]WLTC_BFH!$U491/1000-N487)</f>
        <v>-0.17599999999999999</v>
      </c>
      <c r="AH487" s="17">
        <f t="shared" si="99"/>
        <v>0.17599999999999999</v>
      </c>
      <c r="AK487">
        <v>-0.38775970129042414</v>
      </c>
    </row>
    <row r="488" spans="1:37" x14ac:dyDescent="0.3">
      <c r="A488" s="2" t="s">
        <v>3</v>
      </c>
      <c r="B488" s="2">
        <v>484</v>
      </c>
      <c r="C488" s="8">
        <v>0</v>
      </c>
      <c r="D488" s="8">
        <v>0</v>
      </c>
      <c r="E488" s="8">
        <v>2.4199999999999999E-2</v>
      </c>
      <c r="F488" s="13">
        <f t="shared" si="100"/>
        <v>0</v>
      </c>
      <c r="G488" s="13">
        <f t="shared" si="101"/>
        <v>2.8933333333333326</v>
      </c>
      <c r="H488" s="35" cm="1">
        <f t="array" ref="H488">(m*g*_xll.Interp1d(-1,Parameters!$H$48:$H$54,Parameters!$I$48:$I$54,C488)+c_w*A*rho_L*(C488/3.6)^2/2+F488*e_i*m)*C488/3.6/1000</f>
        <v>0</v>
      </c>
      <c r="I488" s="35">
        <f t="shared" si="91"/>
        <v>0</v>
      </c>
      <c r="J488" s="35">
        <f t="shared" si="92"/>
        <v>0</v>
      </c>
      <c r="K488" s="35">
        <f t="shared" si="93"/>
        <v>0</v>
      </c>
      <c r="L488" s="35">
        <f t="shared" si="94"/>
        <v>0</v>
      </c>
      <c r="M488" s="35" cm="1">
        <f t="array" ref="M488">_xll.Interp2dTab(-1,1,Parameters!$V$29:$AI$29,Parameters!$U$30:$U$37,Parameters!$V$30:$AI$37,ABS(J488),ABS(I488))*_xll.Interp2dTab(-1,1,Parameters!$V$18:$AI$18,Parameters!$U$19:$U$26,Parameters!$V$19:$AI$26,ABS(J488),ABS(I488))</f>
        <v>4.0000000000000002E-4</v>
      </c>
      <c r="N488" s="35">
        <f t="shared" si="95"/>
        <v>0</v>
      </c>
      <c r="O488" s="35">
        <f t="shared" si="96"/>
        <v>0</v>
      </c>
      <c r="P488" s="35">
        <f t="shared" si="102"/>
        <v>0.26548314574578619</v>
      </c>
      <c r="Q488" s="35" cm="1">
        <f t="array" ref="Q488">_xll.Interp2dTab(-1,1,Parameters!$AL$29:$AY$29,Parameters!$AK$30:$AK$37,Parameters!$AL$30:$AY$37,ABS(L488),ABS(K488))</f>
        <v>0.4</v>
      </c>
      <c r="R488" s="35">
        <f t="shared" si="97"/>
        <v>0</v>
      </c>
      <c r="S488" s="35">
        <f t="shared" si="103"/>
        <v>0.17084037257994511</v>
      </c>
      <c r="X488" s="12"/>
      <c r="AB488" s="17">
        <f>([1]WLTC_BFH!$I489/1000-H488)</f>
        <v>-2.3999999999999999E-6</v>
      </c>
      <c r="AC488" s="17">
        <f t="shared" si="98"/>
        <v>2.3999999999999999E-6</v>
      </c>
      <c r="AG488" s="17">
        <f>([1]WLTC_BFH!$U492/1000-N488)</f>
        <v>-0.17599999999999999</v>
      </c>
      <c r="AH488" s="17">
        <f t="shared" si="99"/>
        <v>0.17599999999999999</v>
      </c>
      <c r="AK488">
        <v>-0.39483538784503402</v>
      </c>
    </row>
    <row r="489" spans="1:37" x14ac:dyDescent="0.3">
      <c r="A489" s="2" t="s">
        <v>3</v>
      </c>
      <c r="B489" s="2">
        <v>485</v>
      </c>
      <c r="C489" s="8">
        <v>0</v>
      </c>
      <c r="D489" s="8">
        <v>0</v>
      </c>
      <c r="E489" s="8">
        <v>-6.3500000000000001E-2</v>
      </c>
      <c r="F489" s="13">
        <f t="shared" si="100"/>
        <v>0</v>
      </c>
      <c r="G489" s="13">
        <f t="shared" si="101"/>
        <v>2.8933333333333326</v>
      </c>
      <c r="H489" s="35" cm="1">
        <f t="array" ref="H489">(m*g*_xll.Interp1d(-1,Parameters!$H$48:$H$54,Parameters!$I$48:$I$54,C489)+c_w*A*rho_L*(C489/3.6)^2/2+F489*e_i*m)*C489/3.6/1000</f>
        <v>0</v>
      </c>
      <c r="I489" s="35">
        <f t="shared" si="91"/>
        <v>0</v>
      </c>
      <c r="J489" s="35">
        <f t="shared" si="92"/>
        <v>0</v>
      </c>
      <c r="K489" s="35">
        <f t="shared" si="93"/>
        <v>0</v>
      </c>
      <c r="L489" s="35">
        <f t="shared" si="94"/>
        <v>0</v>
      </c>
      <c r="M489" s="35" cm="1">
        <f t="array" ref="M489">_xll.Interp2dTab(-1,1,Parameters!$V$29:$AI$29,Parameters!$U$30:$U$37,Parameters!$V$30:$AI$37,ABS(J489),ABS(I489))*_xll.Interp2dTab(-1,1,Parameters!$V$18:$AI$18,Parameters!$U$19:$U$26,Parameters!$V$19:$AI$26,ABS(J489),ABS(I489))</f>
        <v>4.0000000000000002E-4</v>
      </c>
      <c r="N489" s="35">
        <f t="shared" si="95"/>
        <v>0</v>
      </c>
      <c r="O489" s="35">
        <f t="shared" si="96"/>
        <v>0</v>
      </c>
      <c r="P489" s="35">
        <f t="shared" si="102"/>
        <v>0.26548314574578619</v>
      </c>
      <c r="Q489" s="35" cm="1">
        <f t="array" ref="Q489">_xll.Interp2dTab(-1,1,Parameters!$AL$29:$AY$29,Parameters!$AK$30:$AK$37,Parameters!$AL$30:$AY$37,ABS(L489),ABS(K489))</f>
        <v>0.4</v>
      </c>
      <c r="R489" s="35">
        <f t="shared" si="97"/>
        <v>0</v>
      </c>
      <c r="S489" s="35">
        <f t="shared" si="103"/>
        <v>0.17084037257994511</v>
      </c>
      <c r="X489" s="12"/>
      <c r="AB489" s="17">
        <f>([1]WLTC_BFH!$I490/1000-H489)</f>
        <v>6.7999999999999993E-6</v>
      </c>
      <c r="AC489" s="17">
        <f t="shared" si="98"/>
        <v>6.7999999999999993E-6</v>
      </c>
      <c r="AG489" s="17">
        <f>([1]WLTC_BFH!$U493/1000-N489)</f>
        <v>-0.1441523809523817</v>
      </c>
      <c r="AH489" s="17">
        <f t="shared" si="99"/>
        <v>0.1441523809523817</v>
      </c>
      <c r="AK489">
        <v>0.75896580252370716</v>
      </c>
    </row>
    <row r="490" spans="1:37" x14ac:dyDescent="0.3">
      <c r="A490" s="2" t="s">
        <v>3</v>
      </c>
      <c r="B490" s="2">
        <v>486</v>
      </c>
      <c r="C490" s="8">
        <v>0</v>
      </c>
      <c r="D490" s="8">
        <v>0</v>
      </c>
      <c r="E490" s="8">
        <v>-4.3299999999999998E-2</v>
      </c>
      <c r="F490" s="13">
        <f t="shared" si="100"/>
        <v>0</v>
      </c>
      <c r="G490" s="13">
        <f t="shared" si="101"/>
        <v>2.8933333333333326</v>
      </c>
      <c r="H490" s="35" cm="1">
        <f t="array" ref="H490">(m*g*_xll.Interp1d(-1,Parameters!$H$48:$H$54,Parameters!$I$48:$I$54,C490)+c_w*A*rho_L*(C490/3.6)^2/2+F490*e_i*m)*C490/3.6/1000</f>
        <v>0</v>
      </c>
      <c r="I490" s="35">
        <f t="shared" si="91"/>
        <v>0</v>
      </c>
      <c r="J490" s="35">
        <f t="shared" si="92"/>
        <v>0</v>
      </c>
      <c r="K490" s="35">
        <f t="shared" si="93"/>
        <v>0</v>
      </c>
      <c r="L490" s="35">
        <f t="shared" si="94"/>
        <v>0</v>
      </c>
      <c r="M490" s="35" cm="1">
        <f t="array" ref="M490">_xll.Interp2dTab(-1,1,Parameters!$V$29:$AI$29,Parameters!$U$30:$U$37,Parameters!$V$30:$AI$37,ABS(J490),ABS(I490))*_xll.Interp2dTab(-1,1,Parameters!$V$18:$AI$18,Parameters!$U$19:$U$26,Parameters!$V$19:$AI$26,ABS(J490),ABS(I490))</f>
        <v>4.0000000000000002E-4</v>
      </c>
      <c r="N490" s="35">
        <f t="shared" si="95"/>
        <v>0</v>
      </c>
      <c r="O490" s="35">
        <f t="shared" si="96"/>
        <v>0</v>
      </c>
      <c r="P490" s="35">
        <f t="shared" si="102"/>
        <v>0.26548314574578619</v>
      </c>
      <c r="Q490" s="35" cm="1">
        <f t="array" ref="Q490">_xll.Interp2dTab(-1,1,Parameters!$AL$29:$AY$29,Parameters!$AK$30:$AK$37,Parameters!$AL$30:$AY$37,ABS(L490),ABS(K490))</f>
        <v>0.4</v>
      </c>
      <c r="R490" s="35">
        <f t="shared" si="97"/>
        <v>0</v>
      </c>
      <c r="S490" s="35">
        <f t="shared" si="103"/>
        <v>0.17084037257994511</v>
      </c>
      <c r="X490" s="12"/>
      <c r="AB490" s="17">
        <f>([1]WLTC_BFH!$I491/1000-H490)</f>
        <v>4.1999999999999996E-6</v>
      </c>
      <c r="AC490" s="17">
        <f t="shared" si="98"/>
        <v>4.1999999999999996E-6</v>
      </c>
      <c r="AG490" s="17">
        <f>([1]WLTC_BFH!$U494/1000-N490)</f>
        <v>-0.11488888888888799</v>
      </c>
      <c r="AH490" s="17">
        <f t="shared" si="99"/>
        <v>0.11488888888888799</v>
      </c>
      <c r="AK490">
        <v>0.54171378156211247</v>
      </c>
    </row>
    <row r="491" spans="1:37" x14ac:dyDescent="0.3">
      <c r="A491" s="2" t="s">
        <v>3</v>
      </c>
      <c r="B491" s="2">
        <v>487</v>
      </c>
      <c r="C491" s="8">
        <v>0</v>
      </c>
      <c r="D491" s="8">
        <v>0</v>
      </c>
      <c r="E491" s="8">
        <v>9.0300000000000005E-2</v>
      </c>
      <c r="F491" s="13">
        <f t="shared" si="100"/>
        <v>0</v>
      </c>
      <c r="G491" s="13">
        <f t="shared" si="101"/>
        <v>2.8933333333333326</v>
      </c>
      <c r="H491" s="35" cm="1">
        <f t="array" ref="H491">(m*g*_xll.Interp1d(-1,Parameters!$H$48:$H$54,Parameters!$I$48:$I$54,C491)+c_w*A*rho_L*(C491/3.6)^2/2+F491*e_i*m)*C491/3.6/1000</f>
        <v>0</v>
      </c>
      <c r="I491" s="35">
        <f t="shared" si="91"/>
        <v>0</v>
      </c>
      <c r="J491" s="35">
        <f t="shared" si="92"/>
        <v>0</v>
      </c>
      <c r="K491" s="35">
        <f t="shared" si="93"/>
        <v>0</v>
      </c>
      <c r="L491" s="35">
        <f t="shared" si="94"/>
        <v>0</v>
      </c>
      <c r="M491" s="35" cm="1">
        <f t="array" ref="M491">_xll.Interp2dTab(-1,1,Parameters!$V$29:$AI$29,Parameters!$U$30:$U$37,Parameters!$V$30:$AI$37,ABS(J491),ABS(I491))*_xll.Interp2dTab(-1,1,Parameters!$V$18:$AI$18,Parameters!$U$19:$U$26,Parameters!$V$19:$AI$26,ABS(J491),ABS(I491))</f>
        <v>4.0000000000000002E-4</v>
      </c>
      <c r="N491" s="35">
        <f t="shared" si="95"/>
        <v>0</v>
      </c>
      <c r="O491" s="35">
        <f t="shared" si="96"/>
        <v>0</v>
      </c>
      <c r="P491" s="35">
        <f t="shared" si="102"/>
        <v>0.26548314574578619</v>
      </c>
      <c r="Q491" s="35" cm="1">
        <f t="array" ref="Q491">_xll.Interp2dTab(-1,1,Parameters!$AL$29:$AY$29,Parameters!$AK$30:$AK$37,Parameters!$AL$30:$AY$37,ABS(L491),ABS(K491))</f>
        <v>0.4</v>
      </c>
      <c r="R491" s="35">
        <f t="shared" si="97"/>
        <v>0</v>
      </c>
      <c r="S491" s="35">
        <f t="shared" si="103"/>
        <v>0.17084037257994511</v>
      </c>
      <c r="X491" s="12"/>
      <c r="AB491" s="17">
        <f>([1]WLTC_BFH!$I492/1000-H491)</f>
        <v>-8.9999999999999985E-6</v>
      </c>
      <c r="AC491" s="17">
        <f t="shared" si="98"/>
        <v>8.9999999999999985E-6</v>
      </c>
      <c r="AG491" s="17">
        <f>([1]WLTC_BFH!$U495/1000-N491)</f>
        <v>-0.17599999999999999</v>
      </c>
      <c r="AH491" s="17">
        <f t="shared" si="99"/>
        <v>0.17599999999999999</v>
      </c>
      <c r="AK491">
        <v>-0.89478764308504322</v>
      </c>
    </row>
    <row r="492" spans="1:37" x14ac:dyDescent="0.3">
      <c r="A492" s="2" t="s">
        <v>3</v>
      </c>
      <c r="B492" s="2">
        <v>488</v>
      </c>
      <c r="C492" s="8">
        <v>0</v>
      </c>
      <c r="D492" s="8">
        <v>0</v>
      </c>
      <c r="E492" s="8">
        <v>7.4200000000000002E-2</v>
      </c>
      <c r="F492" s="13">
        <f t="shared" si="100"/>
        <v>0</v>
      </c>
      <c r="G492" s="13">
        <f t="shared" si="101"/>
        <v>2.8933333333333326</v>
      </c>
      <c r="H492" s="35" cm="1">
        <f t="array" ref="H492">(m*g*_xll.Interp1d(-1,Parameters!$H$48:$H$54,Parameters!$I$48:$I$54,C492)+c_w*A*rho_L*(C492/3.6)^2/2+F492*e_i*m)*C492/3.6/1000</f>
        <v>0</v>
      </c>
      <c r="I492" s="35">
        <f t="shared" si="91"/>
        <v>0</v>
      </c>
      <c r="J492" s="35">
        <f t="shared" si="92"/>
        <v>0</v>
      </c>
      <c r="K492" s="35">
        <f t="shared" si="93"/>
        <v>0</v>
      </c>
      <c r="L492" s="35">
        <f t="shared" si="94"/>
        <v>0</v>
      </c>
      <c r="M492" s="35" cm="1">
        <f t="array" ref="M492">_xll.Interp2dTab(-1,1,Parameters!$V$29:$AI$29,Parameters!$U$30:$U$37,Parameters!$V$30:$AI$37,ABS(J492),ABS(I492))*_xll.Interp2dTab(-1,1,Parameters!$V$18:$AI$18,Parameters!$U$19:$U$26,Parameters!$V$19:$AI$26,ABS(J492),ABS(I492))</f>
        <v>4.0000000000000002E-4</v>
      </c>
      <c r="N492" s="35">
        <f t="shared" si="95"/>
        <v>0</v>
      </c>
      <c r="O492" s="35">
        <f t="shared" si="96"/>
        <v>0</v>
      </c>
      <c r="P492" s="35">
        <f t="shared" si="102"/>
        <v>0.26548314574578619</v>
      </c>
      <c r="Q492" s="35" cm="1">
        <f t="array" ref="Q492">_xll.Interp2dTab(-1,1,Parameters!$AL$29:$AY$29,Parameters!$AK$30:$AK$37,Parameters!$AL$30:$AY$37,ABS(L492),ABS(K492))</f>
        <v>0.4</v>
      </c>
      <c r="R492" s="35">
        <f t="shared" si="97"/>
        <v>0</v>
      </c>
      <c r="S492" s="35">
        <f t="shared" si="103"/>
        <v>0.17084037257994511</v>
      </c>
      <c r="X492" s="12"/>
      <c r="AB492" s="17">
        <f>([1]WLTC_BFH!$I493/1000-H492)</f>
        <v>-7.9999999999999996E-6</v>
      </c>
      <c r="AC492" s="17">
        <f t="shared" si="98"/>
        <v>7.9999999999999996E-6</v>
      </c>
      <c r="AG492" s="17">
        <f>([1]WLTC_BFH!$U496/1000-N492)</f>
        <v>-0.17599999999999999</v>
      </c>
      <c r="AH492" s="17">
        <f t="shared" si="99"/>
        <v>0.17599999999999999</v>
      </c>
      <c r="AK492">
        <v>-0.68143064632783812</v>
      </c>
    </row>
    <row r="493" spans="1:37" x14ac:dyDescent="0.3">
      <c r="A493" s="2" t="s">
        <v>3</v>
      </c>
      <c r="B493" s="2">
        <v>489</v>
      </c>
      <c r="C493" s="8">
        <v>0</v>
      </c>
      <c r="D493" s="8">
        <v>0</v>
      </c>
      <c r="E493" s="8">
        <v>-2.63E-2</v>
      </c>
      <c r="F493" s="13">
        <f t="shared" si="100"/>
        <v>0</v>
      </c>
      <c r="G493" s="13">
        <f t="shared" si="101"/>
        <v>2.8933333333333326</v>
      </c>
      <c r="H493" s="35" cm="1">
        <f t="array" ref="H493">(m*g*_xll.Interp1d(-1,Parameters!$H$48:$H$54,Parameters!$I$48:$I$54,C493)+c_w*A*rho_L*(C493/3.6)^2/2+F493*e_i*m)*C493/3.6/1000</f>
        <v>0</v>
      </c>
      <c r="I493" s="35">
        <f t="shared" si="91"/>
        <v>0</v>
      </c>
      <c r="J493" s="35">
        <f t="shared" si="92"/>
        <v>0</v>
      </c>
      <c r="K493" s="35">
        <f t="shared" si="93"/>
        <v>0</v>
      </c>
      <c r="L493" s="35">
        <f t="shared" si="94"/>
        <v>0</v>
      </c>
      <c r="M493" s="35" cm="1">
        <f t="array" ref="M493">_xll.Interp2dTab(-1,1,Parameters!$V$29:$AI$29,Parameters!$U$30:$U$37,Parameters!$V$30:$AI$37,ABS(J493),ABS(I493))*_xll.Interp2dTab(-1,1,Parameters!$V$18:$AI$18,Parameters!$U$19:$U$26,Parameters!$V$19:$AI$26,ABS(J493),ABS(I493))</f>
        <v>4.0000000000000002E-4</v>
      </c>
      <c r="N493" s="35">
        <f t="shared" si="95"/>
        <v>0</v>
      </c>
      <c r="O493" s="35">
        <f t="shared" si="96"/>
        <v>0</v>
      </c>
      <c r="P493" s="35">
        <f t="shared" si="102"/>
        <v>0.26548314574578619</v>
      </c>
      <c r="Q493" s="35" cm="1">
        <f t="array" ref="Q493">_xll.Interp2dTab(-1,1,Parameters!$AL$29:$AY$29,Parameters!$AK$30:$AK$37,Parameters!$AL$30:$AY$37,ABS(L493),ABS(K493))</f>
        <v>0.4</v>
      </c>
      <c r="R493" s="35">
        <f t="shared" si="97"/>
        <v>0</v>
      </c>
      <c r="S493" s="35">
        <f t="shared" si="103"/>
        <v>0.17084037257994511</v>
      </c>
      <c r="X493" s="12"/>
      <c r="AB493" s="17">
        <f>([1]WLTC_BFH!$I494/1000-H493)</f>
        <v>2.8999999999999998E-6</v>
      </c>
      <c r="AC493" s="17">
        <f t="shared" si="98"/>
        <v>2.8999999999999998E-6</v>
      </c>
      <c r="AG493" s="17">
        <f>([1]WLTC_BFH!$U497/1000-N493)</f>
        <v>-0.17599999999999999</v>
      </c>
      <c r="AH493" s="17">
        <f t="shared" si="99"/>
        <v>0.17599999999999999</v>
      </c>
      <c r="AK493">
        <v>8.8208506607335369E-2</v>
      </c>
    </row>
    <row r="494" spans="1:37" x14ac:dyDescent="0.3">
      <c r="A494" s="2" t="s">
        <v>3</v>
      </c>
      <c r="B494" s="2">
        <v>490</v>
      </c>
      <c r="C494" s="8">
        <v>0</v>
      </c>
      <c r="D494" s="8">
        <v>0</v>
      </c>
      <c r="E494" s="8">
        <v>-3.9399999999999998E-2</v>
      </c>
      <c r="F494" s="13">
        <f t="shared" si="100"/>
        <v>0</v>
      </c>
      <c r="G494" s="13">
        <f t="shared" si="101"/>
        <v>2.8933333333333326</v>
      </c>
      <c r="H494" s="35" cm="1">
        <f t="array" ref="H494">(m*g*_xll.Interp1d(-1,Parameters!$H$48:$H$54,Parameters!$I$48:$I$54,C494)+c_w*A*rho_L*(C494/3.6)^2/2+F494*e_i*m)*C494/3.6/1000</f>
        <v>0</v>
      </c>
      <c r="I494" s="35">
        <f t="shared" si="91"/>
        <v>0</v>
      </c>
      <c r="J494" s="35">
        <f t="shared" si="92"/>
        <v>0</v>
      </c>
      <c r="K494" s="35">
        <f t="shared" si="93"/>
        <v>0</v>
      </c>
      <c r="L494" s="35">
        <f t="shared" si="94"/>
        <v>0</v>
      </c>
      <c r="M494" s="35" cm="1">
        <f t="array" ref="M494">_xll.Interp2dTab(-1,1,Parameters!$V$29:$AI$29,Parameters!$U$30:$U$37,Parameters!$V$30:$AI$37,ABS(J494),ABS(I494))*_xll.Interp2dTab(-1,1,Parameters!$V$18:$AI$18,Parameters!$U$19:$U$26,Parameters!$V$19:$AI$26,ABS(J494),ABS(I494))</f>
        <v>4.0000000000000002E-4</v>
      </c>
      <c r="N494" s="35">
        <f t="shared" si="95"/>
        <v>0</v>
      </c>
      <c r="O494" s="35">
        <f t="shared" si="96"/>
        <v>0</v>
      </c>
      <c r="P494" s="35">
        <f t="shared" si="102"/>
        <v>0.26548314574578619</v>
      </c>
      <c r="Q494" s="35" cm="1">
        <f t="array" ref="Q494">_xll.Interp2dTab(-1,1,Parameters!$AL$29:$AY$29,Parameters!$AK$30:$AK$37,Parameters!$AL$30:$AY$37,ABS(L494),ABS(K494))</f>
        <v>0.4</v>
      </c>
      <c r="R494" s="35">
        <f t="shared" si="97"/>
        <v>0</v>
      </c>
      <c r="S494" s="35">
        <f t="shared" si="103"/>
        <v>0.17084037257994511</v>
      </c>
      <c r="X494" s="12"/>
      <c r="AB494" s="17">
        <f>([1]WLTC_BFH!$I495/1000-H494)</f>
        <v>4.1999999999999996E-6</v>
      </c>
      <c r="AC494" s="17">
        <f t="shared" si="98"/>
        <v>4.1999999999999996E-6</v>
      </c>
      <c r="AG494" s="17">
        <f>([1]WLTC_BFH!$U498/1000-N494)</f>
        <v>-0.17599999999999999</v>
      </c>
      <c r="AH494" s="17">
        <f t="shared" si="99"/>
        <v>0.17599999999999999</v>
      </c>
      <c r="AK494">
        <v>0.36106877260645237</v>
      </c>
    </row>
    <row r="495" spans="1:37" x14ac:dyDescent="0.3">
      <c r="A495" s="2" t="s">
        <v>3</v>
      </c>
      <c r="B495" s="2">
        <v>491</v>
      </c>
      <c r="C495" s="8">
        <v>0</v>
      </c>
      <c r="D495" s="8">
        <v>0</v>
      </c>
      <c r="E495" s="8">
        <v>-2.8400000000000002E-2</v>
      </c>
      <c r="F495" s="13">
        <f t="shared" si="100"/>
        <v>0</v>
      </c>
      <c r="G495" s="13">
        <f t="shared" si="101"/>
        <v>2.8933333333333326</v>
      </c>
      <c r="H495" s="35" cm="1">
        <f t="array" ref="H495">(m*g*_xll.Interp1d(-1,Parameters!$H$48:$H$54,Parameters!$I$48:$I$54,C495)+c_w*A*rho_L*(C495/3.6)^2/2+F495*e_i*m)*C495/3.6/1000</f>
        <v>0</v>
      </c>
      <c r="I495" s="35">
        <f t="shared" si="91"/>
        <v>0</v>
      </c>
      <c r="J495" s="35">
        <f t="shared" si="92"/>
        <v>0</v>
      </c>
      <c r="K495" s="35">
        <f t="shared" si="93"/>
        <v>0</v>
      </c>
      <c r="L495" s="35">
        <f t="shared" si="94"/>
        <v>0</v>
      </c>
      <c r="M495" s="35" cm="1">
        <f t="array" ref="M495">_xll.Interp2dTab(-1,1,Parameters!$V$29:$AI$29,Parameters!$U$30:$U$37,Parameters!$V$30:$AI$37,ABS(J495),ABS(I495))*_xll.Interp2dTab(-1,1,Parameters!$V$18:$AI$18,Parameters!$U$19:$U$26,Parameters!$V$19:$AI$26,ABS(J495),ABS(I495))</f>
        <v>4.0000000000000002E-4</v>
      </c>
      <c r="N495" s="35">
        <f t="shared" si="95"/>
        <v>0</v>
      </c>
      <c r="O495" s="35">
        <f t="shared" si="96"/>
        <v>0</v>
      </c>
      <c r="P495" s="35">
        <f t="shared" si="102"/>
        <v>0.26548314574578619</v>
      </c>
      <c r="Q495" s="35" cm="1">
        <f t="array" ref="Q495">_xll.Interp2dTab(-1,1,Parameters!$AL$29:$AY$29,Parameters!$AK$30:$AK$37,Parameters!$AL$30:$AY$37,ABS(L495),ABS(K495))</f>
        <v>0.4</v>
      </c>
      <c r="R495" s="35">
        <f t="shared" si="97"/>
        <v>0</v>
      </c>
      <c r="S495" s="35">
        <f t="shared" si="103"/>
        <v>0.17084037257994511</v>
      </c>
      <c r="X495" s="12"/>
      <c r="AB495" s="17">
        <f>([1]WLTC_BFH!$I496/1000-H495)</f>
        <v>3.1E-6</v>
      </c>
      <c r="AC495" s="17">
        <f t="shared" si="98"/>
        <v>3.1E-6</v>
      </c>
      <c r="AG495" s="17">
        <f>([1]WLTC_BFH!$U499/1000-N495)</f>
        <v>-0.17599999999999999</v>
      </c>
      <c r="AH495" s="17">
        <f t="shared" si="99"/>
        <v>0.17599999999999999</v>
      </c>
      <c r="AK495">
        <v>0.19556374917258951</v>
      </c>
    </row>
    <row r="496" spans="1:37" x14ac:dyDescent="0.3">
      <c r="A496" s="2" t="s">
        <v>3</v>
      </c>
      <c r="B496" s="2">
        <v>492</v>
      </c>
      <c r="C496" s="8">
        <v>0</v>
      </c>
      <c r="D496" s="8">
        <v>0</v>
      </c>
      <c r="E496" s="8">
        <v>-3.6900000000000002E-2</v>
      </c>
      <c r="F496" s="13">
        <f t="shared" si="100"/>
        <v>0</v>
      </c>
      <c r="G496" s="13">
        <f t="shared" si="101"/>
        <v>2.8933333333333326</v>
      </c>
      <c r="H496" s="35" cm="1">
        <f t="array" ref="H496">(m*g*_xll.Interp1d(-1,Parameters!$H$48:$H$54,Parameters!$I$48:$I$54,C496)+c_w*A*rho_L*(C496/3.6)^2/2+F496*e_i*m)*C496/3.6/1000</f>
        <v>0</v>
      </c>
      <c r="I496" s="35">
        <f t="shared" si="91"/>
        <v>0</v>
      </c>
      <c r="J496" s="35">
        <f t="shared" si="92"/>
        <v>0</v>
      </c>
      <c r="K496" s="35">
        <f t="shared" si="93"/>
        <v>0</v>
      </c>
      <c r="L496" s="35">
        <f t="shared" si="94"/>
        <v>0</v>
      </c>
      <c r="M496" s="35" cm="1">
        <f t="array" ref="M496">_xll.Interp2dTab(-1,1,Parameters!$V$29:$AI$29,Parameters!$U$30:$U$37,Parameters!$V$30:$AI$37,ABS(J496),ABS(I496))*_xll.Interp2dTab(-1,1,Parameters!$V$18:$AI$18,Parameters!$U$19:$U$26,Parameters!$V$19:$AI$26,ABS(J496),ABS(I496))</f>
        <v>4.0000000000000002E-4</v>
      </c>
      <c r="N496" s="35">
        <f t="shared" si="95"/>
        <v>0</v>
      </c>
      <c r="O496" s="35">
        <f t="shared" si="96"/>
        <v>0</v>
      </c>
      <c r="P496" s="35">
        <f t="shared" si="102"/>
        <v>0.26548314574578619</v>
      </c>
      <c r="Q496" s="35" cm="1">
        <f t="array" ref="Q496">_xll.Interp2dTab(-1,1,Parameters!$AL$29:$AY$29,Parameters!$AK$30:$AK$37,Parameters!$AL$30:$AY$37,ABS(L496),ABS(K496))</f>
        <v>0.4</v>
      </c>
      <c r="R496" s="35">
        <f t="shared" si="97"/>
        <v>0</v>
      </c>
      <c r="S496" s="35">
        <f t="shared" si="103"/>
        <v>0.17084037257994511</v>
      </c>
      <c r="X496" s="12"/>
      <c r="AB496" s="17">
        <f>([1]WLTC_BFH!$I497/1000-H496)</f>
        <v>3.9999999999999998E-6</v>
      </c>
      <c r="AC496" s="17">
        <f t="shared" si="98"/>
        <v>3.9999999999999998E-6</v>
      </c>
      <c r="AG496" s="17">
        <f>([1]WLTC_BFH!$U500/1000-N496)</f>
        <v>-0.17599999999999999</v>
      </c>
      <c r="AH496" s="17">
        <f t="shared" si="99"/>
        <v>0.17599999999999999</v>
      </c>
      <c r="AK496">
        <v>0.32126562847528545</v>
      </c>
    </row>
    <row r="497" spans="1:37" x14ac:dyDescent="0.3">
      <c r="A497" s="2" t="s">
        <v>3</v>
      </c>
      <c r="B497" s="2">
        <v>493</v>
      </c>
      <c r="C497" s="8">
        <v>0</v>
      </c>
      <c r="D497" s="8">
        <v>0</v>
      </c>
      <c r="E497" s="8">
        <v>-6.7000000000000004E-2</v>
      </c>
      <c r="F497" s="13">
        <f t="shared" si="100"/>
        <v>0</v>
      </c>
      <c r="G497" s="13">
        <f t="shared" si="101"/>
        <v>2.8933333333333326</v>
      </c>
      <c r="H497" s="35" cm="1">
        <f t="array" ref="H497">(m*g*_xll.Interp1d(-1,Parameters!$H$48:$H$54,Parameters!$I$48:$I$54,C497)+c_w*A*rho_L*(C497/3.6)^2/2+F497*e_i*m)*C497/3.6/1000</f>
        <v>0</v>
      </c>
      <c r="I497" s="35">
        <f t="shared" si="91"/>
        <v>0</v>
      </c>
      <c r="J497" s="35">
        <f t="shared" si="92"/>
        <v>0</v>
      </c>
      <c r="K497" s="35">
        <f t="shared" si="93"/>
        <v>0</v>
      </c>
      <c r="L497" s="35">
        <f t="shared" si="94"/>
        <v>0</v>
      </c>
      <c r="M497" s="35" cm="1">
        <f t="array" ref="M497">_xll.Interp2dTab(-1,1,Parameters!$V$29:$AI$29,Parameters!$U$30:$U$37,Parameters!$V$30:$AI$37,ABS(J497),ABS(I497))*_xll.Interp2dTab(-1,1,Parameters!$V$18:$AI$18,Parameters!$U$19:$U$26,Parameters!$V$19:$AI$26,ABS(J497),ABS(I497))</f>
        <v>4.0000000000000002E-4</v>
      </c>
      <c r="N497" s="35">
        <f t="shared" si="95"/>
        <v>0</v>
      </c>
      <c r="O497" s="35">
        <f t="shared" si="96"/>
        <v>0</v>
      </c>
      <c r="P497" s="35">
        <f t="shared" si="102"/>
        <v>0.26548314574578619</v>
      </c>
      <c r="Q497" s="35" cm="1">
        <f t="array" ref="Q497">_xll.Interp2dTab(-1,1,Parameters!$AL$29:$AY$29,Parameters!$AK$30:$AK$37,Parameters!$AL$30:$AY$37,ABS(L497),ABS(K497))</f>
        <v>0.4</v>
      </c>
      <c r="R497" s="35">
        <f t="shared" si="97"/>
        <v>0</v>
      </c>
      <c r="S497" s="35">
        <f t="shared" si="103"/>
        <v>0.17084037257994511</v>
      </c>
      <c r="X497" s="12"/>
      <c r="AB497" s="17">
        <f>([1]WLTC_BFH!$I498/1000-H497)</f>
        <v>7.6000000000000001E-6</v>
      </c>
      <c r="AC497" s="17">
        <f t="shared" si="98"/>
        <v>7.6000000000000001E-6</v>
      </c>
      <c r="AG497" s="17">
        <f>([1]WLTC_BFH!$U501/1000-N497)</f>
        <v>-0.17599999999999999</v>
      </c>
      <c r="AH497" s="17">
        <f t="shared" si="99"/>
        <v>0.17599999999999999</v>
      </c>
      <c r="AK497">
        <v>0.97308726426407244</v>
      </c>
    </row>
    <row r="498" spans="1:37" x14ac:dyDescent="0.3">
      <c r="A498" s="2" t="s">
        <v>3</v>
      </c>
      <c r="B498" s="2">
        <v>494</v>
      </c>
      <c r="C498" s="8">
        <v>0</v>
      </c>
      <c r="D498" s="8">
        <v>0</v>
      </c>
      <c r="E498" s="8">
        <v>-5.2999999999999999E-2</v>
      </c>
      <c r="F498" s="13">
        <f t="shared" si="100"/>
        <v>0</v>
      </c>
      <c r="G498" s="13">
        <f t="shared" si="101"/>
        <v>2.8933333333333326</v>
      </c>
      <c r="H498" s="35" cm="1">
        <f t="array" ref="H498">(m*g*_xll.Interp1d(-1,Parameters!$H$48:$H$54,Parameters!$I$48:$I$54,C498)+c_w*A*rho_L*(C498/3.6)^2/2+F498*e_i*m)*C498/3.6/1000</f>
        <v>0</v>
      </c>
      <c r="I498" s="35">
        <f t="shared" si="91"/>
        <v>0</v>
      </c>
      <c r="J498" s="35">
        <f t="shared" si="92"/>
        <v>0</v>
      </c>
      <c r="K498" s="35">
        <f t="shared" si="93"/>
        <v>0</v>
      </c>
      <c r="L498" s="35">
        <f t="shared" si="94"/>
        <v>0</v>
      </c>
      <c r="M498" s="35" cm="1">
        <f t="array" ref="M498">_xll.Interp2dTab(-1,1,Parameters!$V$29:$AI$29,Parameters!$U$30:$U$37,Parameters!$V$30:$AI$37,ABS(J498),ABS(I498))*_xll.Interp2dTab(-1,1,Parameters!$V$18:$AI$18,Parameters!$U$19:$U$26,Parameters!$V$19:$AI$26,ABS(J498),ABS(I498))</f>
        <v>4.0000000000000002E-4</v>
      </c>
      <c r="N498" s="35">
        <f t="shared" si="95"/>
        <v>0</v>
      </c>
      <c r="O498" s="35">
        <f t="shared" si="96"/>
        <v>0</v>
      </c>
      <c r="P498" s="35">
        <f t="shared" si="102"/>
        <v>0.26548314574578619</v>
      </c>
      <c r="Q498" s="35" cm="1">
        <f t="array" ref="Q498">_xll.Interp2dTab(-1,1,Parameters!$AL$29:$AY$29,Parameters!$AK$30:$AK$37,Parameters!$AL$30:$AY$37,ABS(L498),ABS(K498))</f>
        <v>0.4</v>
      </c>
      <c r="R498" s="35">
        <f t="shared" si="97"/>
        <v>0</v>
      </c>
      <c r="S498" s="35">
        <f t="shared" si="103"/>
        <v>0.17084037257994511</v>
      </c>
      <c r="X498" s="12"/>
      <c r="AB498" s="17">
        <f>([1]WLTC_BFH!$I499/1000-H498)</f>
        <v>6.1E-6</v>
      </c>
      <c r="AC498" s="17">
        <f t="shared" si="98"/>
        <v>6.1E-6</v>
      </c>
      <c r="AG498" s="17">
        <f>([1]WLTC_BFH!$U502/1000-N498)</f>
        <v>-0.17599999999999999</v>
      </c>
      <c r="AH498" s="17">
        <f t="shared" si="99"/>
        <v>0.17599999999999999</v>
      </c>
      <c r="AK498">
        <v>0.69461338774593173</v>
      </c>
    </row>
    <row r="499" spans="1:37" x14ac:dyDescent="0.3">
      <c r="A499" s="2" t="s">
        <v>3</v>
      </c>
      <c r="B499" s="2">
        <v>495</v>
      </c>
      <c r="C499" s="8">
        <v>0</v>
      </c>
      <c r="D499" s="8">
        <v>0</v>
      </c>
      <c r="E499" s="8">
        <v>-6.7900000000000002E-2</v>
      </c>
      <c r="F499" s="13">
        <f t="shared" si="100"/>
        <v>0</v>
      </c>
      <c r="G499" s="13">
        <f t="shared" si="101"/>
        <v>2.8933333333333326</v>
      </c>
      <c r="H499" s="35" cm="1">
        <f t="array" ref="H499">(m*g*_xll.Interp1d(-1,Parameters!$H$48:$H$54,Parameters!$I$48:$I$54,C499)+c_w*A*rho_L*(C499/3.6)^2/2+F499*e_i*m)*C499/3.6/1000</f>
        <v>0</v>
      </c>
      <c r="I499" s="35">
        <f t="shared" si="91"/>
        <v>0</v>
      </c>
      <c r="J499" s="35">
        <f t="shared" si="92"/>
        <v>0</v>
      </c>
      <c r="K499" s="35">
        <f t="shared" si="93"/>
        <v>0</v>
      </c>
      <c r="L499" s="35">
        <f t="shared" si="94"/>
        <v>0</v>
      </c>
      <c r="M499" s="35" cm="1">
        <f t="array" ref="M499">_xll.Interp2dTab(-1,1,Parameters!$V$29:$AI$29,Parameters!$U$30:$U$37,Parameters!$V$30:$AI$37,ABS(J499),ABS(I499))*_xll.Interp2dTab(-1,1,Parameters!$V$18:$AI$18,Parameters!$U$19:$U$26,Parameters!$V$19:$AI$26,ABS(J499),ABS(I499))</f>
        <v>4.0000000000000002E-4</v>
      </c>
      <c r="N499" s="35">
        <f t="shared" si="95"/>
        <v>0</v>
      </c>
      <c r="O499" s="35">
        <f t="shared" si="96"/>
        <v>0</v>
      </c>
      <c r="P499" s="35">
        <f t="shared" si="102"/>
        <v>0.26548314574578619</v>
      </c>
      <c r="Q499" s="35" cm="1">
        <f t="array" ref="Q499">_xll.Interp2dTab(-1,1,Parameters!$AL$29:$AY$29,Parameters!$AK$30:$AK$37,Parameters!$AL$30:$AY$37,ABS(L499),ABS(K499))</f>
        <v>0.4</v>
      </c>
      <c r="R499" s="35">
        <f t="shared" si="97"/>
        <v>0</v>
      </c>
      <c r="S499" s="35">
        <f t="shared" si="103"/>
        <v>0.17084037257994511</v>
      </c>
      <c r="X499" s="12"/>
      <c r="AB499" s="17">
        <f>([1]WLTC_BFH!$I500/1000-H499)</f>
        <v>7.6000000000000001E-6</v>
      </c>
      <c r="AC499" s="17">
        <f t="shared" si="98"/>
        <v>7.6000000000000001E-6</v>
      </c>
      <c r="AG499" s="17">
        <f>([1]WLTC_BFH!$U503/1000-N499)</f>
        <v>-0.17599999999999999</v>
      </c>
      <c r="AH499" s="17">
        <f t="shared" si="99"/>
        <v>0.17599999999999999</v>
      </c>
      <c r="AK499">
        <v>1.0461249055876649</v>
      </c>
    </row>
    <row r="500" spans="1:37" x14ac:dyDescent="0.3">
      <c r="A500" s="2" t="s">
        <v>3</v>
      </c>
      <c r="B500" s="2">
        <v>496</v>
      </c>
      <c r="C500" s="8">
        <v>0</v>
      </c>
      <c r="D500" s="8">
        <v>0</v>
      </c>
      <c r="E500" s="8">
        <v>-1.61E-2</v>
      </c>
      <c r="F500" s="13">
        <f t="shared" si="100"/>
        <v>0</v>
      </c>
      <c r="G500" s="13">
        <f t="shared" si="101"/>
        <v>2.8933333333333326</v>
      </c>
      <c r="H500" s="35" cm="1">
        <f t="array" ref="H500">(m*g*_xll.Interp1d(-1,Parameters!$H$48:$H$54,Parameters!$I$48:$I$54,C500)+c_w*A*rho_L*(C500/3.6)^2/2+F500*e_i*m)*C500/3.6/1000</f>
        <v>0</v>
      </c>
      <c r="I500" s="35">
        <f t="shared" si="91"/>
        <v>0</v>
      </c>
      <c r="J500" s="35">
        <f t="shared" si="92"/>
        <v>0</v>
      </c>
      <c r="K500" s="35">
        <f t="shared" si="93"/>
        <v>0</v>
      </c>
      <c r="L500" s="35">
        <f t="shared" si="94"/>
        <v>0</v>
      </c>
      <c r="M500" s="35" cm="1">
        <f t="array" ref="M500">_xll.Interp2dTab(-1,1,Parameters!$V$29:$AI$29,Parameters!$U$30:$U$37,Parameters!$V$30:$AI$37,ABS(J500),ABS(I500))*_xll.Interp2dTab(-1,1,Parameters!$V$18:$AI$18,Parameters!$U$19:$U$26,Parameters!$V$19:$AI$26,ABS(J500),ABS(I500))</f>
        <v>4.0000000000000002E-4</v>
      </c>
      <c r="N500" s="35">
        <f t="shared" si="95"/>
        <v>0</v>
      </c>
      <c r="O500" s="35">
        <f t="shared" si="96"/>
        <v>0</v>
      </c>
      <c r="P500" s="35">
        <f t="shared" si="102"/>
        <v>0.26548314574578619</v>
      </c>
      <c r="Q500" s="35" cm="1">
        <f t="array" ref="Q500">_xll.Interp2dTab(-1,1,Parameters!$AL$29:$AY$29,Parameters!$AK$30:$AK$37,Parameters!$AL$30:$AY$37,ABS(L500),ABS(K500))</f>
        <v>0.4</v>
      </c>
      <c r="R500" s="35">
        <f t="shared" si="97"/>
        <v>0</v>
      </c>
      <c r="S500" s="35">
        <f t="shared" si="103"/>
        <v>0.17084037257994511</v>
      </c>
      <c r="X500" s="12"/>
      <c r="AB500" s="17">
        <f>([1]WLTC_BFH!$I501/1000-H500)</f>
        <v>1.7999999999999999E-6</v>
      </c>
      <c r="AC500" s="17">
        <f t="shared" si="98"/>
        <v>1.7999999999999999E-6</v>
      </c>
      <c r="AG500" s="17">
        <f>([1]WLTC_BFH!$U504/1000-N500)</f>
        <v>-0.17599999999999999</v>
      </c>
      <c r="AH500" s="17">
        <f t="shared" si="99"/>
        <v>0.17599999999999999</v>
      </c>
      <c r="AK500">
        <v>3.1042664277064091E-2</v>
      </c>
    </row>
    <row r="501" spans="1:37" x14ac:dyDescent="0.3">
      <c r="A501" s="2" t="s">
        <v>3</v>
      </c>
      <c r="B501" s="2">
        <v>497</v>
      </c>
      <c r="C501" s="8">
        <v>0</v>
      </c>
      <c r="D501" s="8">
        <v>0</v>
      </c>
      <c r="E501" s="8">
        <v>-2.8000000000000001E-2</v>
      </c>
      <c r="F501" s="13">
        <f t="shared" si="100"/>
        <v>0</v>
      </c>
      <c r="G501" s="13">
        <f t="shared" si="101"/>
        <v>2.8933333333333326</v>
      </c>
      <c r="H501" s="35" cm="1">
        <f t="array" ref="H501">(m*g*_xll.Interp1d(-1,Parameters!$H$48:$H$54,Parameters!$I$48:$I$54,C501)+c_w*A*rho_L*(C501/3.6)^2/2+F501*e_i*m)*C501/3.6/1000</f>
        <v>0</v>
      </c>
      <c r="I501" s="35">
        <f t="shared" si="91"/>
        <v>0</v>
      </c>
      <c r="J501" s="35">
        <f t="shared" si="92"/>
        <v>0</v>
      </c>
      <c r="K501" s="35">
        <f t="shared" si="93"/>
        <v>0</v>
      </c>
      <c r="L501" s="35">
        <f t="shared" si="94"/>
        <v>0</v>
      </c>
      <c r="M501" s="35" cm="1">
        <f t="array" ref="M501">_xll.Interp2dTab(-1,1,Parameters!$V$29:$AI$29,Parameters!$U$30:$U$37,Parameters!$V$30:$AI$37,ABS(J501),ABS(I501))*_xll.Interp2dTab(-1,1,Parameters!$V$18:$AI$18,Parameters!$U$19:$U$26,Parameters!$V$19:$AI$26,ABS(J501),ABS(I501))</f>
        <v>4.0000000000000002E-4</v>
      </c>
      <c r="N501" s="35">
        <f t="shared" si="95"/>
        <v>0</v>
      </c>
      <c r="O501" s="35">
        <f t="shared" si="96"/>
        <v>0</v>
      </c>
      <c r="P501" s="35">
        <f t="shared" si="102"/>
        <v>0.26548314574578619</v>
      </c>
      <c r="Q501" s="35" cm="1">
        <f t="array" ref="Q501">_xll.Interp2dTab(-1,1,Parameters!$AL$29:$AY$29,Parameters!$AK$30:$AK$37,Parameters!$AL$30:$AY$37,ABS(L501),ABS(K501))</f>
        <v>0.4</v>
      </c>
      <c r="R501" s="35">
        <f t="shared" si="97"/>
        <v>0</v>
      </c>
      <c r="S501" s="35">
        <f t="shared" si="103"/>
        <v>0.17084037257994511</v>
      </c>
      <c r="X501" s="12"/>
      <c r="AB501" s="17">
        <f>([1]WLTC_BFH!$I502/1000-H501)</f>
        <v>3.2000000000000003E-6</v>
      </c>
      <c r="AC501" s="17">
        <f t="shared" si="98"/>
        <v>3.2000000000000003E-6</v>
      </c>
      <c r="AG501" s="17">
        <f>([1]WLTC_BFH!$U505/1000-N501)</f>
        <v>-0.17599999999999999</v>
      </c>
      <c r="AH501" s="17">
        <f t="shared" si="99"/>
        <v>0.17599999999999999</v>
      </c>
      <c r="AK501">
        <v>0.172265061253639</v>
      </c>
    </row>
    <row r="502" spans="1:37" x14ac:dyDescent="0.3">
      <c r="A502" s="2" t="s">
        <v>3</v>
      </c>
      <c r="B502" s="2">
        <v>498</v>
      </c>
      <c r="C502" s="8">
        <v>0</v>
      </c>
      <c r="D502" s="8">
        <v>0</v>
      </c>
      <c r="E502" s="8">
        <v>-4.9599999999999998E-2</v>
      </c>
      <c r="F502" s="13">
        <f t="shared" si="100"/>
        <v>0</v>
      </c>
      <c r="G502" s="13">
        <f t="shared" si="101"/>
        <v>2.8933333333333326</v>
      </c>
      <c r="H502" s="35" cm="1">
        <f t="array" ref="H502">(m*g*_xll.Interp1d(-1,Parameters!$H$48:$H$54,Parameters!$I$48:$I$54,C502)+c_w*A*rho_L*(C502/3.6)^2/2+F502*e_i*m)*C502/3.6/1000</f>
        <v>0</v>
      </c>
      <c r="I502" s="35">
        <f t="shared" si="91"/>
        <v>0</v>
      </c>
      <c r="J502" s="35">
        <f t="shared" si="92"/>
        <v>0</v>
      </c>
      <c r="K502" s="35">
        <f t="shared" si="93"/>
        <v>0</v>
      </c>
      <c r="L502" s="35">
        <f t="shared" si="94"/>
        <v>0</v>
      </c>
      <c r="M502" s="35" cm="1">
        <f t="array" ref="M502">_xll.Interp2dTab(-1,1,Parameters!$V$29:$AI$29,Parameters!$U$30:$U$37,Parameters!$V$30:$AI$37,ABS(J502),ABS(I502))*_xll.Interp2dTab(-1,1,Parameters!$V$18:$AI$18,Parameters!$U$19:$U$26,Parameters!$V$19:$AI$26,ABS(J502),ABS(I502))</f>
        <v>4.0000000000000002E-4</v>
      </c>
      <c r="N502" s="35">
        <f t="shared" si="95"/>
        <v>0</v>
      </c>
      <c r="O502" s="35">
        <f t="shared" si="96"/>
        <v>0</v>
      </c>
      <c r="P502" s="35">
        <f t="shared" si="102"/>
        <v>0.26548314574578619</v>
      </c>
      <c r="Q502" s="35" cm="1">
        <f t="array" ref="Q502">_xll.Interp2dTab(-1,1,Parameters!$AL$29:$AY$29,Parameters!$AK$30:$AK$37,Parameters!$AL$30:$AY$37,ABS(L502),ABS(K502))</f>
        <v>0.4</v>
      </c>
      <c r="R502" s="35">
        <f t="shared" si="97"/>
        <v>0</v>
      </c>
      <c r="S502" s="35">
        <f t="shared" si="103"/>
        <v>0.17084037257994511</v>
      </c>
      <c r="X502" s="12"/>
      <c r="AB502" s="17">
        <f>([1]WLTC_BFH!$I503/1000-H502)</f>
        <v>5.7999999999999995E-6</v>
      </c>
      <c r="AC502" s="17">
        <f t="shared" si="98"/>
        <v>5.7999999999999995E-6</v>
      </c>
      <c r="AG502" s="17">
        <f>([1]WLTC_BFH!$U506/1000-N502)</f>
        <v>-0.17599999999999999</v>
      </c>
      <c r="AH502" s="17">
        <f t="shared" si="99"/>
        <v>0.17599999999999999</v>
      </c>
      <c r="AK502">
        <v>0.55117895823410379</v>
      </c>
    </row>
    <row r="503" spans="1:37" x14ac:dyDescent="0.3">
      <c r="A503" s="2" t="s">
        <v>3</v>
      </c>
      <c r="B503" s="2">
        <v>499</v>
      </c>
      <c r="C503" s="8">
        <v>0</v>
      </c>
      <c r="D503" s="8">
        <v>0</v>
      </c>
      <c r="E503" s="8">
        <v>-4.9599999999999998E-2</v>
      </c>
      <c r="F503" s="13">
        <f t="shared" si="100"/>
        <v>0</v>
      </c>
      <c r="G503" s="13">
        <f t="shared" si="101"/>
        <v>2.8933333333333326</v>
      </c>
      <c r="H503" s="35" cm="1">
        <f t="array" ref="H503">(m*g*_xll.Interp1d(-1,Parameters!$H$48:$H$54,Parameters!$I$48:$I$54,C503)+c_w*A*rho_L*(C503/3.6)^2/2+F503*e_i*m)*C503/3.6/1000</f>
        <v>0</v>
      </c>
      <c r="I503" s="35">
        <f t="shared" si="91"/>
        <v>0</v>
      </c>
      <c r="J503" s="35">
        <f t="shared" si="92"/>
        <v>0</v>
      </c>
      <c r="K503" s="35">
        <f t="shared" si="93"/>
        <v>0</v>
      </c>
      <c r="L503" s="35">
        <f t="shared" si="94"/>
        <v>0</v>
      </c>
      <c r="M503" s="35" cm="1">
        <f t="array" ref="M503">_xll.Interp2dTab(-1,1,Parameters!$V$29:$AI$29,Parameters!$U$30:$U$37,Parameters!$V$30:$AI$37,ABS(J503),ABS(I503))*_xll.Interp2dTab(-1,1,Parameters!$V$18:$AI$18,Parameters!$U$19:$U$26,Parameters!$V$19:$AI$26,ABS(J503),ABS(I503))</f>
        <v>4.0000000000000002E-4</v>
      </c>
      <c r="N503" s="35">
        <f t="shared" si="95"/>
        <v>0</v>
      </c>
      <c r="O503" s="35">
        <f t="shared" si="96"/>
        <v>0</v>
      </c>
      <c r="P503" s="35">
        <f t="shared" si="102"/>
        <v>0.26548314574578619</v>
      </c>
      <c r="Q503" s="35" cm="1">
        <f t="array" ref="Q503">_xll.Interp2dTab(-1,1,Parameters!$AL$29:$AY$29,Parameters!$AK$30:$AK$37,Parameters!$AL$30:$AY$37,ABS(L503),ABS(K503))</f>
        <v>0.4</v>
      </c>
      <c r="R503" s="35">
        <f t="shared" si="97"/>
        <v>0</v>
      </c>
      <c r="S503" s="35">
        <f t="shared" si="103"/>
        <v>0.17084037257994511</v>
      </c>
      <c r="X503" s="12"/>
      <c r="AB503" s="17">
        <f>([1]WLTC_BFH!$I504/1000-H503)</f>
        <v>5.4E-6</v>
      </c>
      <c r="AC503" s="17">
        <f t="shared" si="98"/>
        <v>5.4E-6</v>
      </c>
      <c r="AG503" s="17">
        <f>([1]WLTC_BFH!$U507/1000-N503)</f>
        <v>-0.17599999999999999</v>
      </c>
      <c r="AH503" s="17">
        <f t="shared" si="99"/>
        <v>0.17599999999999999</v>
      </c>
      <c r="AK503">
        <v>0.58774543694601444</v>
      </c>
    </row>
    <row r="504" spans="1:37" x14ac:dyDescent="0.3">
      <c r="A504" s="2" t="s">
        <v>3</v>
      </c>
      <c r="B504" s="2">
        <v>500</v>
      </c>
      <c r="C504" s="8">
        <v>0</v>
      </c>
      <c r="D504" s="8">
        <v>0</v>
      </c>
      <c r="E504" s="8">
        <v>-4.7100000000000003E-2</v>
      </c>
      <c r="F504" s="13">
        <f t="shared" si="100"/>
        <v>0</v>
      </c>
      <c r="G504" s="13">
        <f t="shared" si="101"/>
        <v>2.8933333333333326</v>
      </c>
      <c r="H504" s="35" cm="1">
        <f t="array" ref="H504">(m*g*_xll.Interp1d(-1,Parameters!$H$48:$H$54,Parameters!$I$48:$I$54,C504)+c_w*A*rho_L*(C504/3.6)^2/2+F504*e_i*m)*C504/3.6/1000</f>
        <v>0</v>
      </c>
      <c r="I504" s="35">
        <f t="shared" si="91"/>
        <v>0</v>
      </c>
      <c r="J504" s="35">
        <f t="shared" si="92"/>
        <v>0</v>
      </c>
      <c r="K504" s="35">
        <f t="shared" si="93"/>
        <v>0</v>
      </c>
      <c r="L504" s="35">
        <f t="shared" si="94"/>
        <v>0</v>
      </c>
      <c r="M504" s="35" cm="1">
        <f t="array" ref="M504">_xll.Interp2dTab(-1,1,Parameters!$V$29:$AI$29,Parameters!$U$30:$U$37,Parameters!$V$30:$AI$37,ABS(J504),ABS(I504))*_xll.Interp2dTab(-1,1,Parameters!$V$18:$AI$18,Parameters!$U$19:$U$26,Parameters!$V$19:$AI$26,ABS(J504),ABS(I504))</f>
        <v>4.0000000000000002E-4</v>
      </c>
      <c r="N504" s="35">
        <f t="shared" si="95"/>
        <v>0</v>
      </c>
      <c r="O504" s="35">
        <f t="shared" si="96"/>
        <v>0</v>
      </c>
      <c r="P504" s="35">
        <f t="shared" si="102"/>
        <v>0.26548314574578619</v>
      </c>
      <c r="Q504" s="35" cm="1">
        <f t="array" ref="Q504">_xll.Interp2dTab(-1,1,Parameters!$AL$29:$AY$29,Parameters!$AK$30:$AK$37,Parameters!$AL$30:$AY$37,ABS(L504),ABS(K504))</f>
        <v>0.4</v>
      </c>
      <c r="R504" s="35">
        <f t="shared" si="97"/>
        <v>0</v>
      </c>
      <c r="S504" s="35">
        <f t="shared" si="103"/>
        <v>0.17084037257994511</v>
      </c>
      <c r="X504" s="12"/>
      <c r="AB504" s="17">
        <f>([1]WLTC_BFH!$I505/1000-H504)</f>
        <v>5.1999999999999993E-6</v>
      </c>
      <c r="AC504" s="17">
        <f t="shared" si="98"/>
        <v>5.1999999999999993E-6</v>
      </c>
      <c r="AG504" s="17">
        <f>([1]WLTC_BFH!$U508/1000-N504)</f>
        <v>-0.17599999999999999</v>
      </c>
      <c r="AH504" s="17">
        <f t="shared" si="99"/>
        <v>0.17599999999999999</v>
      </c>
      <c r="AK504">
        <v>0.53617606423292985</v>
      </c>
    </row>
    <row r="505" spans="1:37" x14ac:dyDescent="0.3">
      <c r="A505" s="2" t="s">
        <v>3</v>
      </c>
      <c r="B505" s="2">
        <v>501</v>
      </c>
      <c r="C505" s="8">
        <v>0</v>
      </c>
      <c r="D505" s="8">
        <v>0</v>
      </c>
      <c r="E505" s="8">
        <v>1.5299999999999999E-2</v>
      </c>
      <c r="F505" s="13">
        <f t="shared" si="100"/>
        <v>0</v>
      </c>
      <c r="G505" s="13">
        <f t="shared" si="101"/>
        <v>2.8933333333333326</v>
      </c>
      <c r="H505" s="35" cm="1">
        <f t="array" ref="H505">(m*g*_xll.Interp1d(-1,Parameters!$H$48:$H$54,Parameters!$I$48:$I$54,C505)+c_w*A*rho_L*(C505/3.6)^2/2+F505*e_i*m)*C505/3.6/1000</f>
        <v>0</v>
      </c>
      <c r="I505" s="35">
        <f t="shared" si="91"/>
        <v>0</v>
      </c>
      <c r="J505" s="35">
        <f t="shared" si="92"/>
        <v>0</v>
      </c>
      <c r="K505" s="35">
        <f t="shared" si="93"/>
        <v>0</v>
      </c>
      <c r="L505" s="35">
        <f t="shared" si="94"/>
        <v>0</v>
      </c>
      <c r="M505" s="35" cm="1">
        <f t="array" ref="M505">_xll.Interp2dTab(-1,1,Parameters!$V$29:$AI$29,Parameters!$U$30:$U$37,Parameters!$V$30:$AI$37,ABS(J505),ABS(I505))*_xll.Interp2dTab(-1,1,Parameters!$V$18:$AI$18,Parameters!$U$19:$U$26,Parameters!$V$19:$AI$26,ABS(J505),ABS(I505))</f>
        <v>4.0000000000000002E-4</v>
      </c>
      <c r="N505" s="35">
        <f t="shared" si="95"/>
        <v>0</v>
      </c>
      <c r="O505" s="35">
        <f t="shared" si="96"/>
        <v>0</v>
      </c>
      <c r="P505" s="35">
        <f t="shared" si="102"/>
        <v>0.26548314574578619</v>
      </c>
      <c r="Q505" s="35" cm="1">
        <f t="array" ref="Q505">_xll.Interp2dTab(-1,1,Parameters!$AL$29:$AY$29,Parameters!$AK$30:$AK$37,Parameters!$AL$30:$AY$37,ABS(L505),ABS(K505))</f>
        <v>0.4</v>
      </c>
      <c r="R505" s="35">
        <f t="shared" si="97"/>
        <v>0</v>
      </c>
      <c r="S505" s="35">
        <f t="shared" si="103"/>
        <v>0.17084037257994511</v>
      </c>
      <c r="X505" s="12"/>
      <c r="AB505" s="17">
        <f>([1]WLTC_BFH!$I506/1000-H505)</f>
        <v>-1.6999999999999998E-6</v>
      </c>
      <c r="AC505" s="17">
        <f t="shared" si="98"/>
        <v>1.6999999999999998E-6</v>
      </c>
      <c r="AG505" s="17">
        <f>([1]WLTC_BFH!$U509/1000-N505)</f>
        <v>-0.15258715596330177</v>
      </c>
      <c r="AH505" s="17">
        <f t="shared" si="99"/>
        <v>0.15258715596330177</v>
      </c>
      <c r="AK505">
        <v>-0.31430486745051345</v>
      </c>
    </row>
    <row r="506" spans="1:37" x14ac:dyDescent="0.3">
      <c r="A506" s="2" t="s">
        <v>3</v>
      </c>
      <c r="B506" s="2">
        <v>502</v>
      </c>
      <c r="C506" s="8">
        <v>0</v>
      </c>
      <c r="D506" s="8">
        <v>0</v>
      </c>
      <c r="E506" s="8">
        <v>6.9099999999999995E-2</v>
      </c>
      <c r="F506" s="13">
        <f t="shared" si="100"/>
        <v>0</v>
      </c>
      <c r="G506" s="13">
        <f t="shared" si="101"/>
        <v>2.8933333333333326</v>
      </c>
      <c r="H506" s="35" cm="1">
        <f t="array" ref="H506">(m*g*_xll.Interp1d(-1,Parameters!$H$48:$H$54,Parameters!$I$48:$I$54,C506)+c_w*A*rho_L*(C506/3.6)^2/2+F506*e_i*m)*C506/3.6/1000</f>
        <v>0</v>
      </c>
      <c r="I506" s="35">
        <f t="shared" si="91"/>
        <v>0</v>
      </c>
      <c r="J506" s="35">
        <f t="shared" si="92"/>
        <v>0</v>
      </c>
      <c r="K506" s="35">
        <f t="shared" si="93"/>
        <v>0</v>
      </c>
      <c r="L506" s="35">
        <f t="shared" si="94"/>
        <v>0</v>
      </c>
      <c r="M506" s="35" cm="1">
        <f t="array" ref="M506">_xll.Interp2dTab(-1,1,Parameters!$V$29:$AI$29,Parameters!$U$30:$U$37,Parameters!$V$30:$AI$37,ABS(J506),ABS(I506))*_xll.Interp2dTab(-1,1,Parameters!$V$18:$AI$18,Parameters!$U$19:$U$26,Parameters!$V$19:$AI$26,ABS(J506),ABS(I506))</f>
        <v>4.0000000000000002E-4</v>
      </c>
      <c r="N506" s="35">
        <f t="shared" si="95"/>
        <v>0</v>
      </c>
      <c r="O506" s="35">
        <f t="shared" si="96"/>
        <v>0</v>
      </c>
      <c r="P506" s="35">
        <f t="shared" si="102"/>
        <v>0.26548314574578619</v>
      </c>
      <c r="Q506" s="35" cm="1">
        <f t="array" ref="Q506">_xll.Interp2dTab(-1,1,Parameters!$AL$29:$AY$29,Parameters!$AK$30:$AK$37,Parameters!$AL$30:$AY$37,ABS(L506),ABS(K506))</f>
        <v>0.4</v>
      </c>
      <c r="R506" s="35">
        <f t="shared" si="97"/>
        <v>0</v>
      </c>
      <c r="S506" s="35">
        <f t="shared" si="103"/>
        <v>0.17084037257994511</v>
      </c>
      <c r="X506" s="12"/>
      <c r="AB506" s="17">
        <f>([1]WLTC_BFH!$I507/1000-H506)</f>
        <v>-7.4999999999999993E-6</v>
      </c>
      <c r="AC506" s="17">
        <f t="shared" si="98"/>
        <v>7.4999999999999993E-6</v>
      </c>
      <c r="AG506" s="17">
        <f>([1]WLTC_BFH!$U510/1000-N506)</f>
        <v>-8.7999999999999995E-2</v>
      </c>
      <c r="AH506" s="17">
        <f t="shared" si="99"/>
        <v>8.7999999999999995E-2</v>
      </c>
      <c r="AK506">
        <v>-0.6282298175950578</v>
      </c>
    </row>
    <row r="507" spans="1:37" x14ac:dyDescent="0.3">
      <c r="A507" s="2" t="s">
        <v>3</v>
      </c>
      <c r="B507" s="2">
        <v>503</v>
      </c>
      <c r="C507" s="8">
        <v>0</v>
      </c>
      <c r="D507" s="8">
        <v>0</v>
      </c>
      <c r="E507" s="8">
        <v>-2.46E-2</v>
      </c>
      <c r="F507" s="13">
        <f t="shared" si="100"/>
        <v>0</v>
      </c>
      <c r="G507" s="13">
        <f t="shared" si="101"/>
        <v>2.8933333333333326</v>
      </c>
      <c r="H507" s="35" cm="1">
        <f t="array" ref="H507">(m*g*_xll.Interp1d(-1,Parameters!$H$48:$H$54,Parameters!$I$48:$I$54,C507)+c_w*A*rho_L*(C507/3.6)^2/2+F507*e_i*m)*C507/3.6/1000</f>
        <v>0</v>
      </c>
      <c r="I507" s="35">
        <f t="shared" si="91"/>
        <v>0</v>
      </c>
      <c r="J507" s="35">
        <f t="shared" si="92"/>
        <v>0</v>
      </c>
      <c r="K507" s="35">
        <f t="shared" si="93"/>
        <v>0</v>
      </c>
      <c r="L507" s="35">
        <f t="shared" si="94"/>
        <v>0</v>
      </c>
      <c r="M507" s="35" cm="1">
        <f t="array" ref="M507">_xll.Interp2dTab(-1,1,Parameters!$V$29:$AI$29,Parameters!$U$30:$U$37,Parameters!$V$30:$AI$37,ABS(J507),ABS(I507))*_xll.Interp2dTab(-1,1,Parameters!$V$18:$AI$18,Parameters!$U$19:$U$26,Parameters!$V$19:$AI$26,ABS(J507),ABS(I507))</f>
        <v>4.0000000000000002E-4</v>
      </c>
      <c r="N507" s="35">
        <f t="shared" si="95"/>
        <v>0</v>
      </c>
      <c r="O507" s="35">
        <f t="shared" si="96"/>
        <v>0</v>
      </c>
      <c r="P507" s="35">
        <f t="shared" si="102"/>
        <v>0.26548314574578619</v>
      </c>
      <c r="Q507" s="35" cm="1">
        <f t="array" ref="Q507">_xll.Interp2dTab(-1,1,Parameters!$AL$29:$AY$29,Parameters!$AK$30:$AK$37,Parameters!$AL$30:$AY$37,ABS(L507),ABS(K507))</f>
        <v>0.4</v>
      </c>
      <c r="R507" s="35">
        <f t="shared" si="97"/>
        <v>0</v>
      </c>
      <c r="S507" s="35">
        <f t="shared" si="103"/>
        <v>0.17084037257994511</v>
      </c>
      <c r="X507" s="12"/>
      <c r="AB507" s="17">
        <f>([1]WLTC_BFH!$I508/1000-H507)</f>
        <v>2.7E-6</v>
      </c>
      <c r="AC507" s="17">
        <f t="shared" si="98"/>
        <v>2.7E-6</v>
      </c>
      <c r="AG507" s="17">
        <f>([1]WLTC_BFH!$U511/1000-N507)</f>
        <v>-9.4285714285713321E-2</v>
      </c>
      <c r="AH507" s="17">
        <f t="shared" si="99"/>
        <v>9.4285714285713321E-2</v>
      </c>
      <c r="AK507">
        <v>0.15389418150920525</v>
      </c>
    </row>
    <row r="508" spans="1:37" x14ac:dyDescent="0.3">
      <c r="A508" s="2" t="s">
        <v>3</v>
      </c>
      <c r="B508" s="2">
        <v>504</v>
      </c>
      <c r="C508" s="8">
        <v>0</v>
      </c>
      <c r="D508" s="8">
        <v>0</v>
      </c>
      <c r="E508" s="8">
        <v>-4.8800000000000003E-2</v>
      </c>
      <c r="F508" s="13">
        <f t="shared" si="100"/>
        <v>0</v>
      </c>
      <c r="G508" s="13">
        <f t="shared" si="101"/>
        <v>2.8933333333333326</v>
      </c>
      <c r="H508" s="35" cm="1">
        <f t="array" ref="H508">(m*g*_xll.Interp1d(-1,Parameters!$H$48:$H$54,Parameters!$I$48:$I$54,C508)+c_w*A*rho_L*(C508/3.6)^2/2+F508*e_i*m)*C508/3.6/1000</f>
        <v>0</v>
      </c>
      <c r="I508" s="35">
        <f t="shared" si="91"/>
        <v>0</v>
      </c>
      <c r="J508" s="35">
        <f t="shared" si="92"/>
        <v>0</v>
      </c>
      <c r="K508" s="35">
        <f t="shared" si="93"/>
        <v>0</v>
      </c>
      <c r="L508" s="35">
        <f t="shared" si="94"/>
        <v>0</v>
      </c>
      <c r="M508" s="35" cm="1">
        <f t="array" ref="M508">_xll.Interp2dTab(-1,1,Parameters!$V$29:$AI$29,Parameters!$U$30:$U$37,Parameters!$V$30:$AI$37,ABS(J508),ABS(I508))*_xll.Interp2dTab(-1,1,Parameters!$V$18:$AI$18,Parameters!$U$19:$U$26,Parameters!$V$19:$AI$26,ABS(J508),ABS(I508))</f>
        <v>4.0000000000000002E-4</v>
      </c>
      <c r="N508" s="35">
        <f t="shared" si="95"/>
        <v>0</v>
      </c>
      <c r="O508" s="35">
        <f t="shared" si="96"/>
        <v>0</v>
      </c>
      <c r="P508" s="35">
        <f t="shared" si="102"/>
        <v>0.26548314574578619</v>
      </c>
      <c r="Q508" s="35" cm="1">
        <f t="array" ref="Q508">_xll.Interp2dTab(-1,1,Parameters!$AL$29:$AY$29,Parameters!$AK$30:$AK$37,Parameters!$AL$30:$AY$37,ABS(L508),ABS(K508))</f>
        <v>0.4</v>
      </c>
      <c r="R508" s="35">
        <f t="shared" si="97"/>
        <v>0</v>
      </c>
      <c r="S508" s="35">
        <f t="shared" si="103"/>
        <v>0.17084037257994511</v>
      </c>
      <c r="X508" s="12"/>
      <c r="AB508" s="17">
        <f>([1]WLTC_BFH!$I509/1000-H508)</f>
        <v>5.1000000000000003E-6</v>
      </c>
      <c r="AC508" s="17">
        <f t="shared" si="98"/>
        <v>5.1000000000000003E-6</v>
      </c>
      <c r="AG508" s="17">
        <f>([1]WLTC_BFH!$U512/1000-N508)</f>
        <v>-0.17285714285714557</v>
      </c>
      <c r="AH508" s="17">
        <f t="shared" si="99"/>
        <v>0.17285714285714557</v>
      </c>
      <c r="AK508">
        <v>0.5330158688037272</v>
      </c>
    </row>
    <row r="509" spans="1:37" x14ac:dyDescent="0.3">
      <c r="A509" s="2" t="s">
        <v>3</v>
      </c>
      <c r="B509" s="2">
        <v>505</v>
      </c>
      <c r="C509" s="8">
        <v>0</v>
      </c>
      <c r="D509" s="8">
        <v>0</v>
      </c>
      <c r="E509" s="8">
        <v>-3.27E-2</v>
      </c>
      <c r="F509" s="13">
        <f t="shared" si="100"/>
        <v>0</v>
      </c>
      <c r="G509" s="13">
        <f t="shared" si="101"/>
        <v>2.8933333333333326</v>
      </c>
      <c r="H509" s="35" cm="1">
        <f t="array" ref="H509">(m*g*_xll.Interp1d(-1,Parameters!$H$48:$H$54,Parameters!$I$48:$I$54,C509)+c_w*A*rho_L*(C509/3.6)^2/2+F509*e_i*m)*C509/3.6/1000</f>
        <v>0</v>
      </c>
      <c r="I509" s="35">
        <f t="shared" si="91"/>
        <v>0</v>
      </c>
      <c r="J509" s="35">
        <f t="shared" si="92"/>
        <v>0</v>
      </c>
      <c r="K509" s="35">
        <f t="shared" si="93"/>
        <v>0</v>
      </c>
      <c r="L509" s="35">
        <f t="shared" si="94"/>
        <v>0</v>
      </c>
      <c r="M509" s="35" cm="1">
        <f t="array" ref="M509">_xll.Interp2dTab(-1,1,Parameters!$V$29:$AI$29,Parameters!$U$30:$U$37,Parameters!$V$30:$AI$37,ABS(J509),ABS(I509))*_xll.Interp2dTab(-1,1,Parameters!$V$18:$AI$18,Parameters!$U$19:$U$26,Parameters!$V$19:$AI$26,ABS(J509),ABS(I509))</f>
        <v>4.0000000000000002E-4</v>
      </c>
      <c r="N509" s="35">
        <f t="shared" si="95"/>
        <v>0</v>
      </c>
      <c r="O509" s="35">
        <f t="shared" si="96"/>
        <v>0</v>
      </c>
      <c r="P509" s="35">
        <f t="shared" si="102"/>
        <v>0.26548314574578619</v>
      </c>
      <c r="Q509" s="35" cm="1">
        <f t="array" ref="Q509">_xll.Interp2dTab(-1,1,Parameters!$AL$29:$AY$29,Parameters!$AK$30:$AK$37,Parameters!$AL$30:$AY$37,ABS(L509),ABS(K509))</f>
        <v>0.4</v>
      </c>
      <c r="R509" s="35">
        <f t="shared" si="97"/>
        <v>0</v>
      </c>
      <c r="S509" s="35">
        <f t="shared" si="103"/>
        <v>0.17084037257994511</v>
      </c>
      <c r="X509" s="12"/>
      <c r="AB509" s="17">
        <f>([1]WLTC_BFH!$I510/1000-H509)</f>
        <v>3.2000000000000003E-6</v>
      </c>
      <c r="AC509" s="17">
        <f t="shared" si="98"/>
        <v>3.2000000000000003E-6</v>
      </c>
      <c r="AG509" s="17">
        <f>([1]WLTC_BFH!$U513/1000-N509)</f>
        <v>-9.7046728971963314E-2</v>
      </c>
      <c r="AH509" s="17">
        <f t="shared" si="99"/>
        <v>9.7046728971963314E-2</v>
      </c>
      <c r="AK509">
        <v>0.35082246391340527</v>
      </c>
    </row>
    <row r="510" spans="1:37" x14ac:dyDescent="0.3">
      <c r="A510" s="2" t="s">
        <v>3</v>
      </c>
      <c r="B510" s="2">
        <v>506</v>
      </c>
      <c r="C510" s="8">
        <v>0</v>
      </c>
      <c r="D510" s="8">
        <v>0</v>
      </c>
      <c r="E510" s="8">
        <v>-6.5299999999999997E-2</v>
      </c>
      <c r="F510" s="13">
        <f t="shared" si="100"/>
        <v>0</v>
      </c>
      <c r="G510" s="13">
        <f t="shared" si="101"/>
        <v>2.8933333333333326</v>
      </c>
      <c r="H510" s="35" cm="1">
        <f t="array" ref="H510">(m*g*_xll.Interp1d(-1,Parameters!$H$48:$H$54,Parameters!$I$48:$I$54,C510)+c_w*A*rho_L*(C510/3.6)^2/2+F510*e_i*m)*C510/3.6/1000</f>
        <v>0</v>
      </c>
      <c r="I510" s="35">
        <f t="shared" si="91"/>
        <v>0</v>
      </c>
      <c r="J510" s="35">
        <f t="shared" si="92"/>
        <v>0</v>
      </c>
      <c r="K510" s="35">
        <f t="shared" si="93"/>
        <v>0</v>
      </c>
      <c r="L510" s="35">
        <f t="shared" si="94"/>
        <v>0</v>
      </c>
      <c r="M510" s="35" cm="1">
        <f t="array" ref="M510">_xll.Interp2dTab(-1,1,Parameters!$V$29:$AI$29,Parameters!$U$30:$U$37,Parameters!$V$30:$AI$37,ABS(J510),ABS(I510))*_xll.Interp2dTab(-1,1,Parameters!$V$18:$AI$18,Parameters!$U$19:$U$26,Parameters!$V$19:$AI$26,ABS(J510),ABS(I510))</f>
        <v>4.0000000000000002E-4</v>
      </c>
      <c r="N510" s="35">
        <f t="shared" si="95"/>
        <v>0</v>
      </c>
      <c r="O510" s="35">
        <f t="shared" si="96"/>
        <v>0</v>
      </c>
      <c r="P510" s="35">
        <f t="shared" si="102"/>
        <v>0.26548314574578619</v>
      </c>
      <c r="Q510" s="35" cm="1">
        <f t="array" ref="Q510">_xll.Interp2dTab(-1,1,Parameters!$AL$29:$AY$29,Parameters!$AK$30:$AK$37,Parameters!$AL$30:$AY$37,ABS(L510),ABS(K510))</f>
        <v>0.4</v>
      </c>
      <c r="R510" s="35">
        <f t="shared" si="97"/>
        <v>0</v>
      </c>
      <c r="S510" s="35">
        <f t="shared" si="103"/>
        <v>0.17084037257994511</v>
      </c>
      <c r="X510" s="12"/>
      <c r="AB510" s="17">
        <f>([1]WLTC_BFH!$I511/1000-H510)</f>
        <v>6.4999999999999996E-6</v>
      </c>
      <c r="AC510" s="17">
        <f t="shared" si="98"/>
        <v>6.4999999999999996E-6</v>
      </c>
      <c r="AG510" s="17">
        <f>([1]WLTC_BFH!$U514/1000-N510)</f>
        <v>-8.7999999999999995E-2</v>
      </c>
      <c r="AH510" s="17">
        <f t="shared" si="99"/>
        <v>8.7999999999999995E-2</v>
      </c>
      <c r="AK510">
        <v>1.0043343479888369</v>
      </c>
    </row>
    <row r="511" spans="1:37" x14ac:dyDescent="0.3">
      <c r="A511" s="2" t="s">
        <v>3</v>
      </c>
      <c r="B511" s="2">
        <v>507</v>
      </c>
      <c r="C511" s="8">
        <v>0</v>
      </c>
      <c r="D511" s="8">
        <v>0</v>
      </c>
      <c r="E511" s="8">
        <v>-1.9699999999999999E-2</v>
      </c>
      <c r="F511" s="13">
        <f t="shared" si="100"/>
        <v>0</v>
      </c>
      <c r="G511" s="13">
        <f t="shared" si="101"/>
        <v>2.8933333333333326</v>
      </c>
      <c r="H511" s="35" cm="1">
        <f t="array" ref="H511">(m*g*_xll.Interp1d(-1,Parameters!$H$48:$H$54,Parameters!$I$48:$I$54,C511)+c_w*A*rho_L*(C511/3.6)^2/2+F511*e_i*m)*C511/3.6/1000</f>
        <v>0</v>
      </c>
      <c r="I511" s="35">
        <f t="shared" si="91"/>
        <v>0</v>
      </c>
      <c r="J511" s="35">
        <f t="shared" si="92"/>
        <v>0</v>
      </c>
      <c r="K511" s="35">
        <f t="shared" si="93"/>
        <v>0</v>
      </c>
      <c r="L511" s="35">
        <f t="shared" si="94"/>
        <v>0</v>
      </c>
      <c r="M511" s="35" cm="1">
        <f t="array" ref="M511">_xll.Interp2dTab(-1,1,Parameters!$V$29:$AI$29,Parameters!$U$30:$U$37,Parameters!$V$30:$AI$37,ABS(J511),ABS(I511))*_xll.Interp2dTab(-1,1,Parameters!$V$18:$AI$18,Parameters!$U$19:$U$26,Parameters!$V$19:$AI$26,ABS(J511),ABS(I511))</f>
        <v>4.0000000000000002E-4</v>
      </c>
      <c r="N511" s="35">
        <f t="shared" si="95"/>
        <v>0</v>
      </c>
      <c r="O511" s="35">
        <f t="shared" si="96"/>
        <v>0</v>
      </c>
      <c r="P511" s="35">
        <f t="shared" si="102"/>
        <v>0.26548314574578619</v>
      </c>
      <c r="Q511" s="35" cm="1">
        <f t="array" ref="Q511">_xll.Interp2dTab(-1,1,Parameters!$AL$29:$AY$29,Parameters!$AK$30:$AK$37,Parameters!$AL$30:$AY$37,ABS(L511),ABS(K511))</f>
        <v>0.4</v>
      </c>
      <c r="R511" s="35">
        <f t="shared" si="97"/>
        <v>0</v>
      </c>
      <c r="S511" s="35">
        <f t="shared" si="103"/>
        <v>0.17084037257994511</v>
      </c>
      <c r="X511" s="12"/>
      <c r="AB511" s="17">
        <f>([1]WLTC_BFH!$I512/1000-H511)</f>
        <v>1.9999999999999999E-6</v>
      </c>
      <c r="AC511" s="17">
        <f t="shared" si="98"/>
        <v>1.9999999999999999E-6</v>
      </c>
      <c r="AG511" s="17">
        <f>([1]WLTC_BFH!$U515/1000-N511)</f>
        <v>-0.15318518518518706</v>
      </c>
      <c r="AH511" s="17">
        <f t="shared" si="99"/>
        <v>0.15318518518518706</v>
      </c>
      <c r="AK511">
        <v>0.10425462612481243</v>
      </c>
    </row>
    <row r="512" spans="1:37" x14ac:dyDescent="0.3">
      <c r="A512" s="2" t="s">
        <v>3</v>
      </c>
      <c r="B512" s="2">
        <v>508</v>
      </c>
      <c r="C512" s="8">
        <v>0</v>
      </c>
      <c r="D512" s="8">
        <v>0</v>
      </c>
      <c r="E512" s="8">
        <v>7.17E-2</v>
      </c>
      <c r="F512" s="13">
        <f t="shared" si="100"/>
        <v>0</v>
      </c>
      <c r="G512" s="13">
        <f t="shared" si="101"/>
        <v>2.8933333333333326</v>
      </c>
      <c r="H512" s="35" cm="1">
        <f t="array" ref="H512">(m*g*_xll.Interp1d(-1,Parameters!$H$48:$H$54,Parameters!$I$48:$I$54,C512)+c_w*A*rho_L*(C512/3.6)^2/2+F512*e_i*m)*C512/3.6/1000</f>
        <v>0</v>
      </c>
      <c r="I512" s="35">
        <f t="shared" si="91"/>
        <v>0</v>
      </c>
      <c r="J512" s="35">
        <f t="shared" si="92"/>
        <v>0</v>
      </c>
      <c r="K512" s="35">
        <f t="shared" si="93"/>
        <v>0</v>
      </c>
      <c r="L512" s="35">
        <f t="shared" si="94"/>
        <v>0</v>
      </c>
      <c r="M512" s="35" cm="1">
        <f t="array" ref="M512">_xll.Interp2dTab(-1,1,Parameters!$V$29:$AI$29,Parameters!$U$30:$U$37,Parameters!$V$30:$AI$37,ABS(J512),ABS(I512))*_xll.Interp2dTab(-1,1,Parameters!$V$18:$AI$18,Parameters!$U$19:$U$26,Parameters!$V$19:$AI$26,ABS(J512),ABS(I512))</f>
        <v>4.0000000000000002E-4</v>
      </c>
      <c r="N512" s="35">
        <f t="shared" si="95"/>
        <v>0</v>
      </c>
      <c r="O512" s="35">
        <f t="shared" si="96"/>
        <v>0</v>
      </c>
      <c r="P512" s="35">
        <f t="shared" si="102"/>
        <v>0.26548314574578619</v>
      </c>
      <c r="Q512" s="35" cm="1">
        <f t="array" ref="Q512">_xll.Interp2dTab(-1,1,Parameters!$AL$29:$AY$29,Parameters!$AK$30:$AK$37,Parameters!$AL$30:$AY$37,ABS(L512),ABS(K512))</f>
        <v>0.4</v>
      </c>
      <c r="R512" s="35">
        <f t="shared" si="97"/>
        <v>0</v>
      </c>
      <c r="S512" s="35">
        <f t="shared" si="103"/>
        <v>0.17084037257994511</v>
      </c>
      <c r="X512" s="12"/>
      <c r="AB512" s="17">
        <f>([1]WLTC_BFH!$I513/1000-H512)</f>
        <v>-6.9999999999999999E-6</v>
      </c>
      <c r="AC512" s="17">
        <f t="shared" si="98"/>
        <v>6.9999999999999999E-6</v>
      </c>
      <c r="AG512" s="17">
        <f>([1]WLTC_BFH!$U516/1000-N512)</f>
        <v>-0.17599999999999999</v>
      </c>
      <c r="AH512" s="17">
        <f t="shared" si="99"/>
        <v>0.17599999999999999</v>
      </c>
      <c r="AK512">
        <v>-0.7617985941904597</v>
      </c>
    </row>
    <row r="513" spans="1:37" x14ac:dyDescent="0.3">
      <c r="A513" s="2" t="s">
        <v>3</v>
      </c>
      <c r="B513" s="2">
        <v>509</v>
      </c>
      <c r="C513" s="8">
        <v>0</v>
      </c>
      <c r="D513" s="8">
        <v>0</v>
      </c>
      <c r="E513" s="8">
        <v>2.5000000000000001E-2</v>
      </c>
      <c r="F513" s="13">
        <f t="shared" si="100"/>
        <v>0</v>
      </c>
      <c r="G513" s="13">
        <f t="shared" si="101"/>
        <v>2.8933333333333326</v>
      </c>
      <c r="H513" s="35" cm="1">
        <f t="array" ref="H513">(m*g*_xll.Interp1d(-1,Parameters!$H$48:$H$54,Parameters!$I$48:$I$54,C513)+c_w*A*rho_L*(C513/3.6)^2/2+F513*e_i*m)*C513/3.6/1000</f>
        <v>0</v>
      </c>
      <c r="I513" s="35">
        <f t="shared" si="91"/>
        <v>0</v>
      </c>
      <c r="J513" s="35">
        <f t="shared" si="92"/>
        <v>0</v>
      </c>
      <c r="K513" s="35">
        <f t="shared" si="93"/>
        <v>0</v>
      </c>
      <c r="L513" s="35">
        <f t="shared" si="94"/>
        <v>0</v>
      </c>
      <c r="M513" s="35" cm="1">
        <f t="array" ref="M513">_xll.Interp2dTab(-1,1,Parameters!$V$29:$AI$29,Parameters!$U$30:$U$37,Parameters!$V$30:$AI$37,ABS(J513),ABS(I513))*_xll.Interp2dTab(-1,1,Parameters!$V$18:$AI$18,Parameters!$U$19:$U$26,Parameters!$V$19:$AI$26,ABS(J513),ABS(I513))</f>
        <v>4.0000000000000002E-4</v>
      </c>
      <c r="N513" s="35">
        <f t="shared" si="95"/>
        <v>0</v>
      </c>
      <c r="O513" s="35">
        <f t="shared" si="96"/>
        <v>0</v>
      </c>
      <c r="P513" s="35">
        <f t="shared" si="102"/>
        <v>0.26548314574578619</v>
      </c>
      <c r="Q513" s="35" cm="1">
        <f t="array" ref="Q513">_xll.Interp2dTab(-1,1,Parameters!$AL$29:$AY$29,Parameters!$AK$30:$AK$37,Parameters!$AL$30:$AY$37,ABS(L513),ABS(K513))</f>
        <v>0.4</v>
      </c>
      <c r="R513" s="35">
        <f t="shared" si="97"/>
        <v>0</v>
      </c>
      <c r="S513" s="35">
        <f t="shared" si="103"/>
        <v>0.17084037257994511</v>
      </c>
      <c r="X513" s="12"/>
      <c r="AB513" s="17">
        <f>([1]WLTC_BFH!$I514/1000-H513)</f>
        <v>-2.5999999999999997E-6</v>
      </c>
      <c r="AC513" s="17">
        <f t="shared" si="98"/>
        <v>2.5999999999999997E-6</v>
      </c>
      <c r="AG513" s="17">
        <f>([1]WLTC_BFH!$U517/1000-N513)</f>
        <v>-0.17599999999999999</v>
      </c>
      <c r="AH513" s="17">
        <f t="shared" si="99"/>
        <v>0.17599999999999999</v>
      </c>
      <c r="AK513">
        <v>-0.38082769520977122</v>
      </c>
    </row>
    <row r="514" spans="1:37" x14ac:dyDescent="0.3">
      <c r="A514" s="2" t="s">
        <v>3</v>
      </c>
      <c r="B514" s="2">
        <v>510</v>
      </c>
      <c r="C514" s="8">
        <v>0</v>
      </c>
      <c r="D514" s="8">
        <v>0</v>
      </c>
      <c r="E514" s="8">
        <v>1.61E-2</v>
      </c>
      <c r="F514" s="13">
        <f t="shared" si="100"/>
        <v>0</v>
      </c>
      <c r="G514" s="13">
        <f t="shared" si="101"/>
        <v>2.8933333333333326</v>
      </c>
      <c r="H514" s="35" cm="1">
        <f t="array" ref="H514">(m*g*_xll.Interp1d(-1,Parameters!$H$48:$H$54,Parameters!$I$48:$I$54,C514)+c_w*A*rho_L*(C514/3.6)^2/2+F514*e_i*m)*C514/3.6/1000</f>
        <v>0</v>
      </c>
      <c r="I514" s="35">
        <f t="shared" si="91"/>
        <v>0</v>
      </c>
      <c r="J514" s="35">
        <f t="shared" si="92"/>
        <v>0</v>
      </c>
      <c r="K514" s="35">
        <f t="shared" si="93"/>
        <v>0</v>
      </c>
      <c r="L514" s="35">
        <f t="shared" si="94"/>
        <v>0</v>
      </c>
      <c r="M514" s="35" cm="1">
        <f t="array" ref="M514">_xll.Interp2dTab(-1,1,Parameters!$V$29:$AI$29,Parameters!$U$30:$U$37,Parameters!$V$30:$AI$37,ABS(J514),ABS(I514))*_xll.Interp2dTab(-1,1,Parameters!$V$18:$AI$18,Parameters!$U$19:$U$26,Parameters!$V$19:$AI$26,ABS(J514),ABS(I514))</f>
        <v>4.0000000000000002E-4</v>
      </c>
      <c r="N514" s="35">
        <f t="shared" si="95"/>
        <v>0</v>
      </c>
      <c r="O514" s="35">
        <f t="shared" si="96"/>
        <v>0</v>
      </c>
      <c r="P514" s="35">
        <f t="shared" si="102"/>
        <v>0.26548314574578619</v>
      </c>
      <c r="Q514" s="35" cm="1">
        <f t="array" ref="Q514">_xll.Interp2dTab(-1,1,Parameters!$AL$29:$AY$29,Parameters!$AK$30:$AK$37,Parameters!$AL$30:$AY$37,ABS(L514),ABS(K514))</f>
        <v>0.4</v>
      </c>
      <c r="R514" s="35">
        <f t="shared" si="97"/>
        <v>0</v>
      </c>
      <c r="S514" s="35">
        <f t="shared" si="103"/>
        <v>0.17084037257994511</v>
      </c>
      <c r="X514" s="12"/>
      <c r="AB514" s="17">
        <f>([1]WLTC_BFH!$I515/1000-H514)</f>
        <v>-1.6999999999999998E-6</v>
      </c>
      <c r="AC514" s="17">
        <f t="shared" si="98"/>
        <v>1.6999999999999998E-6</v>
      </c>
      <c r="AG514" s="17">
        <f>([1]WLTC_BFH!$U518/1000-N514)</f>
        <v>-0.17599999999999999</v>
      </c>
      <c r="AH514" s="17">
        <f t="shared" si="99"/>
        <v>0.17599999999999999</v>
      </c>
      <c r="AK514">
        <v>-0.32525992660101449</v>
      </c>
    </row>
    <row r="515" spans="1:37" x14ac:dyDescent="0.3">
      <c r="A515" s="2" t="s">
        <v>3</v>
      </c>
      <c r="B515" s="2">
        <v>511</v>
      </c>
      <c r="C515" s="8">
        <v>0</v>
      </c>
      <c r="D515" s="8">
        <v>0</v>
      </c>
      <c r="E515" s="8">
        <v>0.1128</v>
      </c>
      <c r="F515" s="13">
        <f t="shared" si="100"/>
        <v>0</v>
      </c>
      <c r="G515" s="13">
        <f t="shared" si="101"/>
        <v>2.8933333333333326</v>
      </c>
      <c r="H515" s="35" cm="1">
        <f t="array" ref="H515">(m*g*_xll.Interp1d(-1,Parameters!$H$48:$H$54,Parameters!$I$48:$I$54,C515)+c_w*A*rho_L*(C515/3.6)^2/2+F515*e_i*m)*C515/3.6/1000</f>
        <v>0</v>
      </c>
      <c r="I515" s="35">
        <f t="shared" si="91"/>
        <v>0</v>
      </c>
      <c r="J515" s="35">
        <f t="shared" si="92"/>
        <v>0</v>
      </c>
      <c r="K515" s="35">
        <f t="shared" si="93"/>
        <v>0</v>
      </c>
      <c r="L515" s="35">
        <f t="shared" si="94"/>
        <v>0</v>
      </c>
      <c r="M515" s="35" cm="1">
        <f t="array" ref="M515">_xll.Interp2dTab(-1,1,Parameters!$V$29:$AI$29,Parameters!$U$30:$U$37,Parameters!$V$30:$AI$37,ABS(J515),ABS(I515))*_xll.Interp2dTab(-1,1,Parameters!$V$18:$AI$18,Parameters!$U$19:$U$26,Parameters!$V$19:$AI$26,ABS(J515),ABS(I515))</f>
        <v>4.0000000000000002E-4</v>
      </c>
      <c r="N515" s="35">
        <f t="shared" si="95"/>
        <v>0</v>
      </c>
      <c r="O515" s="35">
        <f t="shared" si="96"/>
        <v>0</v>
      </c>
      <c r="P515" s="35">
        <f t="shared" si="102"/>
        <v>0.26548314574578619</v>
      </c>
      <c r="Q515" s="35" cm="1">
        <f t="array" ref="Q515">_xll.Interp2dTab(-1,1,Parameters!$AL$29:$AY$29,Parameters!$AK$30:$AK$37,Parameters!$AL$30:$AY$37,ABS(L515),ABS(K515))</f>
        <v>0.4</v>
      </c>
      <c r="R515" s="35">
        <f t="shared" si="97"/>
        <v>0</v>
      </c>
      <c r="S515" s="35">
        <f t="shared" si="103"/>
        <v>0.17084037257994511</v>
      </c>
      <c r="X515" s="12"/>
      <c r="AB515" s="17">
        <f>([1]WLTC_BFH!$I516/1000-H515)</f>
        <v>-1.1599999999999999E-5</v>
      </c>
      <c r="AC515" s="17">
        <f t="shared" si="98"/>
        <v>1.1599999999999999E-5</v>
      </c>
      <c r="AG515" s="17">
        <f>([1]WLTC_BFH!$U519/1000-N515)</f>
        <v>-0.59343119266052369</v>
      </c>
      <c r="AH515" s="17">
        <f t="shared" si="99"/>
        <v>0.59343119266052369</v>
      </c>
      <c r="AK515">
        <v>-1.3715918401927976</v>
      </c>
    </row>
    <row r="516" spans="1:37" x14ac:dyDescent="0.3">
      <c r="A516" s="2" t="s">
        <v>3</v>
      </c>
      <c r="B516" s="2">
        <v>512</v>
      </c>
      <c r="C516" s="8">
        <v>0.5</v>
      </c>
      <c r="D516" s="8">
        <v>0.5</v>
      </c>
      <c r="E516" s="8">
        <v>7.1300000000000002E-2</v>
      </c>
      <c r="F516" s="13">
        <f t="shared" si="100"/>
        <v>0.1388888888888889</v>
      </c>
      <c r="G516" s="13">
        <f t="shared" si="101"/>
        <v>2.8934722222222216</v>
      </c>
      <c r="H516" s="35" cm="1">
        <f t="array" ref="H516">(m*g*_xll.Interp1d(-1,Parameters!$H$48:$H$54,Parameters!$I$48:$I$54,C516)+c_w*A*rho_L*(C516/3.6)^2/2+F516*e_i*m)*C516/3.6/1000</f>
        <v>3.5501364403478883E-2</v>
      </c>
      <c r="I516" s="35">
        <f t="shared" ref="I516:I579" si="104">ABS(IFERROR(H516*1000/(C516/3.6)*r_dyn/i_g,0))</f>
        <v>9.0808341142305409</v>
      </c>
      <c r="J516" s="35">
        <f t="shared" ref="J516:J579" si="105">C516/3.6*60/2/PI()/r_dyn*i_g</f>
        <v>37.33281035802132</v>
      </c>
      <c r="K516" s="35">
        <f t="shared" ref="K516:K579" si="106">I516*i_g/2</f>
        <v>37.063424437231951</v>
      </c>
      <c r="L516" s="35">
        <f t="shared" ref="L516:L579" si="107">J516/i_g</f>
        <v>4.5734179049395216</v>
      </c>
      <c r="M516" s="35" cm="1">
        <f t="array" ref="M516">_xll.Interp2dTab(-1,1,Parameters!$V$29:$AI$29,Parameters!$U$30:$U$37,Parameters!$V$30:$AI$37,ABS(J516),ABS(I516))*_xll.Interp2dTab(-1,1,Parameters!$V$18:$AI$18,Parameters!$U$19:$U$26,Parameters!$V$19:$AI$26,ABS(J516),ABS(I516))</f>
        <v>0.14419057169087138</v>
      </c>
      <c r="N516" s="35">
        <f t="shared" si="95"/>
        <v>0.2462114130429407</v>
      </c>
      <c r="O516" s="35">
        <f t="shared" si="96"/>
        <v>246.21141304294071</v>
      </c>
      <c r="P516" s="35">
        <f t="shared" si="102"/>
        <v>0.26555153780496477</v>
      </c>
      <c r="Q516" s="35" cm="1">
        <f t="array" ref="Q516">_xll.Interp2dTab(-1,1,Parameters!$AL$29:$AY$29,Parameters!$AK$30:$AK$37,Parameters!$AL$30:$AY$37,ABS(L516),ABS(K516))</f>
        <v>0.38304385248267642</v>
      </c>
      <c r="R516" s="35">
        <f t="shared" si="97"/>
        <v>9.2682245579399997E-2</v>
      </c>
      <c r="S516" s="35">
        <f t="shared" si="103"/>
        <v>0.17086611764816162</v>
      </c>
      <c r="X516" s="12"/>
      <c r="AB516" s="17">
        <f>([1]WLTC_BFH!$I517/1000-H516)</f>
        <v>-3.5509064403478882E-2</v>
      </c>
      <c r="AC516" s="17">
        <f t="shared" si="98"/>
        <v>3.5509064403478882E-2</v>
      </c>
      <c r="AG516" s="17">
        <f>([1]WLTC_BFH!$U520/1000-N516)</f>
        <v>-0.46030150313310336</v>
      </c>
      <c r="AH516" s="17">
        <f t="shared" si="99"/>
        <v>0.46030150313310336</v>
      </c>
      <c r="AK516">
        <v>-0.68412462418934961</v>
      </c>
    </row>
    <row r="517" spans="1:37" x14ac:dyDescent="0.3">
      <c r="A517" s="2" t="s">
        <v>3</v>
      </c>
      <c r="B517" s="2">
        <v>513</v>
      </c>
      <c r="C517" s="8">
        <v>2.5</v>
      </c>
      <c r="D517" s="8">
        <v>2.5</v>
      </c>
      <c r="E517" s="8">
        <v>-1.2999999999999999E-3</v>
      </c>
      <c r="F517" s="13">
        <f t="shared" si="100"/>
        <v>0.55555555555555558</v>
      </c>
      <c r="G517" s="13">
        <f t="shared" si="101"/>
        <v>2.8941666666666661</v>
      </c>
      <c r="H517" s="35" cm="1">
        <f t="array" ref="H517">(m*g*_xll.Interp1d(-1,Parameters!$H$48:$H$54,Parameters!$I$48:$I$54,C517)+c_w*A*rho_L*(C517/3.6)^2/2+F517*e_i*m)*C517/3.6/1000</f>
        <v>0.57116537406691026</v>
      </c>
      <c r="I517" s="35">
        <f t="shared" si="104"/>
        <v>29.219485509045896</v>
      </c>
      <c r="J517" s="35">
        <f t="shared" si="105"/>
        <v>186.66405179010656</v>
      </c>
      <c r="K517" s="35">
        <f t="shared" si="106"/>
        <v>119.25933010517083</v>
      </c>
      <c r="L517" s="35">
        <f t="shared" si="107"/>
        <v>22.867089524697604</v>
      </c>
      <c r="M517" s="35" cm="1">
        <f t="array" ref="M517">_xll.Interp2dTab(-1,1,Parameters!$V$29:$AI$29,Parameters!$U$30:$U$37,Parameters!$V$30:$AI$37,ABS(J517),ABS(I517))*_xll.Interp2dTab(-1,1,Parameters!$V$18:$AI$18,Parameters!$U$19:$U$26,Parameters!$V$19:$AI$26,ABS(J517),ABS(I517))</f>
        <v>0.20631080307274555</v>
      </c>
      <c r="N517" s="35">
        <f t="shared" ref="N517:N580" si="108">IF(H517&lt;0,H517*M517,H517/M517)</f>
        <v>2.7684705093485404</v>
      </c>
      <c r="O517" s="35">
        <f t="shared" ref="O517:O580" si="109">N517*1000</f>
        <v>2768.4705093485404</v>
      </c>
      <c r="P517" s="35">
        <f t="shared" si="102"/>
        <v>0.26632055739089494</v>
      </c>
      <c r="Q517" s="35" cm="1">
        <f t="array" ref="Q517">_xll.Interp2dTab(-1,1,Parameters!$AL$29:$AY$29,Parameters!$AK$30:$AK$37,Parameters!$AL$30:$AY$37,ABS(L517),ABS(K517))</f>
        <v>0.41329396305004895</v>
      </c>
      <c r="R517" s="35">
        <f t="shared" ref="R517:R580" si="110">IF(H517&lt;0,H517*Q517,H517/Q517)</f>
        <v>1.3819833463131022</v>
      </c>
      <c r="S517" s="35">
        <f t="shared" si="103"/>
        <v>0.17125000191102638</v>
      </c>
      <c r="X517" s="12"/>
      <c r="AB517" s="17">
        <f>([1]WLTC_BFH!$I518/1000-H517)</f>
        <v>-0.57116527406691031</v>
      </c>
      <c r="AC517" s="17">
        <f t="shared" ref="AC517:AC580" si="111">ABS(AB517)</f>
        <v>0.57116527406691031</v>
      </c>
      <c r="AG517" s="17">
        <f>([1]WLTC_BFH!$U521/1000-N517)</f>
        <v>-1.5694616597911308</v>
      </c>
      <c r="AH517" s="17">
        <f t="shared" ref="AH517:AH580" si="112">ABS(AG517)</f>
        <v>1.5694616597911308</v>
      </c>
      <c r="AK517">
        <v>1.2107822125053218</v>
      </c>
    </row>
    <row r="518" spans="1:37" x14ac:dyDescent="0.3">
      <c r="A518" s="2" t="s">
        <v>3</v>
      </c>
      <c r="B518" s="2">
        <v>514</v>
      </c>
      <c r="C518" s="8">
        <v>6.6</v>
      </c>
      <c r="D518" s="8">
        <v>6.6</v>
      </c>
      <c r="E518" s="8">
        <v>9.5399999999999999E-2</v>
      </c>
      <c r="F518" s="13">
        <f t="shared" ref="F518:F581" si="113">(($C518-$C517)/3.6)</f>
        <v>1.1388888888888888</v>
      </c>
      <c r="G518" s="13">
        <f t="shared" ref="G518:G581" si="114">(C518/3.6)/1000+G517</f>
        <v>2.8959999999999995</v>
      </c>
      <c r="H518" s="35" cm="1">
        <f t="array" ref="H518">(m*g*_xll.Interp1d(-1,Parameters!$H$48:$H$54,Parameters!$I$48:$I$54,C518)+c_w*A*rho_L*(C518/3.6)^2/2+F518*e_i*m)*C518/3.6/1000</f>
        <v>2.9644546396735305</v>
      </c>
      <c r="I518" s="35">
        <f t="shared" si="104"/>
        <v>57.444913000255504</v>
      </c>
      <c r="J518" s="35">
        <f t="shared" si="105"/>
        <v>492.79309672588136</v>
      </c>
      <c r="K518" s="35">
        <f t="shared" si="106"/>
        <v>234.46141241054283</v>
      </c>
      <c r="L518" s="35">
        <f t="shared" si="107"/>
        <v>60.369116345201682</v>
      </c>
      <c r="M518" s="35" cm="1">
        <f t="array" ref="M518">_xll.Interp2dTab(-1,1,Parameters!$V$29:$AI$29,Parameters!$U$30:$U$37,Parameters!$V$30:$AI$37,ABS(J518),ABS(I518))*_xll.Interp2dTab(-1,1,Parameters!$V$18:$AI$18,Parameters!$U$19:$U$26,Parameters!$V$19:$AI$26,ABS(J518),ABS(I518))</f>
        <v>0.3748362773723079</v>
      </c>
      <c r="N518" s="35">
        <f t="shared" si="108"/>
        <v>7.9086652456775735</v>
      </c>
      <c r="O518" s="35">
        <f t="shared" si="109"/>
        <v>7908.6652456775737</v>
      </c>
      <c r="P518" s="35">
        <f t="shared" ref="P518:P581" si="115">N518*(B518-B517)/60/60+P517</f>
        <v>0.26851740884802761</v>
      </c>
      <c r="Q518" s="35" cm="1">
        <f t="array" ref="Q518">_xll.Interp2dTab(-1,1,Parameters!$AL$29:$AY$29,Parameters!$AK$30:$AK$37,Parameters!$AL$30:$AY$37,ABS(L518),ABS(K518))</f>
        <v>0.52228026724109311</v>
      </c>
      <c r="R518" s="35">
        <f t="shared" si="110"/>
        <v>5.6759843815908324</v>
      </c>
      <c r="S518" s="35">
        <f t="shared" ref="S518:S581" si="116">R518*(B518-B517)/60/60+S517</f>
        <v>0.17282666423924606</v>
      </c>
      <c r="X518" s="12"/>
      <c r="AB518" s="17">
        <f>([1]WLTC_BFH!$I519/1000-H518)</f>
        <v>-2.9644639396735304</v>
      </c>
      <c r="AC518" s="17">
        <f t="shared" si="111"/>
        <v>2.9644639396735304</v>
      </c>
      <c r="AG518" s="17">
        <f>([1]WLTC_BFH!$U522/1000-N518)</f>
        <v>-5.1542147952272082</v>
      </c>
      <c r="AH518" s="17">
        <f t="shared" si="112"/>
        <v>5.1542147952272082</v>
      </c>
      <c r="AK518">
        <v>2.0477558004950729</v>
      </c>
    </row>
    <row r="519" spans="1:37" x14ac:dyDescent="0.3">
      <c r="A519" s="2" t="s">
        <v>3</v>
      </c>
      <c r="B519" s="2">
        <v>515</v>
      </c>
      <c r="C519" s="8">
        <v>11.8</v>
      </c>
      <c r="D519" s="8">
        <v>11.8</v>
      </c>
      <c r="E519" s="8">
        <v>0.81679999999999997</v>
      </c>
      <c r="F519" s="13">
        <f t="shared" si="113"/>
        <v>1.4444444444444446</v>
      </c>
      <c r="G519" s="13">
        <f t="shared" si="114"/>
        <v>2.8992777777777774</v>
      </c>
      <c r="H519" s="35" cm="1">
        <f t="array" ref="H519">(m*g*_xll.Interp1d(-1,Parameters!$H$48:$H$54,Parameters!$I$48:$I$54,C519)+c_w*A*rho_L*(C519/3.6)^2/2+F519*e_i*m)*C519/3.6/1000</f>
        <v>6.6717785986886238</v>
      </c>
      <c r="I519" s="35">
        <f t="shared" si="104"/>
        <v>72.31199124024819</v>
      </c>
      <c r="J519" s="35">
        <f t="shared" si="105"/>
        <v>881.05432444930307</v>
      </c>
      <c r="K519" s="35">
        <f t="shared" si="106"/>
        <v>295.14139224707299</v>
      </c>
      <c r="L519" s="35">
        <f t="shared" si="107"/>
        <v>107.93266255657271</v>
      </c>
      <c r="M519" s="35" cm="1">
        <f t="array" ref="M519">_xll.Interp2dTab(-1,1,Parameters!$V$29:$AI$29,Parameters!$U$30:$U$37,Parameters!$V$30:$AI$37,ABS(J519),ABS(I519))*_xll.Interp2dTab(-1,1,Parameters!$V$18:$AI$18,Parameters!$U$19:$U$26,Parameters!$V$19:$AI$26,ABS(J519),ABS(I519))</f>
        <v>0.59393405276410038</v>
      </c>
      <c r="N519" s="35">
        <f t="shared" si="108"/>
        <v>11.233197638086144</v>
      </c>
      <c r="O519" s="35">
        <f t="shared" si="109"/>
        <v>11233.197638086145</v>
      </c>
      <c r="P519" s="35">
        <f t="shared" si="115"/>
        <v>0.27163774152527376</v>
      </c>
      <c r="Q519" s="35" cm="1">
        <f t="array" ref="Q519">_xll.Interp2dTab(-1,1,Parameters!$AL$29:$AY$29,Parameters!$AK$30:$AK$37,Parameters!$AL$30:$AY$37,ABS(L519),ABS(K519))</f>
        <v>0.66120473779818512</v>
      </c>
      <c r="R519" s="35">
        <f t="shared" si="110"/>
        <v>10.090336952069759</v>
      </c>
      <c r="S519" s="35">
        <f t="shared" si="116"/>
        <v>0.175629535614821</v>
      </c>
      <c r="X519" s="12"/>
      <c r="AB519" s="17">
        <f>([1]WLTC_BFH!$I520/1000-H519)</f>
        <v>-6.6716833986886241</v>
      </c>
      <c r="AC519" s="17">
        <f t="shared" si="111"/>
        <v>6.6716833986886241</v>
      </c>
      <c r="AG519" s="17">
        <f>([1]WLTC_BFH!$U523/1000-N519)</f>
        <v>-6.7089754158641552</v>
      </c>
      <c r="AH519" s="17">
        <f t="shared" si="112"/>
        <v>6.7089754158641552</v>
      </c>
      <c r="AK519">
        <v>2.3158574665506766</v>
      </c>
    </row>
    <row r="520" spans="1:37" x14ac:dyDescent="0.3">
      <c r="A520" s="2" t="s">
        <v>3</v>
      </c>
      <c r="B520" s="2">
        <v>516</v>
      </c>
      <c r="C520" s="8">
        <v>16.8</v>
      </c>
      <c r="D520" s="8">
        <v>16.8</v>
      </c>
      <c r="E520" s="8">
        <v>3.3319999999999999</v>
      </c>
      <c r="F520" s="13">
        <f t="shared" si="113"/>
        <v>1.3888888888888888</v>
      </c>
      <c r="G520" s="13">
        <f t="shared" si="114"/>
        <v>2.903944444444444</v>
      </c>
      <c r="H520" s="35" cm="1">
        <f t="array" ref="H520">(m*g*_xll.Interp1d(-1,Parameters!$H$48:$H$54,Parameters!$I$48:$I$54,C520)+c_w*A*rho_L*(C520/3.6)^2/2+F520*e_i*m)*C520/3.6/1000</f>
        <v>9.166486494925147</v>
      </c>
      <c r="I520" s="35">
        <f t="shared" si="104"/>
        <v>69.782146362374462</v>
      </c>
      <c r="J520" s="35">
        <f t="shared" si="105"/>
        <v>1254.3824280295162</v>
      </c>
      <c r="K520" s="35">
        <f t="shared" si="106"/>
        <v>284.81583037803136</v>
      </c>
      <c r="L520" s="35">
        <f t="shared" si="107"/>
        <v>153.66684160596793</v>
      </c>
      <c r="M520" s="35" cm="1">
        <f t="array" ref="M520">_xll.Interp2dTab(-1,1,Parameters!$V$29:$AI$29,Parameters!$U$30:$U$37,Parameters!$V$30:$AI$37,ABS(J520),ABS(I520))*_xll.Interp2dTab(-1,1,Parameters!$V$18:$AI$18,Parameters!$U$19:$U$26,Parameters!$V$19:$AI$26,ABS(J520),ABS(I520))</f>
        <v>0.71892923675624054</v>
      </c>
      <c r="N520" s="35">
        <f t="shared" si="108"/>
        <v>12.750192962361227</v>
      </c>
      <c r="O520" s="35">
        <f t="shared" si="109"/>
        <v>12750.192962361227</v>
      </c>
      <c r="P520" s="35">
        <f t="shared" si="115"/>
        <v>0.27517946179259634</v>
      </c>
      <c r="Q520" s="35" cm="1">
        <f t="array" ref="Q520">_xll.Interp2dTab(-1,1,Parameters!$AL$29:$AY$29,Parameters!$AK$30:$AK$37,Parameters!$AL$30:$AY$37,ABS(L520),ABS(K520))</f>
        <v>0.70811764290674306</v>
      </c>
      <c r="R520" s="35">
        <f t="shared" si="110"/>
        <v>12.944863875016239</v>
      </c>
      <c r="S520" s="35">
        <f t="shared" si="116"/>
        <v>0.17922533113565886</v>
      </c>
      <c r="X520" s="12"/>
      <c r="AB520" s="17">
        <f>([1]WLTC_BFH!$I521/1000-H520)</f>
        <v>-9.1655456949251466</v>
      </c>
      <c r="AC520" s="17">
        <f t="shared" si="111"/>
        <v>9.1655456949251466</v>
      </c>
      <c r="AG520" s="17">
        <f>([1]WLTC_BFH!$U524/1000-N520)</f>
        <v>-4.5835910206137047</v>
      </c>
      <c r="AH520" s="17">
        <f t="shared" si="112"/>
        <v>4.5835910206137047</v>
      </c>
      <c r="AK520">
        <v>3.3201442431289996</v>
      </c>
    </row>
    <row r="521" spans="1:37" x14ac:dyDescent="0.3">
      <c r="A521" s="2" t="s">
        <v>3</v>
      </c>
      <c r="B521" s="2">
        <v>517</v>
      </c>
      <c r="C521" s="8">
        <v>20.5</v>
      </c>
      <c r="D521" s="8">
        <v>20.5</v>
      </c>
      <c r="E521" s="8">
        <v>6.4490999999999996</v>
      </c>
      <c r="F521" s="13">
        <f t="shared" si="113"/>
        <v>1.0277777777777775</v>
      </c>
      <c r="G521" s="13">
        <f t="shared" si="114"/>
        <v>2.9096388888888884</v>
      </c>
      <c r="H521" s="35" cm="1">
        <f t="array" ref="H521">(m*g*_xll.Interp1d(-1,Parameters!$H$48:$H$54,Parameters!$I$48:$I$54,C521)+c_w*A*rho_L*(C521/3.6)^2/2+F521*e_i*m)*C521/3.6/1000</f>
        <v>8.4124994940967621</v>
      </c>
      <c r="I521" s="35">
        <f t="shared" si="104"/>
        <v>52.483391578520681</v>
      </c>
      <c r="J521" s="35">
        <f t="shared" si="105"/>
        <v>1530.645224678874</v>
      </c>
      <c r="K521" s="35">
        <f t="shared" si="106"/>
        <v>214.21096272773218</v>
      </c>
      <c r="L521" s="35">
        <f t="shared" si="107"/>
        <v>187.5101341025204</v>
      </c>
      <c r="M521" s="35" cm="1">
        <f t="array" ref="M521">_xll.Interp2dTab(-1,1,Parameters!$V$29:$AI$29,Parameters!$U$30:$U$37,Parameters!$V$30:$AI$37,ABS(J521),ABS(I521))*_xll.Interp2dTab(-1,1,Parameters!$V$18:$AI$18,Parameters!$U$19:$U$26,Parameters!$V$19:$AI$26,ABS(J521),ABS(I521))</f>
        <v>0.78769522294067185</v>
      </c>
      <c r="N521" s="35">
        <f t="shared" si="108"/>
        <v>10.679891472098442</v>
      </c>
      <c r="O521" s="35">
        <f t="shared" si="109"/>
        <v>10679.891472098441</v>
      </c>
      <c r="P521" s="35">
        <f t="shared" si="115"/>
        <v>0.27814609831262366</v>
      </c>
      <c r="Q521" s="35" cm="1">
        <f t="array" ref="Q521">_xll.Interp2dTab(-1,1,Parameters!$AL$29:$AY$29,Parameters!$AK$30:$AK$37,Parameters!$AL$30:$AY$37,ABS(L521),ABS(K521))</f>
        <v>0.80579714455428397</v>
      </c>
      <c r="R521" s="35">
        <f t="shared" si="110"/>
        <v>10.439971835281229</v>
      </c>
      <c r="S521" s="35">
        <f t="shared" si="116"/>
        <v>0.18212532331212586</v>
      </c>
      <c r="X521" s="12"/>
      <c r="AB521" s="17">
        <f>([1]WLTC_BFH!$I522/1000-H521)</f>
        <v>-8.4103907940967613</v>
      </c>
      <c r="AC521" s="17">
        <f t="shared" si="111"/>
        <v>8.4103907940967613</v>
      </c>
      <c r="AG521" s="17">
        <f>([1]WLTC_BFH!$U525/1000-N521)</f>
        <v>-0.48029147209760481</v>
      </c>
      <c r="AH521" s="17">
        <f t="shared" si="112"/>
        <v>0.48029147209760481</v>
      </c>
      <c r="AK521">
        <v>5.5606009942074328</v>
      </c>
    </row>
    <row r="522" spans="1:37" x14ac:dyDescent="0.3">
      <c r="A522" s="2" t="s">
        <v>3</v>
      </c>
      <c r="B522" s="2">
        <v>518</v>
      </c>
      <c r="C522" s="8">
        <v>21.9</v>
      </c>
      <c r="D522" s="8">
        <v>21.9</v>
      </c>
      <c r="E522" s="8">
        <v>9.9238999999999997</v>
      </c>
      <c r="F522" s="13">
        <f t="shared" si="113"/>
        <v>0.38888888888888851</v>
      </c>
      <c r="G522" s="13">
        <f t="shared" si="114"/>
        <v>2.9157222222222217</v>
      </c>
      <c r="H522" s="35" cm="1">
        <f t="array" ref="H522">(m*g*_xll.Interp1d(-1,Parameters!$H$48:$H$54,Parameters!$I$48:$I$54,C522)+c_w*A*rho_L*(C522/3.6)^2/2+F522*e_i*m)*C522/3.6/1000</f>
        <v>3.7121969247044495</v>
      </c>
      <c r="I522" s="35">
        <f t="shared" si="104"/>
        <v>21.678917564841498</v>
      </c>
      <c r="J522" s="35">
        <f t="shared" si="105"/>
        <v>1635.1770936813336</v>
      </c>
      <c r="K522" s="35">
        <f t="shared" si="106"/>
        <v>88.482502040900584</v>
      </c>
      <c r="L522" s="35">
        <f t="shared" si="107"/>
        <v>200.31570423635105</v>
      </c>
      <c r="M522" s="35" cm="1">
        <f t="array" ref="M522">_xll.Interp2dTab(-1,1,Parameters!$V$29:$AI$29,Parameters!$U$30:$U$37,Parameters!$V$30:$AI$37,ABS(J522),ABS(I522))*_xll.Interp2dTab(-1,1,Parameters!$V$18:$AI$18,Parameters!$U$19:$U$26,Parameters!$V$19:$AI$26,ABS(J522),ABS(I522))</f>
        <v>0.68217714329008683</v>
      </c>
      <c r="N522" s="35">
        <f t="shared" si="108"/>
        <v>5.4416905655924133</v>
      </c>
      <c r="O522" s="35">
        <f t="shared" si="109"/>
        <v>5441.6905655924129</v>
      </c>
      <c r="P522" s="35">
        <f t="shared" si="115"/>
        <v>0.27965767902528821</v>
      </c>
      <c r="Q522" s="35" cm="1">
        <f t="array" ref="Q522">_xll.Interp2dTab(-1,1,Parameters!$AL$29:$AY$29,Parameters!$AK$30:$AK$37,Parameters!$AL$30:$AY$37,ABS(L522),ABS(K522))</f>
        <v>0.90814241535068341</v>
      </c>
      <c r="R522" s="35">
        <f t="shared" si="110"/>
        <v>4.0876814714914156</v>
      </c>
      <c r="S522" s="35">
        <f t="shared" si="116"/>
        <v>0.18326079038754015</v>
      </c>
      <c r="X522" s="12"/>
      <c r="AB522" s="17">
        <f>([1]WLTC_BFH!$I523/1000-H522)</f>
        <v>-3.7088507247044493</v>
      </c>
      <c r="AC522" s="17">
        <f t="shared" si="111"/>
        <v>3.7088507247044493</v>
      </c>
      <c r="AG522" s="17">
        <f>([1]WLTC_BFH!$U526/1000-N522)</f>
        <v>-3.457455271474827</v>
      </c>
      <c r="AH522" s="17">
        <f t="shared" si="112"/>
        <v>3.457455271474827</v>
      </c>
      <c r="AK522">
        <v>-4.0628150837139287</v>
      </c>
    </row>
    <row r="523" spans="1:37" x14ac:dyDescent="0.3">
      <c r="A523" s="2" t="s">
        <v>3</v>
      </c>
      <c r="B523" s="2">
        <v>519</v>
      </c>
      <c r="C523" s="8">
        <v>21.9</v>
      </c>
      <c r="D523" s="8">
        <v>21.9</v>
      </c>
      <c r="E523" s="8">
        <v>14.428800000000001</v>
      </c>
      <c r="F523" s="13">
        <f t="shared" si="113"/>
        <v>0</v>
      </c>
      <c r="G523" s="13">
        <f t="shared" si="114"/>
        <v>2.9218055555555549</v>
      </c>
      <c r="H523" s="35" cm="1">
        <f t="array" ref="H523">(m*g*_xll.Interp1d(-1,Parameters!$H$48:$H$54,Parameters!$I$48:$I$54,C523)+c_w*A*rho_L*(C523/3.6)^2/2+F523*e_i*m)*C523/3.6/1000</f>
        <v>0.49478857100074936</v>
      </c>
      <c r="I523" s="35">
        <f t="shared" si="104"/>
        <v>2.8895236056489564</v>
      </c>
      <c r="J523" s="35">
        <f t="shared" si="105"/>
        <v>1635.1770936813336</v>
      </c>
      <c r="K523" s="35">
        <f t="shared" si="106"/>
        <v>11.793590596456216</v>
      </c>
      <c r="L523" s="35">
        <f t="shared" si="107"/>
        <v>200.31570423635105</v>
      </c>
      <c r="M523" s="35" cm="1">
        <f t="array" ref="M523">_xll.Interp2dTab(-1,1,Parameters!$V$29:$AI$29,Parameters!$U$30:$U$37,Parameters!$V$30:$AI$37,ABS(J523),ABS(I523))*_xll.Interp2dTab(-1,1,Parameters!$V$18:$AI$18,Parameters!$U$19:$U$26,Parameters!$V$19:$AI$26,ABS(J523),ABS(I523))</f>
        <v>0.27827823591094336</v>
      </c>
      <c r="N523" s="35">
        <f t="shared" si="108"/>
        <v>1.7780354592987115</v>
      </c>
      <c r="O523" s="35">
        <f t="shared" si="109"/>
        <v>1778.0354592987114</v>
      </c>
      <c r="P523" s="35">
        <f t="shared" si="115"/>
        <v>0.28015157776398231</v>
      </c>
      <c r="Q523" s="35" cm="1">
        <f t="array" ref="Q523">_xll.Interp2dTab(-1,1,Parameters!$AL$29:$AY$29,Parameters!$AK$30:$AK$37,Parameters!$AL$30:$AY$37,ABS(L523),ABS(K523))</f>
        <v>0.65002412064487181</v>
      </c>
      <c r="R523" s="35">
        <f t="shared" si="110"/>
        <v>0.76118493958329214</v>
      </c>
      <c r="S523" s="35">
        <f t="shared" si="116"/>
        <v>0.18347223064853552</v>
      </c>
      <c r="X523" s="12"/>
      <c r="AB523" s="17">
        <f>([1]WLTC_BFH!$I524/1000-H523)</f>
        <v>-0.48799017100074937</v>
      </c>
      <c r="AC523" s="17">
        <f t="shared" si="111"/>
        <v>0.48799017100074937</v>
      </c>
      <c r="AG523" s="17">
        <f>([1]WLTC_BFH!$U527/1000-N523)</f>
        <v>0.59273377147072992</v>
      </c>
      <c r="AH523" s="17">
        <f t="shared" si="112"/>
        <v>0.59273377147072992</v>
      </c>
      <c r="AK523">
        <v>-6.9997596232790453</v>
      </c>
    </row>
    <row r="524" spans="1:37" x14ac:dyDescent="0.3">
      <c r="A524" s="2" t="s">
        <v>3</v>
      </c>
      <c r="B524" s="2">
        <v>520</v>
      </c>
      <c r="C524" s="8">
        <v>21.3</v>
      </c>
      <c r="D524" s="8">
        <v>21.3</v>
      </c>
      <c r="E524" s="8">
        <v>19.131</v>
      </c>
      <c r="F524" s="13">
        <f t="shared" si="113"/>
        <v>-0.16666666666666607</v>
      </c>
      <c r="G524" s="13">
        <f t="shared" si="114"/>
        <v>2.9277222222222217</v>
      </c>
      <c r="H524" s="35" cm="1">
        <f t="array" ref="H524">(m*g*_xll.Interp1d(-1,Parameters!$H$48:$H$54,Parameters!$I$48:$I$54,C524)+c_w*A*rho_L*(C524/3.6)^2/2+F524*e_i*m)*C524/3.6/1000</f>
        <v>-0.86451894457865841</v>
      </c>
      <c r="I524" s="35">
        <f t="shared" si="104"/>
        <v>5.1909352698171425</v>
      </c>
      <c r="J524" s="35">
        <f t="shared" si="105"/>
        <v>1590.377721251708</v>
      </c>
      <c r="K524" s="35">
        <f t="shared" si="106"/>
        <v>21.186802303758668</v>
      </c>
      <c r="L524" s="35">
        <f t="shared" si="107"/>
        <v>194.82760275042361</v>
      </c>
      <c r="M524" s="35" cm="1">
        <f t="array" ref="M524">_xll.Interp2dTab(-1,1,Parameters!$V$29:$AI$29,Parameters!$U$30:$U$37,Parameters!$V$30:$AI$37,ABS(J524),ABS(I524))*_xll.Interp2dTab(-1,1,Parameters!$V$18:$AI$18,Parameters!$U$19:$U$26,Parameters!$V$19:$AI$26,ABS(J524),ABS(I524))</f>
        <v>0.37389352808913157</v>
      </c>
      <c r="N524" s="35">
        <f t="shared" si="108"/>
        <v>-0.32323803828840697</v>
      </c>
      <c r="O524" s="35">
        <f t="shared" si="109"/>
        <v>-323.23803828840698</v>
      </c>
      <c r="P524" s="35">
        <f t="shared" si="115"/>
        <v>0.28006178942001331</v>
      </c>
      <c r="Q524" s="35" cm="1">
        <f t="array" ref="Q524">_xll.Interp2dTab(-1,1,Parameters!$AL$29:$AY$29,Parameters!$AK$30:$AK$37,Parameters!$AL$30:$AY$37,ABS(L524),ABS(K524))</f>
        <v>0.84872186260783067</v>
      </c>
      <c r="R524" s="35">
        <f t="shared" si="110"/>
        <v>-0.73373612890255491</v>
      </c>
      <c r="S524" s="35">
        <f t="shared" si="116"/>
        <v>0.1832684150571737</v>
      </c>
      <c r="X524" s="12"/>
      <c r="AB524" s="17">
        <f>([1]WLTC_BFH!$I525/1000-H524)</f>
        <v>0.87355454457865844</v>
      </c>
      <c r="AC524" s="17">
        <f t="shared" si="111"/>
        <v>0.87355454457865844</v>
      </c>
      <c r="AG524" s="17">
        <f>([1]WLTC_BFH!$U528/1000-N524)</f>
        <v>-0.20076196171159305</v>
      </c>
      <c r="AH524" s="17">
        <f t="shared" si="112"/>
        <v>0.20076196171159305</v>
      </c>
      <c r="AK524">
        <v>-12.692600318973959</v>
      </c>
    </row>
    <row r="525" spans="1:37" x14ac:dyDescent="0.3">
      <c r="A525" s="2" t="s">
        <v>3</v>
      </c>
      <c r="B525" s="2">
        <v>521</v>
      </c>
      <c r="C525" s="8">
        <v>20.3</v>
      </c>
      <c r="D525" s="8">
        <v>20.3</v>
      </c>
      <c r="E525" s="8">
        <v>20.8414</v>
      </c>
      <c r="F525" s="13">
        <f t="shared" si="113"/>
        <v>-0.27777777777777779</v>
      </c>
      <c r="G525" s="13">
        <f t="shared" si="114"/>
        <v>2.9333611111111106</v>
      </c>
      <c r="H525" s="35" cm="1">
        <f t="array" ref="H525">(m*g*_xll.Interp1d(-1,Parameters!$H$48:$H$54,Parameters!$I$48:$I$54,C525)+c_w*A*rho_L*(C525/3.6)^2/2+F525*e_i*m)*C525/3.6/1000</f>
        <v>-1.6831299906169013</v>
      </c>
      <c r="I525" s="35">
        <f t="shared" si="104"/>
        <v>10.604063572952599</v>
      </c>
      <c r="J525" s="35">
        <f t="shared" si="105"/>
        <v>1515.7121005356655</v>
      </c>
      <c r="K525" s="35">
        <f t="shared" si="106"/>
        <v>43.280485473006031</v>
      </c>
      <c r="L525" s="35">
        <f t="shared" si="107"/>
        <v>185.6807669405446</v>
      </c>
      <c r="M525" s="35" cm="1">
        <f t="array" ref="M525">_xll.Interp2dTab(-1,1,Parameters!$V$29:$AI$29,Parameters!$U$30:$U$37,Parameters!$V$30:$AI$37,ABS(J525),ABS(I525))*_xll.Interp2dTab(-1,1,Parameters!$V$18:$AI$18,Parameters!$U$19:$U$26,Parameters!$V$19:$AI$26,ABS(J525),ABS(I525))</f>
        <v>0.61565865066828973</v>
      </c>
      <c r="N525" s="35">
        <f t="shared" si="108"/>
        <v>-1.0362335389225326</v>
      </c>
      <c r="O525" s="35">
        <f t="shared" si="109"/>
        <v>-1036.2335389225325</v>
      </c>
      <c r="P525" s="35">
        <f t="shared" si="115"/>
        <v>0.27977394677031259</v>
      </c>
      <c r="Q525" s="35" cm="1">
        <f t="array" ref="Q525">_xll.Interp2dTab(-1,1,Parameters!$AL$29:$AY$29,Parameters!$AK$30:$AK$37,Parameters!$AL$30:$AY$37,ABS(L525),ABS(K525))</f>
        <v>0.93170064872479974</v>
      </c>
      <c r="R525" s="35">
        <f t="shared" si="110"/>
        <v>-1.5681733041459329</v>
      </c>
      <c r="S525" s="35">
        <f t="shared" si="116"/>
        <v>0.18283281136157761</v>
      </c>
      <c r="X525" s="12"/>
      <c r="AB525" s="17">
        <f>([1]WLTC_BFH!$I526/1000-H525)</f>
        <v>1.6845438906169012</v>
      </c>
      <c r="AC525" s="17">
        <f t="shared" si="111"/>
        <v>1.6845438906169012</v>
      </c>
      <c r="AG525" s="17">
        <f>([1]WLTC_BFH!$U529/1000-N525)</f>
        <v>0.51223353892253254</v>
      </c>
      <c r="AH525" s="17">
        <f t="shared" si="112"/>
        <v>0.51223353892253254</v>
      </c>
      <c r="AK525">
        <v>-5.3962988026367089</v>
      </c>
    </row>
    <row r="526" spans="1:37" x14ac:dyDescent="0.3">
      <c r="A526" s="2" t="s">
        <v>3</v>
      </c>
      <c r="B526" s="2">
        <v>522</v>
      </c>
      <c r="C526" s="8">
        <v>19.2</v>
      </c>
      <c r="D526" s="8">
        <v>19.2</v>
      </c>
      <c r="E526" s="8">
        <v>21.141300000000001</v>
      </c>
      <c r="F526" s="13">
        <f t="shared" si="113"/>
        <v>-0.30555555555555597</v>
      </c>
      <c r="G526" s="13">
        <f t="shared" si="114"/>
        <v>2.9386944444444438</v>
      </c>
      <c r="H526" s="35" cm="1">
        <f t="array" ref="H526">(m*g*_xll.Interp1d(-1,Parameters!$H$48:$H$54,Parameters!$I$48:$I$54,C526)+c_w*A*rho_L*(C526/3.6)^2/2+F526*e_i*m)*C526/3.6/1000</f>
        <v>-1.8004242998681079</v>
      </c>
      <c r="I526" s="35">
        <f t="shared" si="104"/>
        <v>11.992903504266614</v>
      </c>
      <c r="J526" s="35">
        <f t="shared" si="105"/>
        <v>1433.5799177480187</v>
      </c>
      <c r="K526" s="35">
        <f t="shared" si="106"/>
        <v>48.949035652664186</v>
      </c>
      <c r="L526" s="35">
        <f t="shared" si="107"/>
        <v>175.61924754967765</v>
      </c>
      <c r="M526" s="35" cm="1">
        <f t="array" ref="M526">_xll.Interp2dTab(-1,1,Parameters!$V$29:$AI$29,Parameters!$U$30:$U$37,Parameters!$V$30:$AI$37,ABS(J526),ABS(I526))*_xll.Interp2dTab(-1,1,Parameters!$V$18:$AI$18,Parameters!$U$19:$U$26,Parameters!$V$19:$AI$26,ABS(J526),ABS(I526))</f>
        <v>0.60871717429227801</v>
      </c>
      <c r="N526" s="35">
        <f t="shared" si="108"/>
        <v>-1.0959491923428677</v>
      </c>
      <c r="O526" s="35">
        <f t="shared" si="109"/>
        <v>-1095.9491923428677</v>
      </c>
      <c r="P526" s="35">
        <f t="shared" si="115"/>
        <v>0.27946951643910622</v>
      </c>
      <c r="Q526" s="35" cm="1">
        <f t="array" ref="Q526">_xll.Interp2dTab(-1,1,Parameters!$AL$29:$AY$29,Parameters!$AK$30:$AK$37,Parameters!$AL$30:$AY$37,ABS(L526),ABS(K526))</f>
        <v>0.93118394086615752</v>
      </c>
      <c r="R526" s="35">
        <f t="shared" si="110"/>
        <v>-1.6765261947823773</v>
      </c>
      <c r="S526" s="35">
        <f t="shared" si="116"/>
        <v>0.18236710964080474</v>
      </c>
      <c r="X526" s="12"/>
      <c r="AB526" s="17">
        <f>([1]WLTC_BFH!$I527/1000-H526)</f>
        <v>1.8013681998681079</v>
      </c>
      <c r="AC526" s="17">
        <f t="shared" si="111"/>
        <v>1.8013681998681079</v>
      </c>
      <c r="AG526" s="17">
        <f>([1]WLTC_BFH!$U530/1000-N526)</f>
        <v>0.57194919234286767</v>
      </c>
      <c r="AH526" s="17">
        <f t="shared" si="112"/>
        <v>0.57194919234286767</v>
      </c>
      <c r="AK526">
        <v>-2.6145327717168265</v>
      </c>
    </row>
    <row r="527" spans="1:37" x14ac:dyDescent="0.3">
      <c r="A527" s="2" t="s">
        <v>3</v>
      </c>
      <c r="B527" s="2">
        <v>523</v>
      </c>
      <c r="C527" s="8">
        <v>17.8</v>
      </c>
      <c r="D527" s="8">
        <v>17.8</v>
      </c>
      <c r="E527" s="8">
        <v>20.873699999999999</v>
      </c>
      <c r="F527" s="13">
        <f t="shared" si="113"/>
        <v>-0.38888888888888851</v>
      </c>
      <c r="G527" s="13">
        <f t="shared" si="114"/>
        <v>2.9436388888888882</v>
      </c>
      <c r="H527" s="35" cm="1">
        <f t="array" ref="H527">(m*g*_xll.Interp1d(-1,Parameters!$H$48:$H$54,Parameters!$I$48:$I$54,C527)+c_w*A*rho_L*(C527/3.6)^2/2+F527*e_i*m)*C527/3.6/1000</f>
        <v>-2.2372739401273836</v>
      </c>
      <c r="I527" s="35">
        <f t="shared" si="104"/>
        <v>16.074958627329039</v>
      </c>
      <c r="J527" s="35">
        <f t="shared" si="105"/>
        <v>1329.0480487455591</v>
      </c>
      <c r="K527" s="35">
        <f t="shared" si="106"/>
        <v>65.609943637443479</v>
      </c>
      <c r="L527" s="35">
        <f t="shared" si="107"/>
        <v>162.813677415847</v>
      </c>
      <c r="M527" s="35" cm="1">
        <f t="array" ref="M527">_xll.Interp2dTab(-1,1,Parameters!$V$29:$AI$29,Parameters!$U$30:$U$37,Parameters!$V$30:$AI$37,ABS(J527),ABS(I527))*_xll.Interp2dTab(-1,1,Parameters!$V$18:$AI$18,Parameters!$U$19:$U$26,Parameters!$V$19:$AI$26,ABS(J527),ABS(I527))</f>
        <v>0.60877528967625349</v>
      </c>
      <c r="N527" s="35">
        <f t="shared" si="108"/>
        <v>-1.3619970909861809</v>
      </c>
      <c r="O527" s="35">
        <f t="shared" si="109"/>
        <v>-1361.9970909861809</v>
      </c>
      <c r="P527" s="35">
        <f t="shared" si="115"/>
        <v>0.27909118391383231</v>
      </c>
      <c r="Q527" s="35" cm="1">
        <f t="array" ref="Q527">_xll.Interp2dTab(-1,1,Parameters!$AL$29:$AY$29,Parameters!$AK$30:$AK$37,Parameters!$AL$30:$AY$37,ABS(L527),ABS(K527))</f>
        <v>0.91675366186729934</v>
      </c>
      <c r="R527" s="35">
        <f t="shared" si="110"/>
        <v>-2.0510290772120601</v>
      </c>
      <c r="S527" s="35">
        <f t="shared" si="116"/>
        <v>0.18179737934157916</v>
      </c>
      <c r="X527" s="12"/>
      <c r="AB527" s="17">
        <f>([1]WLTC_BFH!$I528/1000-H527)</f>
        <v>2.2360104401273837</v>
      </c>
      <c r="AC527" s="17">
        <f t="shared" si="111"/>
        <v>2.2360104401273837</v>
      </c>
      <c r="AG527" s="17">
        <f>([1]WLTC_BFH!$U531/1000-N527)</f>
        <v>0.83799709098618091</v>
      </c>
      <c r="AH527" s="17">
        <f t="shared" si="112"/>
        <v>0.83799709098618091</v>
      </c>
      <c r="AK527">
        <v>-1.5150223864239338</v>
      </c>
    </row>
    <row r="528" spans="1:37" x14ac:dyDescent="0.3">
      <c r="A528" s="2" t="s">
        <v>3</v>
      </c>
      <c r="B528" s="2">
        <v>524</v>
      </c>
      <c r="C528" s="8">
        <v>15.5</v>
      </c>
      <c r="D528" s="8">
        <v>15.5</v>
      </c>
      <c r="E528" s="8">
        <v>20.097100000000001</v>
      </c>
      <c r="F528" s="13">
        <f t="shared" si="113"/>
        <v>-0.63888888888888906</v>
      </c>
      <c r="G528" s="13">
        <f t="shared" si="114"/>
        <v>2.9479444444444436</v>
      </c>
      <c r="H528" s="35" cm="1">
        <f t="array" ref="H528">(m*g*_xll.Interp1d(-1,Parameters!$H$48:$H$54,Parameters!$I$48:$I$54,C528)+c_w*A*rho_L*(C528/3.6)^2/2+F528*e_i*m)*C528/3.6/1000</f>
        <v>-3.4220791236603434</v>
      </c>
      <c r="I528" s="35">
        <f t="shared" si="104"/>
        <v>28.236382142091962</v>
      </c>
      <c r="J528" s="35">
        <f t="shared" si="105"/>
        <v>1157.3171210986607</v>
      </c>
      <c r="K528" s="35">
        <f t="shared" si="106"/>
        <v>115.24679371294835</v>
      </c>
      <c r="L528" s="35">
        <f t="shared" si="107"/>
        <v>141.77595505312516</v>
      </c>
      <c r="M528" s="35" cm="1">
        <f t="array" ref="M528">_xll.Interp2dTab(-1,1,Parameters!$V$29:$AI$29,Parameters!$U$30:$U$37,Parameters!$V$30:$AI$37,ABS(J528),ABS(I528))*_xll.Interp2dTab(-1,1,Parameters!$V$18:$AI$18,Parameters!$U$19:$U$26,Parameters!$V$19:$AI$26,ABS(J528),ABS(I528))</f>
        <v>0.62822121791468111</v>
      </c>
      <c r="N528" s="35">
        <f t="shared" si="108"/>
        <v>-2.1498227148663056</v>
      </c>
      <c r="O528" s="35">
        <f t="shared" si="109"/>
        <v>-2149.8227148663054</v>
      </c>
      <c r="P528" s="35">
        <f t="shared" si="115"/>
        <v>0.27849401093748055</v>
      </c>
      <c r="Q528" s="35" cm="1">
        <f t="array" ref="Q528">_xll.Interp2dTab(-1,1,Parameters!$AL$29:$AY$29,Parameters!$AK$30:$AK$37,Parameters!$AL$30:$AY$37,ABS(L528),ABS(K528))</f>
        <v>0.86742138090468157</v>
      </c>
      <c r="R528" s="35">
        <f t="shared" si="110"/>
        <v>-2.9683845990105375</v>
      </c>
      <c r="S528" s="35">
        <f t="shared" si="116"/>
        <v>0.18097282806407625</v>
      </c>
      <c r="X528" s="12"/>
      <c r="AB528" s="17">
        <f>([1]WLTC_BFH!$I529/1000-H528)</f>
        <v>3.4208292236603435</v>
      </c>
      <c r="AC528" s="17">
        <f t="shared" si="111"/>
        <v>3.4208292236603435</v>
      </c>
      <c r="AG528" s="17">
        <f>([1]WLTC_BFH!$U532/1000-N528)</f>
        <v>-2.5247792268811158</v>
      </c>
      <c r="AH528" s="17">
        <f t="shared" si="112"/>
        <v>2.5247792268811158</v>
      </c>
      <c r="AK528">
        <v>-4.1654067395588372</v>
      </c>
    </row>
    <row r="529" spans="1:37" x14ac:dyDescent="0.3">
      <c r="A529" s="2" t="s">
        <v>3</v>
      </c>
      <c r="B529" s="2">
        <v>525</v>
      </c>
      <c r="C529" s="8">
        <v>11.9</v>
      </c>
      <c r="D529" s="8">
        <v>11.9</v>
      </c>
      <c r="E529" s="8">
        <v>19.308299999999999</v>
      </c>
      <c r="F529" s="13">
        <f t="shared" si="113"/>
        <v>-0.99999999999999989</v>
      </c>
      <c r="G529" s="13">
        <f t="shared" si="114"/>
        <v>2.951249999999999</v>
      </c>
      <c r="H529" s="35" cm="1">
        <f t="array" ref="H529">(m*g*_xll.Interp1d(-1,Parameters!$H$48:$H$54,Parameters!$I$48:$I$54,C529)+c_w*A*rho_L*(C529/3.6)^2/2+F529*e_i*m)*C529/3.6/1000</f>
        <v>-4.2605813049246128</v>
      </c>
      <c r="I529" s="35">
        <f t="shared" si="104"/>
        <v>45.790206088152381</v>
      </c>
      <c r="J529" s="35">
        <f t="shared" si="105"/>
        <v>888.52088652090731</v>
      </c>
      <c r="K529" s="35">
        <f t="shared" si="106"/>
        <v>186.89272614879394</v>
      </c>
      <c r="L529" s="35">
        <f t="shared" si="107"/>
        <v>108.84734613756061</v>
      </c>
      <c r="M529" s="35" cm="1">
        <f t="array" ref="M529">_xll.Interp2dTab(-1,1,Parameters!$V$29:$AI$29,Parameters!$U$30:$U$37,Parameters!$V$30:$AI$37,ABS(J529),ABS(I529))*_xll.Interp2dTab(-1,1,Parameters!$V$18:$AI$18,Parameters!$U$19:$U$26,Parameters!$V$19:$AI$26,ABS(J529),ABS(I529))</f>
        <v>0.59511692425589668</v>
      </c>
      <c r="N529" s="35">
        <f t="shared" si="108"/>
        <v>-2.5355440417289103</v>
      </c>
      <c r="O529" s="35">
        <f t="shared" si="109"/>
        <v>-2535.5440417289105</v>
      </c>
      <c r="P529" s="35">
        <f t="shared" si="115"/>
        <v>0.27778969314811142</v>
      </c>
      <c r="Q529" s="35" cm="1">
        <f t="array" ref="Q529">_xll.Interp2dTab(-1,1,Parameters!$AL$29:$AY$29,Parameters!$AK$30:$AK$37,Parameters!$AL$30:$AY$37,ABS(L529),ABS(K529))</f>
        <v>0.77222678258808874</v>
      </c>
      <c r="R529" s="35">
        <f t="shared" si="110"/>
        <v>-3.2901349930568946</v>
      </c>
      <c r="S529" s="35">
        <f t="shared" si="116"/>
        <v>0.180058901677116</v>
      </c>
      <c r="X529" s="12"/>
      <c r="AB529" s="17">
        <f>([1]WLTC_BFH!$I530/1000-H529)</f>
        <v>4.2591355049246129</v>
      </c>
      <c r="AC529" s="17">
        <f t="shared" si="111"/>
        <v>4.2591355049246129</v>
      </c>
      <c r="AG529" s="17">
        <f>([1]WLTC_BFH!$U533/1000-N529)</f>
        <v>-0.58441674258484877</v>
      </c>
      <c r="AH529" s="17">
        <f t="shared" si="112"/>
        <v>0.58441674258484877</v>
      </c>
      <c r="AK529">
        <v>-2.5742054551067435</v>
      </c>
    </row>
    <row r="530" spans="1:37" x14ac:dyDescent="0.3">
      <c r="A530" s="2" t="s">
        <v>3</v>
      </c>
      <c r="B530" s="2">
        <v>526</v>
      </c>
      <c r="C530" s="8">
        <v>7.6</v>
      </c>
      <c r="D530" s="8">
        <v>7.6</v>
      </c>
      <c r="E530" s="8">
        <v>18.567299999999999</v>
      </c>
      <c r="F530" s="13">
        <f t="shared" si="113"/>
        <v>-1.1944444444444446</v>
      </c>
      <c r="G530" s="13">
        <f t="shared" si="114"/>
        <v>2.9533611111111102</v>
      </c>
      <c r="H530" s="35" cm="1">
        <f t="array" ref="H530">(m*g*_xll.Interp1d(-1,Parameters!$H$48:$H$54,Parameters!$I$48:$I$54,C530)+c_w*A*rho_L*(C530/3.6)^2/2+F530*e_i*m)*C530/3.6/1000</f>
        <v>-3.2847245840867085</v>
      </c>
      <c r="I530" s="35">
        <f t="shared" si="104"/>
        <v>55.275931607099487</v>
      </c>
      <c r="J530" s="35">
        <f t="shared" si="105"/>
        <v>567.45871744192402</v>
      </c>
      <c r="K530" s="35">
        <f t="shared" si="106"/>
        <v>225.60871485437656</v>
      </c>
      <c r="L530" s="35">
        <f t="shared" si="107"/>
        <v>69.515952155080726</v>
      </c>
      <c r="M530" s="35" cm="1">
        <f t="array" ref="M530">_xll.Interp2dTab(-1,1,Parameters!$V$29:$AI$29,Parameters!$U$30:$U$37,Parameters!$V$30:$AI$37,ABS(J530),ABS(I530))*_xll.Interp2dTab(-1,1,Parameters!$V$18:$AI$18,Parameters!$U$19:$U$26,Parameters!$V$19:$AI$26,ABS(J530),ABS(I530))</f>
        <v>0.4142197222699513</v>
      </c>
      <c r="N530" s="35">
        <f t="shared" si="108"/>
        <v>-1.3605977049536777</v>
      </c>
      <c r="O530" s="35">
        <f t="shared" si="109"/>
        <v>-1360.5977049536777</v>
      </c>
      <c r="P530" s="35">
        <f t="shared" si="115"/>
        <v>0.27741174934117985</v>
      </c>
      <c r="Q530" s="35" cm="1">
        <f t="array" ref="Q530">_xll.Interp2dTab(-1,1,Parameters!$AL$29:$AY$29,Parameters!$AK$30:$AK$37,Parameters!$AL$30:$AY$37,ABS(L530),ABS(K530))</f>
        <v>0.57437416112516104</v>
      </c>
      <c r="R530" s="35">
        <f t="shared" si="110"/>
        <v>-1.8866609275119968</v>
      </c>
      <c r="S530" s="35">
        <f t="shared" si="116"/>
        <v>0.17953482919725156</v>
      </c>
      <c r="X530" s="12"/>
      <c r="AB530" s="17">
        <f>([1]WLTC_BFH!$I531/1000-H530)</f>
        <v>3.2835360840867085</v>
      </c>
      <c r="AC530" s="17">
        <f t="shared" si="111"/>
        <v>3.2835360840867085</v>
      </c>
      <c r="AG530" s="17">
        <f>([1]WLTC_BFH!$U534/1000-N530)</f>
        <v>-0.37080823564038901</v>
      </c>
      <c r="AH530" s="17">
        <f t="shared" si="112"/>
        <v>0.37080823564038901</v>
      </c>
      <c r="AK530">
        <v>-1.3149469517096941</v>
      </c>
    </row>
    <row r="531" spans="1:37" x14ac:dyDescent="0.3">
      <c r="A531" s="2" t="s">
        <v>3</v>
      </c>
      <c r="B531" s="2">
        <v>527</v>
      </c>
      <c r="C531" s="8">
        <v>4</v>
      </c>
      <c r="D531" s="8">
        <v>4</v>
      </c>
      <c r="E531" s="8">
        <v>15.269</v>
      </c>
      <c r="F531" s="13">
        <f t="shared" si="113"/>
        <v>-0.99999999999999989</v>
      </c>
      <c r="G531" s="13">
        <f t="shared" si="114"/>
        <v>2.9544722222222215</v>
      </c>
      <c r="H531" s="35" cm="1">
        <f t="array" ref="H531">(m*g*_xll.Interp1d(-1,Parameters!$H$48:$H$54,Parameters!$I$48:$I$54,C531)+c_w*A*rho_L*(C531/3.6)^2/2+F531*e_i*m)*C531/3.6/1000</f>
        <v>-1.4364104252217955</v>
      </c>
      <c r="I531" s="35">
        <f t="shared" si="104"/>
        <v>45.927124951964792</v>
      </c>
      <c r="J531" s="35">
        <f t="shared" si="105"/>
        <v>298.66248286417056</v>
      </c>
      <c r="K531" s="35">
        <f t="shared" si="106"/>
        <v>187.4515604914443</v>
      </c>
      <c r="L531" s="35">
        <f t="shared" si="107"/>
        <v>36.587343239516173</v>
      </c>
      <c r="M531" s="35" cm="1">
        <f t="array" ref="M531">_xll.Interp2dTab(-1,1,Parameters!$V$29:$AI$29,Parameters!$U$30:$U$37,Parameters!$V$30:$AI$37,ABS(J531),ABS(I531))*_xll.Interp2dTab(-1,1,Parameters!$V$18:$AI$18,Parameters!$U$19:$U$26,Parameters!$V$19:$AI$26,ABS(J531),ABS(I531))</f>
        <v>0.26241626639553139</v>
      </c>
      <c r="N531" s="35">
        <f t="shared" si="108"/>
        <v>-0.37693746079832124</v>
      </c>
      <c r="O531" s="35">
        <f t="shared" si="109"/>
        <v>-376.93746079832124</v>
      </c>
      <c r="P531" s="35">
        <f t="shared" si="115"/>
        <v>0.27730704449095811</v>
      </c>
      <c r="Q531" s="35" cm="1">
        <f t="array" ref="Q531">_xll.Interp2dTab(-1,1,Parameters!$AL$29:$AY$29,Parameters!$AK$30:$AK$37,Parameters!$AL$30:$AY$37,ABS(L531),ABS(K531))</f>
        <v>0.43916581123403525</v>
      </c>
      <c r="R531" s="35">
        <f t="shared" si="110"/>
        <v>-0.63082234965755535</v>
      </c>
      <c r="S531" s="35">
        <f t="shared" si="116"/>
        <v>0.17935960076679111</v>
      </c>
      <c r="X531" s="12"/>
      <c r="AB531" s="17">
        <f>([1]WLTC_BFH!$I532/1000-H531)</f>
        <v>1.4304217252217954</v>
      </c>
      <c r="AC531" s="17">
        <f t="shared" si="111"/>
        <v>1.4304217252217954</v>
      </c>
      <c r="AG531" s="17">
        <f>([1]WLTC_BFH!$U535/1000-N531)</f>
        <v>-0.26478216536995158</v>
      </c>
      <c r="AH531" s="17">
        <f t="shared" si="112"/>
        <v>0.26478216536995158</v>
      </c>
      <c r="AK531">
        <v>4.0150583677846763</v>
      </c>
    </row>
    <row r="532" spans="1:37" x14ac:dyDescent="0.3">
      <c r="A532" s="2" t="s">
        <v>3</v>
      </c>
      <c r="B532" s="2">
        <v>528</v>
      </c>
      <c r="C532" s="8">
        <v>2</v>
      </c>
      <c r="D532" s="8">
        <v>2</v>
      </c>
      <c r="E532" s="8">
        <v>11.3383</v>
      </c>
      <c r="F532" s="13">
        <f t="shared" si="113"/>
        <v>-0.55555555555555558</v>
      </c>
      <c r="G532" s="13">
        <f t="shared" si="114"/>
        <v>2.9550277777777771</v>
      </c>
      <c r="H532" s="35" cm="1">
        <f t="array" ref="H532">(m*g*_xll.Interp1d(-1,Parameters!$H$48:$H$54,Parameters!$I$48:$I$54,C532)+c_w*A*rho_L*(C532/3.6)^2/2+F532*e_i*m)*C532/3.6/1000</f>
        <v>-0.38261460764557237</v>
      </c>
      <c r="I532" s="35">
        <f t="shared" si="104"/>
        <v>24.467086266199775</v>
      </c>
      <c r="J532" s="35">
        <f t="shared" si="105"/>
        <v>149.33124143208528</v>
      </c>
      <c r="K532" s="35">
        <f t="shared" si="106"/>
        <v>99.862412595494391</v>
      </c>
      <c r="L532" s="35">
        <f t="shared" si="107"/>
        <v>18.293671619758086</v>
      </c>
      <c r="M532" s="35" cm="1">
        <f t="array" ref="M532">_xll.Interp2dTab(-1,1,Parameters!$V$29:$AI$29,Parameters!$U$30:$U$37,Parameters!$V$30:$AI$37,ABS(J532),ABS(I532))*_xll.Interp2dTab(-1,1,Parameters!$V$18:$AI$18,Parameters!$U$19:$U$26,Parameters!$V$19:$AI$26,ABS(J532),ABS(I532))</f>
        <v>0.18964517622124163</v>
      </c>
      <c r="N532" s="35">
        <f t="shared" si="108"/>
        <v>-7.2561014691765804E-2</v>
      </c>
      <c r="O532" s="35">
        <f t="shared" si="109"/>
        <v>-72.561014691765806</v>
      </c>
      <c r="P532" s="35">
        <f t="shared" si="115"/>
        <v>0.27728688865354373</v>
      </c>
      <c r="Q532" s="35" cm="1">
        <f t="array" ref="Q532">_xll.Interp2dTab(-1,1,Parameters!$AL$29:$AY$29,Parameters!$AK$30:$AK$37,Parameters!$AL$30:$AY$37,ABS(L532),ABS(K532))</f>
        <v>0.39970721188190067</v>
      </c>
      <c r="R532" s="35">
        <f t="shared" si="110"/>
        <v>-0.15293381804729908</v>
      </c>
      <c r="S532" s="35">
        <f t="shared" si="116"/>
        <v>0.17931711915066686</v>
      </c>
      <c r="X532" s="12"/>
      <c r="AB532" s="17">
        <f>([1]WLTC_BFH!$I533/1000-H532)</f>
        <v>0.37826000764557238</v>
      </c>
      <c r="AC532" s="17">
        <f t="shared" si="111"/>
        <v>0.37826000764557238</v>
      </c>
      <c r="AG532" s="17">
        <f>([1]WLTC_BFH!$U536/1000-N532)</f>
        <v>-0.17651041387967642</v>
      </c>
      <c r="AH532" s="17">
        <f t="shared" si="112"/>
        <v>0.17651041387967642</v>
      </c>
      <c r="AK532">
        <v>4.8886920412006294</v>
      </c>
    </row>
    <row r="533" spans="1:37" x14ac:dyDescent="0.3">
      <c r="A533" s="2" t="s">
        <v>3</v>
      </c>
      <c r="B533" s="2">
        <v>529</v>
      </c>
      <c r="C533" s="8">
        <v>1</v>
      </c>
      <c r="D533" s="8">
        <v>1</v>
      </c>
      <c r="E533" s="8">
        <v>7.0608000000000004</v>
      </c>
      <c r="F533" s="13">
        <f t="shared" si="113"/>
        <v>-0.27777777777777779</v>
      </c>
      <c r="G533" s="13">
        <f t="shared" si="114"/>
        <v>2.955305555555555</v>
      </c>
      <c r="H533" s="35" cm="1">
        <f t="array" ref="H533">(m*g*_xll.Interp1d(-1,Parameters!$H$48:$H$54,Parameters!$I$48:$I$54,C533)+c_w*A*rho_L*(C533/3.6)^2/2+F533*e_i*m)*C533/3.6/1000</f>
        <v>-8.6396984911701752E-2</v>
      </c>
      <c r="I533" s="35">
        <f t="shared" si="104"/>
        <v>11.04966951461676</v>
      </c>
      <c r="J533" s="35">
        <f t="shared" si="105"/>
        <v>74.665620716042639</v>
      </c>
      <c r="K533" s="35">
        <f t="shared" si="106"/>
        <v>45.099226123908309</v>
      </c>
      <c r="L533" s="35">
        <f t="shared" si="107"/>
        <v>9.1468358098790432</v>
      </c>
      <c r="M533" s="35" cm="1">
        <f t="array" ref="M533">_xll.Interp2dTab(-1,1,Parameters!$V$29:$AI$29,Parameters!$U$30:$U$37,Parameters!$V$30:$AI$37,ABS(J533),ABS(I533))*_xll.Interp2dTab(-1,1,Parameters!$V$18:$AI$18,Parameters!$U$19:$U$26,Parameters!$V$19:$AI$26,ABS(J533),ABS(I533))</f>
        <v>0.15878448092764455</v>
      </c>
      <c r="N533" s="35">
        <f t="shared" si="108"/>
        <v>-1.3718500402918101E-2</v>
      </c>
      <c r="O533" s="35">
        <f t="shared" si="109"/>
        <v>-13.718500402918101</v>
      </c>
      <c r="P533" s="35">
        <f t="shared" si="115"/>
        <v>0.27728307795898738</v>
      </c>
      <c r="Q533" s="35" cm="1">
        <f t="array" ref="Q533">_xll.Interp2dTab(-1,1,Parameters!$AL$29:$AY$29,Parameters!$AK$30:$AK$37,Parameters!$AL$30:$AY$37,ABS(L533),ABS(K533))</f>
        <v>0.40140350732580066</v>
      </c>
      <c r="R533" s="35">
        <f t="shared" si="110"/>
        <v>-3.4680052765931363E-2</v>
      </c>
      <c r="S533" s="35">
        <f t="shared" si="116"/>
        <v>0.17930748580267633</v>
      </c>
      <c r="X533" s="12"/>
      <c r="AB533" s="17">
        <f>([1]WLTC_BFH!$I534/1000-H533)</f>
        <v>8.335888491170175E-2</v>
      </c>
      <c r="AC533" s="17">
        <f t="shared" si="111"/>
        <v>8.335888491170175E-2</v>
      </c>
      <c r="AG533" s="17">
        <f>([1]WLTC_BFH!$U537/1000-N533)</f>
        <v>-0.10757879689438457</v>
      </c>
      <c r="AH533" s="17">
        <f t="shared" si="112"/>
        <v>0.10757879689438457</v>
      </c>
      <c r="AK533">
        <v>4.6124817504016518</v>
      </c>
    </row>
    <row r="534" spans="1:37" x14ac:dyDescent="0.3">
      <c r="A534" s="2" t="s">
        <v>3</v>
      </c>
      <c r="B534" s="2">
        <v>530</v>
      </c>
      <c r="C534" s="8">
        <v>0</v>
      </c>
      <c r="D534" s="8">
        <v>0</v>
      </c>
      <c r="E534" s="8">
        <v>3.0409000000000002</v>
      </c>
      <c r="F534" s="13">
        <f t="shared" si="113"/>
        <v>-0.27777777777777779</v>
      </c>
      <c r="G534" s="13">
        <f t="shared" si="114"/>
        <v>2.955305555555555</v>
      </c>
      <c r="H534" s="35" cm="1">
        <f t="array" ref="H534">(m*g*_xll.Interp1d(-1,Parameters!$H$48:$H$54,Parameters!$I$48:$I$54,C534)+c_w*A*rho_L*(C534/3.6)^2/2+F534*e_i*m)*C534/3.6/1000</f>
        <v>0</v>
      </c>
      <c r="I534" s="35">
        <f t="shared" si="104"/>
        <v>0</v>
      </c>
      <c r="J534" s="35">
        <f t="shared" si="105"/>
        <v>0</v>
      </c>
      <c r="K534" s="35">
        <f t="shared" si="106"/>
        <v>0</v>
      </c>
      <c r="L534" s="35">
        <f t="shared" si="107"/>
        <v>0</v>
      </c>
      <c r="M534" s="35" cm="1">
        <f t="array" ref="M534">_xll.Interp2dTab(-1,1,Parameters!$V$29:$AI$29,Parameters!$U$30:$U$37,Parameters!$V$30:$AI$37,ABS(J534),ABS(I534))*_xll.Interp2dTab(-1,1,Parameters!$V$18:$AI$18,Parameters!$U$19:$U$26,Parameters!$V$19:$AI$26,ABS(J534),ABS(I534))</f>
        <v>4.0000000000000002E-4</v>
      </c>
      <c r="N534" s="35">
        <f t="shared" si="108"/>
        <v>0</v>
      </c>
      <c r="O534" s="35">
        <f t="shared" si="109"/>
        <v>0</v>
      </c>
      <c r="P534" s="35">
        <f t="shared" si="115"/>
        <v>0.27728307795898738</v>
      </c>
      <c r="Q534" s="35" cm="1">
        <f t="array" ref="Q534">_xll.Interp2dTab(-1,1,Parameters!$AL$29:$AY$29,Parameters!$AK$30:$AK$37,Parameters!$AL$30:$AY$37,ABS(L534),ABS(K534))</f>
        <v>0.4</v>
      </c>
      <c r="R534" s="35">
        <f t="shared" si="110"/>
        <v>0</v>
      </c>
      <c r="S534" s="35">
        <f t="shared" si="116"/>
        <v>0.17930748580267633</v>
      </c>
      <c r="X534" s="12"/>
      <c r="AB534" s="17">
        <f>([1]WLTC_BFH!$I535/1000-H534)</f>
        <v>-1.1306000000000001E-3</v>
      </c>
      <c r="AC534" s="17">
        <f t="shared" si="111"/>
        <v>1.1306000000000001E-3</v>
      </c>
      <c r="AG534" s="17">
        <f>([1]WLTC_BFH!$U538/1000-N534)</f>
        <v>-0.13357142857142268</v>
      </c>
      <c r="AH534" s="17">
        <f t="shared" si="112"/>
        <v>0.13357142857142268</v>
      </c>
      <c r="AK534">
        <v>5.5163516474528587</v>
      </c>
    </row>
    <row r="535" spans="1:37" x14ac:dyDescent="0.3">
      <c r="A535" s="2" t="s">
        <v>3</v>
      </c>
      <c r="B535" s="2">
        <v>531</v>
      </c>
      <c r="C535" s="8">
        <v>0</v>
      </c>
      <c r="D535" s="8">
        <v>0</v>
      </c>
      <c r="E535" s="8">
        <v>3.39E-2</v>
      </c>
      <c r="F535" s="13">
        <f t="shared" si="113"/>
        <v>0</v>
      </c>
      <c r="G535" s="13">
        <f t="shared" si="114"/>
        <v>2.955305555555555</v>
      </c>
      <c r="H535" s="35" cm="1">
        <f t="array" ref="H535">(m*g*_xll.Interp1d(-1,Parameters!$H$48:$H$54,Parameters!$I$48:$I$54,C535)+c_w*A*rho_L*(C535/3.6)^2/2+F535*e_i*m)*C535/3.6/1000</f>
        <v>0</v>
      </c>
      <c r="I535" s="35">
        <f t="shared" si="104"/>
        <v>0</v>
      </c>
      <c r="J535" s="35">
        <f t="shared" si="105"/>
        <v>0</v>
      </c>
      <c r="K535" s="35">
        <f t="shared" si="106"/>
        <v>0</v>
      </c>
      <c r="L535" s="35">
        <f t="shared" si="107"/>
        <v>0</v>
      </c>
      <c r="M535" s="35" cm="1">
        <f t="array" ref="M535">_xll.Interp2dTab(-1,1,Parameters!$V$29:$AI$29,Parameters!$U$30:$U$37,Parameters!$V$30:$AI$37,ABS(J535),ABS(I535))*_xll.Interp2dTab(-1,1,Parameters!$V$18:$AI$18,Parameters!$U$19:$U$26,Parameters!$V$19:$AI$26,ABS(J535),ABS(I535))</f>
        <v>4.0000000000000002E-4</v>
      </c>
      <c r="N535" s="35">
        <f t="shared" si="108"/>
        <v>0</v>
      </c>
      <c r="O535" s="35">
        <f t="shared" si="109"/>
        <v>0</v>
      </c>
      <c r="P535" s="35">
        <f t="shared" si="115"/>
        <v>0.27728307795898738</v>
      </c>
      <c r="Q535" s="35" cm="1">
        <f t="array" ref="Q535">_xll.Interp2dTab(-1,1,Parameters!$AL$29:$AY$29,Parameters!$AK$30:$AK$37,Parameters!$AL$30:$AY$37,ABS(L535),ABS(K535))</f>
        <v>0.4</v>
      </c>
      <c r="R535" s="35">
        <f t="shared" si="110"/>
        <v>0</v>
      </c>
      <c r="S535" s="35">
        <f t="shared" si="116"/>
        <v>0.17930748580267633</v>
      </c>
      <c r="X535" s="12"/>
      <c r="AB535" s="17">
        <f>([1]WLTC_BFH!$I536/1000-H535)</f>
        <v>-9.5999999999999996E-6</v>
      </c>
      <c r="AC535" s="17">
        <f t="shared" si="111"/>
        <v>9.5999999999999996E-6</v>
      </c>
      <c r="AG535" s="17">
        <f>([1]WLTC_BFH!$U539/1000-N535)</f>
        <v>-0.17599999999999999</v>
      </c>
      <c r="AH535" s="17">
        <f t="shared" si="112"/>
        <v>0.17599999999999999</v>
      </c>
      <c r="AK535">
        <v>1.1443429235047067</v>
      </c>
    </row>
    <row r="536" spans="1:37" x14ac:dyDescent="0.3">
      <c r="A536" s="2" t="s">
        <v>3</v>
      </c>
      <c r="B536" s="2">
        <v>532</v>
      </c>
      <c r="C536" s="8">
        <v>0</v>
      </c>
      <c r="D536" s="8">
        <v>0</v>
      </c>
      <c r="E536" s="8">
        <v>0.16539999999999999</v>
      </c>
      <c r="F536" s="13">
        <f t="shared" si="113"/>
        <v>0</v>
      </c>
      <c r="G536" s="13">
        <f t="shared" si="114"/>
        <v>2.955305555555555</v>
      </c>
      <c r="H536" s="35" cm="1">
        <f t="array" ref="H536">(m*g*_xll.Interp1d(-1,Parameters!$H$48:$H$54,Parameters!$I$48:$I$54,C536)+c_w*A*rho_L*(C536/3.6)^2/2+F536*e_i*m)*C536/3.6/1000</f>
        <v>0</v>
      </c>
      <c r="I536" s="35">
        <f t="shared" si="104"/>
        <v>0</v>
      </c>
      <c r="J536" s="35">
        <f t="shared" si="105"/>
        <v>0</v>
      </c>
      <c r="K536" s="35">
        <f t="shared" si="106"/>
        <v>0</v>
      </c>
      <c r="L536" s="35">
        <f t="shared" si="107"/>
        <v>0</v>
      </c>
      <c r="M536" s="35" cm="1">
        <f t="array" ref="M536">_xll.Interp2dTab(-1,1,Parameters!$V$29:$AI$29,Parameters!$U$30:$U$37,Parameters!$V$30:$AI$37,ABS(J536),ABS(I536))*_xll.Interp2dTab(-1,1,Parameters!$V$18:$AI$18,Parameters!$U$19:$U$26,Parameters!$V$19:$AI$26,ABS(J536),ABS(I536))</f>
        <v>4.0000000000000002E-4</v>
      </c>
      <c r="N536" s="35">
        <f t="shared" si="108"/>
        <v>0</v>
      </c>
      <c r="O536" s="35">
        <f t="shared" si="109"/>
        <v>0</v>
      </c>
      <c r="P536" s="35">
        <f t="shared" si="115"/>
        <v>0.27728307795898738</v>
      </c>
      <c r="Q536" s="35" cm="1">
        <f t="array" ref="Q536">_xll.Interp2dTab(-1,1,Parameters!$AL$29:$AY$29,Parameters!$AK$30:$AK$37,Parameters!$AL$30:$AY$37,ABS(L536),ABS(K536))</f>
        <v>0.4</v>
      </c>
      <c r="R536" s="35">
        <f t="shared" si="110"/>
        <v>0</v>
      </c>
      <c r="S536" s="35">
        <f t="shared" si="116"/>
        <v>0.17930748580267633</v>
      </c>
      <c r="X536" s="12"/>
      <c r="AB536" s="17">
        <f>([1]WLTC_BFH!$I537/1000-H536)</f>
        <v>-1.8499999999999999E-5</v>
      </c>
      <c r="AC536" s="17">
        <f t="shared" si="111"/>
        <v>1.8499999999999999E-5</v>
      </c>
      <c r="AG536" s="17">
        <f>([1]WLTC_BFH!$U540/1000-N536)</f>
        <v>-0.1355200000000068</v>
      </c>
      <c r="AH536" s="17">
        <f t="shared" si="112"/>
        <v>0.1355200000000068</v>
      </c>
      <c r="AK536">
        <v>-1.1217400982449011</v>
      </c>
    </row>
    <row r="537" spans="1:37" x14ac:dyDescent="0.3">
      <c r="A537" s="2" t="s">
        <v>3</v>
      </c>
      <c r="B537" s="2">
        <v>533</v>
      </c>
      <c r="C537" s="8">
        <v>0.2</v>
      </c>
      <c r="D537" s="8">
        <v>0.2</v>
      </c>
      <c r="E537" s="8">
        <v>-1.61E-2</v>
      </c>
      <c r="F537" s="13">
        <f t="shared" si="113"/>
        <v>5.5555555555555559E-2</v>
      </c>
      <c r="G537" s="13">
        <f t="shared" si="114"/>
        <v>2.9553611111111104</v>
      </c>
      <c r="H537" s="35" cm="1">
        <f t="array" ref="H537">(m*g*_xll.Interp1d(-1,Parameters!$H$48:$H$54,Parameters!$I$48:$I$54,C537)+c_w*A*rho_L*(C537/3.6)^2/2+F537*e_i*m)*C537/3.6/1000</f>
        <v>7.9037189298529174E-3</v>
      </c>
      <c r="I537" s="35">
        <f t="shared" si="104"/>
        <v>5.0541973311077086</v>
      </c>
      <c r="J537" s="35">
        <f t="shared" si="105"/>
        <v>14.933124143208529</v>
      </c>
      <c r="K537" s="35">
        <f t="shared" si="106"/>
        <v>20.628706406916113</v>
      </c>
      <c r="L537" s="35">
        <f t="shared" si="107"/>
        <v>1.829367161975809</v>
      </c>
      <c r="M537" s="35" cm="1">
        <f t="array" ref="M537">_xll.Interp2dTab(-1,1,Parameters!$V$29:$AI$29,Parameters!$U$30:$U$37,Parameters!$V$30:$AI$37,ABS(J537),ABS(I537))*_xll.Interp2dTab(-1,1,Parameters!$V$18:$AI$18,Parameters!$U$19:$U$26,Parameters!$V$19:$AI$26,ABS(J537),ABS(I537))</f>
        <v>0.13546882167033752</v>
      </c>
      <c r="N537" s="35">
        <f t="shared" si="108"/>
        <v>5.8343453736436603E-2</v>
      </c>
      <c r="O537" s="35">
        <f t="shared" si="109"/>
        <v>58.343453736436601</v>
      </c>
      <c r="P537" s="35">
        <f t="shared" si="115"/>
        <v>0.27729928447391416</v>
      </c>
      <c r="Q537" s="35" cm="1">
        <f t="array" ref="Q537">_xll.Interp2dTab(-1,1,Parameters!$AL$29:$AY$29,Parameters!$AK$30:$AK$37,Parameters!$AL$30:$AY$37,ABS(L537),ABS(K537))</f>
        <v>0.3831386796819426</v>
      </c>
      <c r="R537" s="35">
        <f t="shared" si="110"/>
        <v>2.0628872387444888E-2</v>
      </c>
      <c r="S537" s="35">
        <f t="shared" si="116"/>
        <v>0.17931321604500616</v>
      </c>
      <c r="X537" s="12"/>
      <c r="AB537" s="17">
        <f>([1]WLTC_BFH!$I538/1000-H537)</f>
        <v>-7.9025189298529176E-3</v>
      </c>
      <c r="AC537" s="17">
        <f t="shared" si="111"/>
        <v>7.9025189298529176E-3</v>
      </c>
      <c r="AG537" s="17">
        <f>([1]WLTC_BFH!$U541/1000-N537)</f>
        <v>-0.18348106841533224</v>
      </c>
      <c r="AH537" s="17">
        <f t="shared" si="112"/>
        <v>0.18348106841533224</v>
      </c>
      <c r="AK537">
        <v>-3.2278350222580132E-3</v>
      </c>
    </row>
    <row r="538" spans="1:37" x14ac:dyDescent="0.3">
      <c r="A538" s="2" t="s">
        <v>3</v>
      </c>
      <c r="B538" s="2">
        <v>534</v>
      </c>
      <c r="C538" s="8">
        <v>1.2</v>
      </c>
      <c r="D538" s="8">
        <v>1.2</v>
      </c>
      <c r="E538" s="8">
        <v>-1.61E-2</v>
      </c>
      <c r="F538" s="13">
        <f t="shared" si="113"/>
        <v>0.27777777777777779</v>
      </c>
      <c r="G538" s="13">
        <f t="shared" si="114"/>
        <v>2.9556944444444437</v>
      </c>
      <c r="H538" s="35" cm="1">
        <f t="array" ref="H538">(m*g*_xll.Interp1d(-1,Parameters!$H$48:$H$54,Parameters!$I$48:$I$54,C538)+c_w*A*rho_L*(C538/3.6)^2/2+F538*e_i*m)*C538/3.6/1000</f>
        <v>0.14818065962655685</v>
      </c>
      <c r="I538" s="35">
        <f t="shared" si="104"/>
        <v>15.792867067880001</v>
      </c>
      <c r="J538" s="35">
        <f t="shared" si="105"/>
        <v>89.59874485925117</v>
      </c>
      <c r="K538" s="35">
        <f t="shared" si="106"/>
        <v>64.458586937552226</v>
      </c>
      <c r="L538" s="35">
        <f t="shared" si="107"/>
        <v>10.976202971854853</v>
      </c>
      <c r="M538" s="35" cm="1">
        <f t="array" ref="M538">_xll.Interp2dTab(-1,1,Parameters!$V$29:$AI$29,Parameters!$U$30:$U$37,Parameters!$V$30:$AI$37,ABS(J538),ABS(I538))*_xll.Interp2dTab(-1,1,Parameters!$V$18:$AI$18,Parameters!$U$19:$U$26,Parameters!$V$19:$AI$26,ABS(J538),ABS(I538))</f>
        <v>0.16475592196513228</v>
      </c>
      <c r="N538" s="35">
        <f t="shared" si="108"/>
        <v>0.89939504364472378</v>
      </c>
      <c r="O538" s="35">
        <f t="shared" si="109"/>
        <v>899.39504364472373</v>
      </c>
      <c r="P538" s="35">
        <f t="shared" si="115"/>
        <v>0.27754911643048213</v>
      </c>
      <c r="Q538" s="35" cm="1">
        <f t="array" ref="Q538">_xll.Interp2dTab(-1,1,Parameters!$AL$29:$AY$29,Parameters!$AK$30:$AK$37,Parameters!$AL$30:$AY$37,ABS(L538),ABS(K538))</f>
        <v>0.39298015744585446</v>
      </c>
      <c r="R538" s="35">
        <f t="shared" si="110"/>
        <v>0.37706906269681939</v>
      </c>
      <c r="S538" s="35">
        <f t="shared" si="116"/>
        <v>0.17941795745131084</v>
      </c>
      <c r="X538" s="12"/>
      <c r="AB538" s="17">
        <f>([1]WLTC_BFH!$I539/1000-H538)</f>
        <v>-0.14817935962655684</v>
      </c>
      <c r="AC538" s="17">
        <f t="shared" si="111"/>
        <v>0.14817935962655684</v>
      </c>
      <c r="AG538" s="17">
        <f>([1]WLTC_BFH!$U542/1000-N538)</f>
        <v>-0.97822332647300625</v>
      </c>
      <c r="AH538" s="17">
        <f t="shared" si="112"/>
        <v>0.97822332647300625</v>
      </c>
      <c r="AK538">
        <v>0.10865304950692439</v>
      </c>
    </row>
    <row r="539" spans="1:37" x14ac:dyDescent="0.3">
      <c r="A539" s="2" t="s">
        <v>3</v>
      </c>
      <c r="B539" s="2">
        <v>535</v>
      </c>
      <c r="C539" s="8">
        <v>3.2</v>
      </c>
      <c r="D539" s="8">
        <v>3.2</v>
      </c>
      <c r="E539" s="8">
        <v>5.7700000000000001E-2</v>
      </c>
      <c r="F539" s="13">
        <f t="shared" si="113"/>
        <v>0.55555555555555558</v>
      </c>
      <c r="G539" s="13">
        <f t="shared" si="114"/>
        <v>2.9565833333333327</v>
      </c>
      <c r="H539" s="35" cm="1">
        <f t="array" ref="H539">(m*g*_xll.Interp1d(-1,Parameters!$H$48:$H$54,Parameters!$I$48:$I$54,C539)+c_w*A*rho_L*(C539/3.6)^2/2+F539*e_i*m)*C539/3.6/1000</f>
        <v>0.73120477644234705</v>
      </c>
      <c r="I539" s="35">
        <f t="shared" si="104"/>
        <v>29.224005673688065</v>
      </c>
      <c r="J539" s="35">
        <f t="shared" si="105"/>
        <v>238.92998629133646</v>
      </c>
      <c r="K539" s="35">
        <f t="shared" si="106"/>
        <v>119.27777915715784</v>
      </c>
      <c r="L539" s="35">
        <f t="shared" si="107"/>
        <v>29.269874591612943</v>
      </c>
      <c r="M539" s="35" cm="1">
        <f t="array" ref="M539">_xll.Interp2dTab(-1,1,Parameters!$V$29:$AI$29,Parameters!$U$30:$U$37,Parameters!$V$30:$AI$37,ABS(J539),ABS(I539))*_xll.Interp2dTab(-1,1,Parameters!$V$18:$AI$18,Parameters!$U$19:$U$26,Parameters!$V$19:$AI$26,ABS(J539),ABS(I539))</f>
        <v>0.23016015788520244</v>
      </c>
      <c r="N539" s="35">
        <f t="shared" si="108"/>
        <v>3.176938976584522</v>
      </c>
      <c r="O539" s="35">
        <f t="shared" si="109"/>
        <v>3176.9389765845222</v>
      </c>
      <c r="P539" s="35">
        <f t="shared" si="115"/>
        <v>0.27843159947953339</v>
      </c>
      <c r="Q539" s="35" cm="1">
        <f t="array" ref="Q539">_xll.Interp2dTab(-1,1,Parameters!$AL$29:$AY$29,Parameters!$AK$30:$AK$37,Parameters!$AL$30:$AY$37,ABS(L539),ABS(K539))</f>
        <v>0.44927365827793642</v>
      </c>
      <c r="R539" s="35">
        <f t="shared" si="110"/>
        <v>1.6275264818441642</v>
      </c>
      <c r="S539" s="35">
        <f t="shared" si="116"/>
        <v>0.179870048140712</v>
      </c>
      <c r="X539" s="12"/>
      <c r="AB539" s="17">
        <f>([1]WLTC_BFH!$I540/1000-H539)</f>
        <v>-0.73120947644234702</v>
      </c>
      <c r="AC539" s="17">
        <f t="shared" si="111"/>
        <v>0.73120947644234702</v>
      </c>
      <c r="AG539" s="17">
        <f>([1]WLTC_BFH!$U543/1000-N539)</f>
        <v>-2.6612589765845271</v>
      </c>
      <c r="AH539" s="17">
        <f t="shared" si="112"/>
        <v>2.6612589765845271</v>
      </c>
      <c r="AK539">
        <v>2.4365364468971917E-2</v>
      </c>
    </row>
    <row r="540" spans="1:37" x14ac:dyDescent="0.3">
      <c r="A540" s="2" t="s">
        <v>3</v>
      </c>
      <c r="B540" s="2">
        <v>536</v>
      </c>
      <c r="C540" s="8">
        <v>5.2</v>
      </c>
      <c r="D540" s="8">
        <v>5.2</v>
      </c>
      <c r="E540" s="8">
        <v>-3.6499999999999998E-2</v>
      </c>
      <c r="F540" s="13">
        <f t="shared" si="113"/>
        <v>0.55555555555555558</v>
      </c>
      <c r="G540" s="13">
        <f t="shared" si="114"/>
        <v>2.9580277777777773</v>
      </c>
      <c r="H540" s="35" cm="1">
        <f t="array" ref="H540">(m*g*_xll.Interp1d(-1,Parameters!$H$48:$H$54,Parameters!$I$48:$I$54,C540)+c_w*A*rho_L*(C540/3.6)^2/2+F540*e_i*m)*C540/3.6/1000</f>
        <v>1.188966925055881</v>
      </c>
      <c r="I540" s="35">
        <f t="shared" si="104"/>
        <v>29.242677318819901</v>
      </c>
      <c r="J540" s="35">
        <f t="shared" si="105"/>
        <v>388.26122772342171</v>
      </c>
      <c r="K540" s="35">
        <f t="shared" si="106"/>
        <v>119.35398747676342</v>
      </c>
      <c r="L540" s="35">
        <f t="shared" si="107"/>
        <v>47.563546211371026</v>
      </c>
      <c r="M540" s="35" cm="1">
        <f t="array" ref="M540">_xll.Interp2dTab(-1,1,Parameters!$V$29:$AI$29,Parameters!$U$30:$U$37,Parameters!$V$30:$AI$37,ABS(J540),ABS(I540))*_xll.Interp2dTab(-1,1,Parameters!$V$18:$AI$18,Parameters!$U$19:$U$26,Parameters!$V$19:$AI$26,ABS(J540),ABS(I540))</f>
        <v>0.30531916703263368</v>
      </c>
      <c r="N540" s="35">
        <f t="shared" si="108"/>
        <v>3.8941771543900474</v>
      </c>
      <c r="O540" s="35">
        <f t="shared" si="109"/>
        <v>3894.1771543900472</v>
      </c>
      <c r="P540" s="35">
        <f t="shared" si="115"/>
        <v>0.27951331535575286</v>
      </c>
      <c r="Q540" s="35" cm="1">
        <f t="array" ref="Q540">_xll.Interp2dTab(-1,1,Parameters!$AL$29:$AY$29,Parameters!$AK$30:$AK$37,Parameters!$AL$30:$AY$37,ABS(L540),ABS(K540))</f>
        <v>0.55204409855765346</v>
      </c>
      <c r="R540" s="35">
        <f t="shared" si="110"/>
        <v>2.1537535283183713</v>
      </c>
      <c r="S540" s="35">
        <f t="shared" si="116"/>
        <v>0.18046831300968932</v>
      </c>
      <c r="X540" s="12"/>
      <c r="AB540" s="17">
        <f>([1]WLTC_BFH!$I541/1000-H540)</f>
        <v>-1.1889637250558809</v>
      </c>
      <c r="AC540" s="17">
        <f t="shared" si="111"/>
        <v>1.1889637250558809</v>
      </c>
      <c r="AG540" s="17">
        <f>([1]WLTC_BFH!$U544/1000-N540)</f>
        <v>-2.3524684165260004</v>
      </c>
      <c r="AH540" s="17">
        <f t="shared" si="112"/>
        <v>2.3524684165260004</v>
      </c>
      <c r="AK540">
        <v>1.9438720189993297</v>
      </c>
    </row>
    <row r="541" spans="1:37" x14ac:dyDescent="0.3">
      <c r="A541" s="2" t="s">
        <v>3</v>
      </c>
      <c r="B541" s="2">
        <v>537</v>
      </c>
      <c r="C541" s="8">
        <v>8.1999999999999993</v>
      </c>
      <c r="D541" s="8">
        <v>8.1999999999999993</v>
      </c>
      <c r="E541" s="8">
        <v>0.20150000000000001</v>
      </c>
      <c r="F541" s="13">
        <f t="shared" si="113"/>
        <v>0.83333333333333304</v>
      </c>
      <c r="G541" s="13">
        <f t="shared" si="114"/>
        <v>2.9603055555555549</v>
      </c>
      <c r="H541" s="35" cm="1">
        <f t="array" ref="H541">(m*g*_xll.Interp1d(-1,Parameters!$H$48:$H$54,Parameters!$I$48:$I$54,C541)+c_w*A*rho_L*(C541/3.6)^2/2+F541*e_i*m)*C541/3.6/1000</f>
        <v>2.738224469556827</v>
      </c>
      <c r="I541" s="35">
        <f t="shared" si="104"/>
        <v>42.707671830020153</v>
      </c>
      <c r="J541" s="35">
        <f t="shared" si="105"/>
        <v>612.2580898715496</v>
      </c>
      <c r="K541" s="35">
        <f t="shared" si="106"/>
        <v>174.31136257422727</v>
      </c>
      <c r="L541" s="35">
        <f t="shared" si="107"/>
        <v>75.004053641008156</v>
      </c>
      <c r="M541" s="35" cm="1">
        <f t="array" ref="M541">_xll.Interp2dTab(-1,1,Parameters!$V$29:$AI$29,Parameters!$U$30:$U$37,Parameters!$V$30:$AI$37,ABS(J541),ABS(I541))*_xll.Interp2dTab(-1,1,Parameters!$V$18:$AI$18,Parameters!$U$19:$U$26,Parameters!$V$19:$AI$26,ABS(J541),ABS(I541))</f>
        <v>0.43046180451075972</v>
      </c>
      <c r="N541" s="35">
        <f t="shared" si="108"/>
        <v>6.361132255785038</v>
      </c>
      <c r="O541" s="35">
        <f t="shared" si="109"/>
        <v>6361.1322557850381</v>
      </c>
      <c r="P541" s="35">
        <f t="shared" si="115"/>
        <v>0.28128029653791536</v>
      </c>
      <c r="Q541" s="35" cm="1">
        <f t="array" ref="Q541">_xll.Interp2dTab(-1,1,Parameters!$AL$29:$AY$29,Parameters!$AK$30:$AK$37,Parameters!$AL$30:$AY$37,ABS(L541),ABS(K541))</f>
        <v>0.65004402711610842</v>
      </c>
      <c r="R541" s="35">
        <f t="shared" si="110"/>
        <v>4.2123677094686016</v>
      </c>
      <c r="S541" s="35">
        <f t="shared" si="116"/>
        <v>0.18163841515120838</v>
      </c>
      <c r="X541" s="12"/>
      <c r="AB541" s="17">
        <f>([1]WLTC_BFH!$I542/1000-H541)</f>
        <v>-2.7382361695568269</v>
      </c>
      <c r="AC541" s="17">
        <f t="shared" si="111"/>
        <v>2.7382361695568269</v>
      </c>
      <c r="AG541" s="17">
        <f>([1]WLTC_BFH!$U545/1000-N541)</f>
        <v>-3.5596176926784073</v>
      </c>
      <c r="AH541" s="17">
        <f t="shared" si="112"/>
        <v>3.5596176926784073</v>
      </c>
      <c r="AK541">
        <v>1.5968123255929931</v>
      </c>
    </row>
    <row r="542" spans="1:37" x14ac:dyDescent="0.3">
      <c r="A542" s="2" t="s">
        <v>3</v>
      </c>
      <c r="B542" s="2">
        <v>538</v>
      </c>
      <c r="C542" s="8">
        <v>13</v>
      </c>
      <c r="D542" s="8">
        <v>13</v>
      </c>
      <c r="E542" s="8">
        <v>1.4819</v>
      </c>
      <c r="F542" s="13">
        <f t="shared" si="113"/>
        <v>1.3333333333333335</v>
      </c>
      <c r="G542" s="13">
        <f t="shared" si="114"/>
        <v>2.9639166666666661</v>
      </c>
      <c r="H542" s="35" cm="1">
        <f t="array" ref="H542">(m*g*_xll.Interp1d(-1,Parameters!$H$48:$H$54,Parameters!$I$48:$I$54,C542)+c_w*A*rho_L*(C542/3.6)^2/2+F542*e_i*m)*C542/3.6/1000</f>
        <v>6.8078567420063543</v>
      </c>
      <c r="I542" s="35">
        <f t="shared" si="104"/>
        <v>66.975776615447131</v>
      </c>
      <c r="J542" s="35">
        <f t="shared" si="105"/>
        <v>970.65306930855411</v>
      </c>
      <c r="K542" s="35">
        <f t="shared" si="106"/>
        <v>273.36163225594748</v>
      </c>
      <c r="L542" s="35">
        <f t="shared" si="107"/>
        <v>118.90886552842755</v>
      </c>
      <c r="M542" s="35" cm="1">
        <f t="array" ref="M542">_xll.Interp2dTab(-1,1,Parameters!$V$29:$AI$29,Parameters!$U$30:$U$37,Parameters!$V$30:$AI$37,ABS(J542),ABS(I542))*_xll.Interp2dTab(-1,1,Parameters!$V$18:$AI$18,Parameters!$U$19:$U$26,Parameters!$V$19:$AI$26,ABS(J542),ABS(I542))</f>
        <v>0.65313164621689945</v>
      </c>
      <c r="N542" s="35">
        <f t="shared" si="108"/>
        <v>10.423406646177918</v>
      </c>
      <c r="O542" s="35">
        <f t="shared" si="109"/>
        <v>10423.406646177918</v>
      </c>
      <c r="P542" s="35">
        <f t="shared" si="115"/>
        <v>0.28417568727296477</v>
      </c>
      <c r="Q542" s="35" cm="1">
        <f t="array" ref="Q542">_xll.Interp2dTab(-1,1,Parameters!$AL$29:$AY$29,Parameters!$AK$30:$AK$37,Parameters!$AL$30:$AY$37,ABS(L542),ABS(K542))</f>
        <v>0.69176546016679463</v>
      </c>
      <c r="R542" s="35">
        <f t="shared" si="110"/>
        <v>9.8412787772966901</v>
      </c>
      <c r="S542" s="35">
        <f t="shared" si="116"/>
        <v>0.18437210370045745</v>
      </c>
      <c r="X542" s="12"/>
      <c r="AB542" s="17">
        <f>([1]WLTC_BFH!$I543/1000-H542)</f>
        <v>-6.8075604420063547</v>
      </c>
      <c r="AC542" s="17">
        <f t="shared" si="111"/>
        <v>6.8075604420063547</v>
      </c>
      <c r="AG542" s="17">
        <f>([1]WLTC_BFH!$U546/1000-N542)</f>
        <v>-4.6037875985591263</v>
      </c>
      <c r="AH542" s="17">
        <f t="shared" si="112"/>
        <v>4.6037875985591263</v>
      </c>
      <c r="AK542">
        <v>2.6218170755270385</v>
      </c>
    </row>
    <row r="543" spans="1:37" x14ac:dyDescent="0.3">
      <c r="A543" s="2" t="s">
        <v>3</v>
      </c>
      <c r="B543" s="2">
        <v>539</v>
      </c>
      <c r="C543" s="8">
        <v>18.8</v>
      </c>
      <c r="D543" s="8">
        <v>18.8</v>
      </c>
      <c r="E543" s="8">
        <v>4.7831999999999999</v>
      </c>
      <c r="F543" s="13">
        <f t="shared" si="113"/>
        <v>1.6111111111111112</v>
      </c>
      <c r="G543" s="13">
        <f t="shared" si="114"/>
        <v>2.9691388888888883</v>
      </c>
      <c r="H543" s="35" cm="1">
        <f t="array" ref="H543">(m*g*_xll.Interp1d(-1,Parameters!$H$48:$H$54,Parameters!$I$48:$I$54,C543)+c_w*A*rho_L*(C543/3.6)^2/2+F543*e_i*m)*C543/3.6/1000</f>
        <v>11.847276736750995</v>
      </c>
      <c r="I543" s="35">
        <f t="shared" si="104"/>
        <v>80.595609881953322</v>
      </c>
      <c r="J543" s="35">
        <f t="shared" si="105"/>
        <v>1403.7136694616015</v>
      </c>
      <c r="K543" s="35">
        <f t="shared" si="106"/>
        <v>328.95098173319252</v>
      </c>
      <c r="L543" s="35">
        <f t="shared" si="107"/>
        <v>171.960513225726</v>
      </c>
      <c r="M543" s="35" cm="1">
        <f t="array" ref="M543">_xll.Interp2dTab(-1,1,Parameters!$V$29:$AI$29,Parameters!$U$30:$U$37,Parameters!$V$30:$AI$37,ABS(J543),ABS(I543))*_xll.Interp2dTab(-1,1,Parameters!$V$18:$AI$18,Parameters!$U$19:$U$26,Parameters!$V$19:$AI$26,ABS(J543),ABS(I543))</f>
        <v>0.73928721744343551</v>
      </c>
      <c r="N543" s="35">
        <f t="shared" si="108"/>
        <v>16.025269282648534</v>
      </c>
      <c r="O543" s="35">
        <f t="shared" si="109"/>
        <v>16025.269282648534</v>
      </c>
      <c r="P543" s="35">
        <f t="shared" si="115"/>
        <v>0.28862715096258934</v>
      </c>
      <c r="Q543" s="35" cm="1">
        <f t="array" ref="Q543">_xll.Interp2dTab(-1,1,Parameters!$AL$29:$AY$29,Parameters!$AK$30:$AK$37,Parameters!$AL$30:$AY$37,ABS(L543),ABS(K543))</f>
        <v>0.68822229569752391</v>
      </c>
      <c r="R543" s="35">
        <f t="shared" si="110"/>
        <v>17.214316959527732</v>
      </c>
      <c r="S543" s="35">
        <f t="shared" si="116"/>
        <v>0.18915385841143736</v>
      </c>
      <c r="X543" s="12"/>
      <c r="AB543" s="17">
        <f>([1]WLTC_BFH!$I544/1000-H543)</f>
        <v>-11.845606536750996</v>
      </c>
      <c r="AC543" s="17">
        <f t="shared" si="111"/>
        <v>11.845606536750996</v>
      </c>
      <c r="AG543" s="17">
        <f>([1]WLTC_BFH!$U547/1000-N543)</f>
        <v>-5.2362692826486636</v>
      </c>
      <c r="AH543" s="17">
        <f t="shared" si="112"/>
        <v>5.2362692826486636</v>
      </c>
      <c r="AK543">
        <v>5.2697267105278662</v>
      </c>
    </row>
    <row r="544" spans="1:37" x14ac:dyDescent="0.3">
      <c r="A544" s="2" t="s">
        <v>3</v>
      </c>
      <c r="B544" s="2">
        <v>540</v>
      </c>
      <c r="C544" s="8">
        <v>23.1</v>
      </c>
      <c r="D544" s="8">
        <v>23.1</v>
      </c>
      <c r="E544" s="8">
        <v>7.6336000000000004</v>
      </c>
      <c r="F544" s="13">
        <f t="shared" si="113"/>
        <v>1.1944444444444446</v>
      </c>
      <c r="G544" s="13">
        <f t="shared" si="114"/>
        <v>2.9755555555555548</v>
      </c>
      <c r="H544" s="35" cm="1">
        <f t="array" ref="H544">(m*g*_xll.Interp1d(-1,Parameters!$H$48:$H$54,Parameters!$I$48:$I$54,C544)+c_w*A*rho_L*(C544/3.6)^2/2+F544*e_i*m)*C544/3.6/1000</f>
        <v>10.955902346843116</v>
      </c>
      <c r="I544" s="35">
        <f t="shared" si="104"/>
        <v>60.657830736112174</v>
      </c>
      <c r="J544" s="35">
        <f t="shared" si="105"/>
        <v>1724.775838540585</v>
      </c>
      <c r="K544" s="35">
        <f t="shared" si="106"/>
        <v>247.57493614944184</v>
      </c>
      <c r="L544" s="35">
        <f t="shared" si="107"/>
        <v>211.29190720820591</v>
      </c>
      <c r="M544" s="35" cm="1">
        <f t="array" ref="M544">_xll.Interp2dTab(-1,1,Parameters!$V$29:$AI$29,Parameters!$U$30:$U$37,Parameters!$V$30:$AI$37,ABS(J544),ABS(I544))*_xll.Interp2dTab(-1,1,Parameters!$V$18:$AI$18,Parameters!$U$19:$U$26,Parameters!$V$19:$AI$26,ABS(J544),ABS(I544))</f>
        <v>0.82025850291077496</v>
      </c>
      <c r="N544" s="35">
        <f t="shared" si="108"/>
        <v>13.356645871959785</v>
      </c>
      <c r="O544" s="35">
        <f t="shared" si="109"/>
        <v>13356.645871959785</v>
      </c>
      <c r="P544" s="35">
        <f t="shared" si="115"/>
        <v>0.29233733037146709</v>
      </c>
      <c r="Q544" s="35" cm="1">
        <f t="array" ref="Q544">_xll.Interp2dTab(-1,1,Parameters!$AL$29:$AY$29,Parameters!$AK$30:$AK$37,Parameters!$AL$30:$AY$37,ABS(L544),ABS(K544))</f>
        <v>0.79134905523322496</v>
      </c>
      <c r="R544" s="35">
        <f t="shared" si="110"/>
        <v>13.844588900929708</v>
      </c>
      <c r="S544" s="35">
        <f t="shared" si="116"/>
        <v>0.1929995775505845</v>
      </c>
      <c r="X544" s="12"/>
      <c r="AB544" s="17">
        <f>([1]WLTC_BFH!$I545/1000-H544)</f>
        <v>-10.953932946843116</v>
      </c>
      <c r="AC544" s="17">
        <f t="shared" si="111"/>
        <v>10.953932946843116</v>
      </c>
      <c r="AG544" s="17">
        <f>([1]WLTC_BFH!$U548/1000-N544)</f>
        <v>-0.96725301481626857</v>
      </c>
      <c r="AH544" s="17">
        <f t="shared" si="112"/>
        <v>0.96725301481626857</v>
      </c>
      <c r="AK544">
        <v>7.8945241783412916</v>
      </c>
    </row>
    <row r="545" spans="1:37" x14ac:dyDescent="0.3">
      <c r="A545" s="2" t="s">
        <v>3</v>
      </c>
      <c r="B545" s="2">
        <v>541</v>
      </c>
      <c r="C545" s="8">
        <v>24.5</v>
      </c>
      <c r="D545" s="8">
        <v>24.5</v>
      </c>
      <c r="E545" s="8">
        <v>11.2424</v>
      </c>
      <c r="F545" s="13">
        <f t="shared" si="113"/>
        <v>0.38888888888888851</v>
      </c>
      <c r="G545" s="13">
        <f t="shared" si="114"/>
        <v>2.9823611111111106</v>
      </c>
      <c r="H545" s="35" cm="1">
        <f t="array" ref="H545">(m*g*_xll.Interp1d(-1,Parameters!$H$48:$H$54,Parameters!$I$48:$I$54,C545)+c_w*A*rho_L*(C545/3.6)^2/2+F545*e_i*m)*C545/3.6/1000</f>
        <v>4.1777416999416817</v>
      </c>
      <c r="I545" s="35">
        <f t="shared" si="104"/>
        <v>21.808520450610224</v>
      </c>
      <c r="J545" s="35">
        <f t="shared" si="105"/>
        <v>1829.3077075430447</v>
      </c>
      <c r="K545" s="35">
        <f t="shared" si="106"/>
        <v>89.01147621916563</v>
      </c>
      <c r="L545" s="35">
        <f t="shared" si="107"/>
        <v>224.09747734203657</v>
      </c>
      <c r="M545" s="35" cm="1">
        <f t="array" ref="M545">_xll.Interp2dTab(-1,1,Parameters!$V$29:$AI$29,Parameters!$U$30:$U$37,Parameters!$V$30:$AI$37,ABS(J545),ABS(I545))*_xll.Interp2dTab(-1,1,Parameters!$V$18:$AI$18,Parameters!$U$19:$U$26,Parameters!$V$19:$AI$26,ABS(J545),ABS(I545))</f>
        <v>0.71600794508468935</v>
      </c>
      <c r="N545" s="35">
        <f t="shared" si="108"/>
        <v>5.8347700310050872</v>
      </c>
      <c r="O545" s="35">
        <f t="shared" si="109"/>
        <v>5834.7700310050868</v>
      </c>
      <c r="P545" s="35">
        <f t="shared" si="115"/>
        <v>0.29395809982452403</v>
      </c>
      <c r="Q545" s="35" cm="1">
        <f t="array" ref="Q545">_xll.Interp2dTab(-1,1,Parameters!$AL$29:$AY$29,Parameters!$AK$30:$AK$37,Parameters!$AL$30:$AY$37,ABS(L545),ABS(K545))</f>
        <v>0.91386202703787078</v>
      </c>
      <c r="R545" s="35">
        <f t="shared" si="110"/>
        <v>4.5715234645246445</v>
      </c>
      <c r="S545" s="35">
        <f t="shared" si="116"/>
        <v>0.19426944517961911</v>
      </c>
      <c r="X545" s="12"/>
      <c r="AB545" s="17">
        <f>([1]WLTC_BFH!$I546/1000-H545)</f>
        <v>-4.1734313999416814</v>
      </c>
      <c r="AC545" s="17">
        <f t="shared" si="111"/>
        <v>4.1734313999416814</v>
      </c>
      <c r="AG545" s="17">
        <f>([1]WLTC_BFH!$U549/1000-N545)</f>
        <v>-3.8348469540818564</v>
      </c>
      <c r="AH545" s="17">
        <f t="shared" si="112"/>
        <v>3.8348469540818564</v>
      </c>
      <c r="AK545">
        <v>-4.5807478527998615</v>
      </c>
    </row>
    <row r="546" spans="1:37" x14ac:dyDescent="0.3">
      <c r="A546" s="2" t="s">
        <v>3</v>
      </c>
      <c r="B546" s="2">
        <v>542</v>
      </c>
      <c r="C546" s="8">
        <v>24.5</v>
      </c>
      <c r="D546" s="8">
        <v>24.5</v>
      </c>
      <c r="E546" s="8">
        <v>16.662199999999999</v>
      </c>
      <c r="F546" s="13">
        <f t="shared" si="113"/>
        <v>0</v>
      </c>
      <c r="G546" s="13">
        <f t="shared" si="114"/>
        <v>2.9891666666666663</v>
      </c>
      <c r="H546" s="35" cm="1">
        <f t="array" ref="H546">(m*g*_xll.Interp1d(-1,Parameters!$H$48:$H$54,Parameters!$I$48:$I$54,C546)+c_w*A*rho_L*(C546/3.6)^2/2+F546*e_i*m)*C546/3.6/1000</f>
        <v>0.57835792525032748</v>
      </c>
      <c r="I546" s="35">
        <f t="shared" si="104"/>
        <v>3.0191264914176803</v>
      </c>
      <c r="J546" s="35">
        <f t="shared" si="105"/>
        <v>1829.3077075430447</v>
      </c>
      <c r="K546" s="35">
        <f t="shared" si="106"/>
        <v>12.322564774721263</v>
      </c>
      <c r="L546" s="35">
        <f t="shared" si="107"/>
        <v>224.09747734203657</v>
      </c>
      <c r="M546" s="35" cm="1">
        <f t="array" ref="M546">_xll.Interp2dTab(-1,1,Parameters!$V$29:$AI$29,Parameters!$U$30:$U$37,Parameters!$V$30:$AI$37,ABS(J546),ABS(I546))*_xll.Interp2dTab(-1,1,Parameters!$V$18:$AI$18,Parameters!$U$19:$U$26,Parameters!$V$19:$AI$26,ABS(J546),ABS(I546))</f>
        <v>0.29623335062528566</v>
      </c>
      <c r="N546" s="35">
        <f t="shared" si="108"/>
        <v>1.9523727629908543</v>
      </c>
      <c r="O546" s="35">
        <f t="shared" si="109"/>
        <v>1952.3727629908542</v>
      </c>
      <c r="P546" s="35">
        <f t="shared" si="115"/>
        <v>0.2945004255920215</v>
      </c>
      <c r="Q546" s="35" cm="1">
        <f t="array" ref="Q546">_xll.Interp2dTab(-1,1,Parameters!$AL$29:$AY$29,Parameters!$AK$30:$AK$37,Parameters!$AL$30:$AY$37,ABS(L546),ABS(K546))</f>
        <v>0.66123837322409085</v>
      </c>
      <c r="R546" s="35">
        <f t="shared" si="110"/>
        <v>0.87465874436528579</v>
      </c>
      <c r="S546" s="35">
        <f t="shared" si="116"/>
        <v>0.1945124059419428</v>
      </c>
      <c r="X546" s="12"/>
      <c r="AB546" s="17">
        <f>([1]WLTC_BFH!$I547/1000-H546)</f>
        <v>-0.56880152525032746</v>
      </c>
      <c r="AC546" s="17">
        <f t="shared" si="111"/>
        <v>0.56880152525032746</v>
      </c>
      <c r="AG546" s="17">
        <f>([1]WLTC_BFH!$U550/1000-N546)</f>
        <v>-2.3779507446422441</v>
      </c>
      <c r="AH546" s="17">
        <f t="shared" si="112"/>
        <v>2.3779507446422441</v>
      </c>
      <c r="AK546">
        <v>-13.413469238730707</v>
      </c>
    </row>
    <row r="547" spans="1:37" x14ac:dyDescent="0.3">
      <c r="A547" s="2" t="s">
        <v>3</v>
      </c>
      <c r="B547" s="2">
        <v>543</v>
      </c>
      <c r="C547" s="8">
        <v>24.3</v>
      </c>
      <c r="D547" s="8">
        <v>24.3</v>
      </c>
      <c r="E547" s="8">
        <v>22.200700000000001</v>
      </c>
      <c r="F547" s="13">
        <f t="shared" si="113"/>
        <v>-5.5555555555555358E-2</v>
      </c>
      <c r="G547" s="13">
        <f t="shared" si="114"/>
        <v>2.9959166666666661</v>
      </c>
      <c r="H547" s="35" cm="1">
        <f t="array" ref="H547">(m*g*_xll.Interp1d(-1,Parameters!$H$48:$H$54,Parameters!$I$48:$I$54,C547)+c_w*A*rho_L*(C547/3.6)^2/2+F547*e_i*m)*C547/3.6/1000</f>
        <v>6.1645053547482953E-2</v>
      </c>
      <c r="I547" s="35">
        <f t="shared" si="104"/>
        <v>0.32444617817106192</v>
      </c>
      <c r="J547" s="35">
        <f t="shared" si="105"/>
        <v>1814.3745833998362</v>
      </c>
      <c r="K547" s="35">
        <f t="shared" si="106"/>
        <v>1.3242270762051893</v>
      </c>
      <c r="L547" s="35">
        <f t="shared" si="107"/>
        <v>222.26811018006077</v>
      </c>
      <c r="M547" s="35" cm="1">
        <f t="array" ref="M547">_xll.Interp2dTab(-1,1,Parameters!$V$29:$AI$29,Parameters!$U$30:$U$37,Parameters!$V$30:$AI$37,ABS(J547),ABS(I547))*_xll.Interp2dTab(-1,1,Parameters!$V$18:$AI$18,Parameters!$U$19:$U$26,Parameters!$V$19:$AI$26,ABS(J547),ABS(I547))</f>
        <v>5.6724575767325064E-2</v>
      </c>
      <c r="N547" s="35">
        <f t="shared" si="108"/>
        <v>1.0867433156369628</v>
      </c>
      <c r="O547" s="35">
        <f t="shared" si="109"/>
        <v>1086.7433156369627</v>
      </c>
      <c r="P547" s="35">
        <f t="shared" si="115"/>
        <v>0.29480229873525399</v>
      </c>
      <c r="Q547" s="35" cm="1">
        <f t="array" ref="Q547">_xll.Interp2dTab(-1,1,Parameters!$AL$29:$AY$29,Parameters!$AK$30:$AK$37,Parameters!$AL$30:$AY$37,ABS(L547),ABS(K547))</f>
        <v>0.42807361401555005</v>
      </c>
      <c r="R547" s="35">
        <f t="shared" si="110"/>
        <v>0.1440057306247417</v>
      </c>
      <c r="S547" s="35">
        <f t="shared" si="116"/>
        <v>0.194552407533783</v>
      </c>
      <c r="X547" s="12"/>
      <c r="AB547" s="17">
        <f>([1]WLTC_BFH!$I548/1000-H547)</f>
        <v>-4.9361153547482953E-2</v>
      </c>
      <c r="AC547" s="17">
        <f t="shared" si="111"/>
        <v>4.9361153547482953E-2</v>
      </c>
      <c r="AG547" s="17">
        <f>([1]WLTC_BFH!$U551/1000-N547)</f>
        <v>-1.031587352334238</v>
      </c>
      <c r="AH547" s="17">
        <f t="shared" si="112"/>
        <v>1.031587352334238</v>
      </c>
      <c r="AK547">
        <v>-16.414331519438008</v>
      </c>
    </row>
    <row r="548" spans="1:37" x14ac:dyDescent="0.3">
      <c r="A548" s="2" t="s">
        <v>3</v>
      </c>
      <c r="B548" s="2">
        <v>544</v>
      </c>
      <c r="C548" s="8">
        <v>23.6</v>
      </c>
      <c r="D548" s="8">
        <v>23.6</v>
      </c>
      <c r="E548" s="8">
        <v>24.098600000000001</v>
      </c>
      <c r="F548" s="13">
        <f t="shared" si="113"/>
        <v>-0.19444444444444425</v>
      </c>
      <c r="G548" s="13">
        <f t="shared" si="114"/>
        <v>3.0024722222222215</v>
      </c>
      <c r="H548" s="35" cm="1">
        <f t="array" ref="H548">(m*g*_xll.Interp1d(-1,Parameters!$H$48:$H$54,Parameters!$I$48:$I$54,C548)+c_w*A*rho_L*(C548/3.6)^2/2+F548*e_i*m)*C548/3.6/1000</f>
        <v>-1.1850479949790862</v>
      </c>
      <c r="I548" s="35">
        <f t="shared" si="104"/>
        <v>6.4220641441132988</v>
      </c>
      <c r="J548" s="35">
        <f t="shared" si="105"/>
        <v>1762.1086488986061</v>
      </c>
      <c r="K548" s="35">
        <f t="shared" si="106"/>
        <v>26.211654804198432</v>
      </c>
      <c r="L548" s="35">
        <f t="shared" si="107"/>
        <v>215.86532511314542</v>
      </c>
      <c r="M548" s="35" cm="1">
        <f t="array" ref="M548">_xll.Interp2dTab(-1,1,Parameters!$V$29:$AI$29,Parameters!$U$30:$U$37,Parameters!$V$30:$AI$37,ABS(J548),ABS(I548))*_xll.Interp2dTab(-1,1,Parameters!$V$18:$AI$18,Parameters!$U$19:$U$26,Parameters!$V$19:$AI$26,ABS(J548),ABS(I548))</f>
        <v>0.45021420832598552</v>
      </c>
      <c r="N548" s="35">
        <f t="shared" si="108"/>
        <v>-0.53352544488780573</v>
      </c>
      <c r="O548" s="35">
        <f t="shared" si="109"/>
        <v>-533.52544488780575</v>
      </c>
      <c r="P548" s="35">
        <f t="shared" si="115"/>
        <v>0.29465409722278513</v>
      </c>
      <c r="Q548" s="35" cm="1">
        <f t="array" ref="Q548">_xll.Interp2dTab(-1,1,Parameters!$AL$29:$AY$29,Parameters!$AK$30:$AK$37,Parameters!$AL$30:$AY$37,ABS(L548),ABS(K548))</f>
        <v>0.93031922415041368</v>
      </c>
      <c r="R548" s="35">
        <f t="shared" si="110"/>
        <v>-1.1024729312699468</v>
      </c>
      <c r="S548" s="35">
        <f t="shared" si="116"/>
        <v>0.19424616505287468</v>
      </c>
      <c r="X548" s="12"/>
      <c r="AB548" s="17">
        <f>([1]WLTC_BFH!$I549/1000-H548)</f>
        <v>1.1868615949790862</v>
      </c>
      <c r="AC548" s="17">
        <f t="shared" si="111"/>
        <v>1.1868615949790862</v>
      </c>
      <c r="AG548" s="17">
        <f>([1]WLTC_BFH!$U552/1000-N548)</f>
        <v>0.1072397306021256</v>
      </c>
      <c r="AH548" s="17">
        <f t="shared" si="112"/>
        <v>0.1072397306021256</v>
      </c>
      <c r="AK548">
        <v>-6.2950848419934671</v>
      </c>
    </row>
    <row r="549" spans="1:37" x14ac:dyDescent="0.3">
      <c r="A549" s="2" t="s">
        <v>3</v>
      </c>
      <c r="B549" s="2">
        <v>545</v>
      </c>
      <c r="C549" s="8">
        <v>22.3</v>
      </c>
      <c r="D549" s="8">
        <v>22.3</v>
      </c>
      <c r="E549" s="8">
        <v>23.606200000000001</v>
      </c>
      <c r="F549" s="13">
        <f t="shared" si="113"/>
        <v>-0.36111111111111133</v>
      </c>
      <c r="G549" s="13">
        <f t="shared" si="114"/>
        <v>3.0086666666666662</v>
      </c>
      <c r="H549" s="35" cm="1">
        <f t="array" ref="H549">(m*g*_xll.Interp1d(-1,Parameters!$H$48:$H$54,Parameters!$I$48:$I$54,C549)+c_w*A*rho_L*(C549/3.6)^2/2+F549*e_i*m)*C549/3.6/1000</f>
        <v>-2.5350225576743246</v>
      </c>
      <c r="I549" s="35">
        <f t="shared" si="104"/>
        <v>14.538770039217724</v>
      </c>
      <c r="J549" s="35">
        <f t="shared" si="105"/>
        <v>1665.0433419677508</v>
      </c>
      <c r="K549" s="35">
        <f t="shared" si="106"/>
        <v>59.339989915067143</v>
      </c>
      <c r="L549" s="35">
        <f t="shared" si="107"/>
        <v>203.97443856030267</v>
      </c>
      <c r="M549" s="35" cm="1">
        <f t="array" ref="M549">_xll.Interp2dTab(-1,1,Parameters!$V$29:$AI$29,Parameters!$U$30:$U$37,Parameters!$V$30:$AI$37,ABS(J549),ABS(I549))*_xll.Interp2dTab(-1,1,Parameters!$V$18:$AI$18,Parameters!$U$19:$U$26,Parameters!$V$19:$AI$26,ABS(J549),ABS(I549))</f>
        <v>0.65581160644349579</v>
      </c>
      <c r="N549" s="35">
        <f t="shared" si="108"/>
        <v>-1.6624972159188982</v>
      </c>
      <c r="O549" s="35">
        <f t="shared" si="109"/>
        <v>-1662.4972159188983</v>
      </c>
      <c r="P549" s="35">
        <f t="shared" si="115"/>
        <v>0.29419229244058542</v>
      </c>
      <c r="Q549" s="35" cm="1">
        <f t="array" ref="Q549">_xll.Interp2dTab(-1,1,Parameters!$AL$29:$AY$29,Parameters!$AK$30:$AK$37,Parameters!$AL$30:$AY$37,ABS(L549),ABS(K549))</f>
        <v>0.92900793577976848</v>
      </c>
      <c r="R549" s="35">
        <f t="shared" si="110"/>
        <v>-2.3550560734601733</v>
      </c>
      <c r="S549" s="35">
        <f t="shared" si="116"/>
        <v>0.19359198281024684</v>
      </c>
      <c r="X549" s="12"/>
      <c r="AB549" s="17">
        <f>([1]WLTC_BFH!$I550/1000-H549)</f>
        <v>2.5332173576743244</v>
      </c>
      <c r="AC549" s="17">
        <f t="shared" si="111"/>
        <v>2.5332173576743244</v>
      </c>
      <c r="AG549" s="17">
        <f>([1]WLTC_BFH!$U553/1000-N549)</f>
        <v>1.1384972159188982</v>
      </c>
      <c r="AH549" s="17">
        <f t="shared" si="112"/>
        <v>1.1384972159188982</v>
      </c>
      <c r="AK549">
        <v>-0.97583956980998798</v>
      </c>
    </row>
    <row r="550" spans="1:37" x14ac:dyDescent="0.3">
      <c r="A550" s="2" t="s">
        <v>3</v>
      </c>
      <c r="B550" s="2">
        <v>546</v>
      </c>
      <c r="C550" s="8">
        <v>20.100000000000001</v>
      </c>
      <c r="D550" s="8">
        <v>20.100000000000001</v>
      </c>
      <c r="E550" s="8">
        <v>23.015000000000001</v>
      </c>
      <c r="F550" s="13">
        <f t="shared" si="113"/>
        <v>-0.61111111111111094</v>
      </c>
      <c r="G550" s="13">
        <f t="shared" si="114"/>
        <v>3.0142499999999997</v>
      </c>
      <c r="H550" s="35" cm="1">
        <f t="array" ref="H550">(m*g*_xll.Interp1d(-1,Parameters!$H$48:$H$54,Parameters!$I$48:$I$54,C550)+c_w*A*rho_L*(C550/3.6)^2/2+F550*e_i*m)*C550/3.6/1000</f>
        <v>-4.1990250382206149</v>
      </c>
      <c r="I550" s="35">
        <f t="shared" si="104"/>
        <v>26.717948539199881</v>
      </c>
      <c r="J550" s="35">
        <f t="shared" si="105"/>
        <v>1500.7789763924573</v>
      </c>
      <c r="K550" s="35">
        <f t="shared" si="106"/>
        <v>109.04930696274432</v>
      </c>
      <c r="L550" s="35">
        <f t="shared" si="107"/>
        <v>183.8513997785688</v>
      </c>
      <c r="M550" s="35" cm="1">
        <f t="array" ref="M550">_xll.Interp2dTab(-1,1,Parameters!$V$29:$AI$29,Parameters!$U$30:$U$37,Parameters!$V$30:$AI$37,ABS(J550),ABS(I550))*_xll.Interp2dTab(-1,1,Parameters!$V$18:$AI$18,Parameters!$U$19:$U$26,Parameters!$V$19:$AI$26,ABS(J550),ABS(I550))</f>
        <v>0.68100276423746031</v>
      </c>
      <c r="N550" s="35">
        <f t="shared" si="108"/>
        <v>-2.8595476581305461</v>
      </c>
      <c r="O550" s="35">
        <f t="shared" si="109"/>
        <v>-2859.5476581305461</v>
      </c>
      <c r="P550" s="35">
        <f t="shared" si="115"/>
        <v>0.29339797364666026</v>
      </c>
      <c r="Q550" s="35" cm="1">
        <f t="array" ref="Q550">_xll.Interp2dTab(-1,1,Parameters!$AL$29:$AY$29,Parameters!$AK$30:$AK$37,Parameters!$AL$30:$AY$37,ABS(L550),ABS(K550))</f>
        <v>0.88809023685753774</v>
      </c>
      <c r="R550" s="35">
        <f t="shared" si="110"/>
        <v>-3.7291131407640772</v>
      </c>
      <c r="S550" s="35">
        <f t="shared" si="116"/>
        <v>0.19255611804892347</v>
      </c>
      <c r="X550" s="12"/>
      <c r="AB550" s="17">
        <f>([1]WLTC_BFH!$I551/1000-H550)</f>
        <v>4.1980256382206145</v>
      </c>
      <c r="AC550" s="17">
        <f t="shared" si="111"/>
        <v>4.1980256382206145</v>
      </c>
      <c r="AG550" s="17">
        <f>([1]WLTC_BFH!$U554/1000-N550)</f>
        <v>2.0218439544268616</v>
      </c>
      <c r="AH550" s="17">
        <f t="shared" si="112"/>
        <v>2.0218439544268616</v>
      </c>
      <c r="AK550">
        <v>-1.3447992004057832</v>
      </c>
    </row>
    <row r="551" spans="1:37" x14ac:dyDescent="0.3">
      <c r="A551" s="2" t="s">
        <v>3</v>
      </c>
      <c r="B551" s="2">
        <v>547</v>
      </c>
      <c r="C551" s="8">
        <v>18.5</v>
      </c>
      <c r="D551" s="8">
        <v>18.5</v>
      </c>
      <c r="E551" s="8">
        <v>22.316500000000001</v>
      </c>
      <c r="F551" s="13">
        <f t="shared" si="113"/>
        <v>-0.44444444444444481</v>
      </c>
      <c r="G551" s="13">
        <f t="shared" si="114"/>
        <v>3.0193888888888885</v>
      </c>
      <c r="H551" s="35" cm="1">
        <f t="array" ref="H551">(m*g*_xll.Interp1d(-1,Parameters!$H$48:$H$54,Parameters!$I$48:$I$54,C551)+c_w*A*rho_L*(C551/3.6)^2/2+F551*e_i*m)*C551/3.6/1000</f>
        <v>-2.7095712987216714</v>
      </c>
      <c r="I551" s="35">
        <f t="shared" si="104"/>
        <v>18.731801939969241</v>
      </c>
      <c r="J551" s="35">
        <f t="shared" si="105"/>
        <v>1381.3139832467887</v>
      </c>
      <c r="K551" s="35">
        <f t="shared" si="106"/>
        <v>76.45384961798446</v>
      </c>
      <c r="L551" s="35">
        <f t="shared" si="107"/>
        <v>169.2164624827623</v>
      </c>
      <c r="M551" s="35" cm="1">
        <f t="array" ref="M551">_xll.Interp2dTab(-1,1,Parameters!$V$29:$AI$29,Parameters!$U$30:$U$37,Parameters!$V$30:$AI$37,ABS(J551),ABS(I551))*_xll.Interp2dTab(-1,1,Parameters!$V$18:$AI$18,Parameters!$U$19:$U$26,Parameters!$V$19:$AI$26,ABS(J551),ABS(I551))</f>
        <v>0.62772757080829733</v>
      </c>
      <c r="N551" s="35">
        <f t="shared" si="108"/>
        <v>-1.7008726092784381</v>
      </c>
      <c r="O551" s="35">
        <f t="shared" si="109"/>
        <v>-1700.8726092784382</v>
      </c>
      <c r="P551" s="35">
        <f t="shared" si="115"/>
        <v>0.29292550903297182</v>
      </c>
      <c r="Q551" s="35" cm="1">
        <f t="array" ref="Q551">_xll.Interp2dTab(-1,1,Parameters!$AL$29:$AY$29,Parameters!$AK$30:$AK$37,Parameters!$AL$30:$AY$37,ABS(L551),ABS(K551))</f>
        <v>0.90942174542325349</v>
      </c>
      <c r="R551" s="35">
        <f t="shared" si="110"/>
        <v>-2.4641430598322143</v>
      </c>
      <c r="S551" s="35">
        <f t="shared" si="116"/>
        <v>0.19187163386563674</v>
      </c>
      <c r="X551" s="12"/>
      <c r="AB551" s="17">
        <f>([1]WLTC_BFH!$I552/1000-H551)</f>
        <v>2.7081754987216713</v>
      </c>
      <c r="AC551" s="17">
        <f t="shared" si="111"/>
        <v>2.7081754987216713</v>
      </c>
      <c r="AG551" s="17">
        <f>([1]WLTC_BFH!$U555/1000-N551)</f>
        <v>0.4111428795487404</v>
      </c>
      <c r="AH551" s="17">
        <f t="shared" si="112"/>
        <v>0.4111428795487404</v>
      </c>
      <c r="AK551">
        <v>-0.83964291532354274</v>
      </c>
    </row>
    <row r="552" spans="1:37" x14ac:dyDescent="0.3">
      <c r="A552" s="2" t="s">
        <v>3</v>
      </c>
      <c r="B552" s="2">
        <v>548</v>
      </c>
      <c r="C552" s="8">
        <v>17.2</v>
      </c>
      <c r="D552" s="8">
        <v>17.2</v>
      </c>
      <c r="E552" s="8">
        <v>21.5578</v>
      </c>
      <c r="F552" s="13">
        <f t="shared" si="113"/>
        <v>-0.36111111111111133</v>
      </c>
      <c r="G552" s="13">
        <f t="shared" si="114"/>
        <v>3.0241666666666664</v>
      </c>
      <c r="H552" s="35" cm="1">
        <f t="array" ref="H552">(m*g*_xll.Interp1d(-1,Parameters!$H$48:$H$54,Parameters!$I$48:$I$54,C552)+c_w*A*rho_L*(C552/3.6)^2/2+F552*e_i*m)*C552/3.6/1000</f>
        <v>-1.9844079118065889</v>
      </c>
      <c r="I552" s="35">
        <f t="shared" si="104"/>
        <v>14.755475357655207</v>
      </c>
      <c r="J552" s="35">
        <f t="shared" si="105"/>
        <v>1284.2486763159334</v>
      </c>
      <c r="K552" s="35">
        <f t="shared" si="106"/>
        <v>60.224472672269734</v>
      </c>
      <c r="L552" s="35">
        <f t="shared" si="107"/>
        <v>157.32557592991955</v>
      </c>
      <c r="M552" s="35" cm="1">
        <f t="array" ref="M552">_xll.Interp2dTab(-1,1,Parameters!$V$29:$AI$29,Parameters!$U$30:$U$37,Parameters!$V$30:$AI$37,ABS(J552),ABS(I552))*_xll.Interp2dTab(-1,1,Parameters!$V$18:$AI$18,Parameters!$U$19:$U$26,Parameters!$V$19:$AI$26,ABS(J552),ABS(I552))</f>
        <v>0.59661545988315612</v>
      </c>
      <c r="N552" s="35">
        <f t="shared" si="108"/>
        <v>-1.1839284388982616</v>
      </c>
      <c r="O552" s="35">
        <f t="shared" si="109"/>
        <v>-1183.9284388982617</v>
      </c>
      <c r="P552" s="35">
        <f t="shared" si="115"/>
        <v>0.29259664002216673</v>
      </c>
      <c r="Q552" s="35" cm="1">
        <f t="array" ref="Q552">_xll.Interp2dTab(-1,1,Parameters!$AL$29:$AY$29,Parameters!$AK$30:$AK$37,Parameters!$AL$30:$AY$37,ABS(L552),ABS(K552))</f>
        <v>0.92013273507077098</v>
      </c>
      <c r="R552" s="35">
        <f t="shared" si="110"/>
        <v>-1.825918679386674</v>
      </c>
      <c r="S552" s="35">
        <f t="shared" si="116"/>
        <v>0.19136443423247379</v>
      </c>
      <c r="X552" s="12"/>
      <c r="AB552" s="17">
        <f>([1]WLTC_BFH!$I553/1000-H552)</f>
        <v>1.982997911806589</v>
      </c>
      <c r="AC552" s="17">
        <f t="shared" si="111"/>
        <v>1.982997911806589</v>
      </c>
      <c r="AG552" s="17">
        <f>([1]WLTC_BFH!$U556/1000-N552)</f>
        <v>0.17524919361520719</v>
      </c>
      <c r="AH552" s="17">
        <f t="shared" si="112"/>
        <v>0.17524919361520719</v>
      </c>
      <c r="AK552">
        <v>-0.56175882485674256</v>
      </c>
    </row>
    <row r="553" spans="1:37" x14ac:dyDescent="0.3">
      <c r="A553" s="2" t="s">
        <v>3</v>
      </c>
      <c r="B553" s="2">
        <v>549</v>
      </c>
      <c r="C553" s="8">
        <v>16.3</v>
      </c>
      <c r="D553" s="8">
        <v>16.3</v>
      </c>
      <c r="E553" s="8">
        <v>20.613299999999999</v>
      </c>
      <c r="F553" s="13">
        <f t="shared" si="113"/>
        <v>-0.24999999999999961</v>
      </c>
      <c r="G553" s="13">
        <f t="shared" si="114"/>
        <v>3.0286944444444441</v>
      </c>
      <c r="H553" s="35" cm="1">
        <f t="array" ref="H553">(m*g*_xll.Interp1d(-1,Parameters!$H$48:$H$54,Parameters!$I$48:$I$54,C553)+c_w*A*rho_L*(C553/3.6)^2/2+F553*e_i*m)*C553/3.6/1000</f>
        <v>-1.2005150960470956</v>
      </c>
      <c r="I553" s="35">
        <f t="shared" si="104"/>
        <v>9.4195623096071497</v>
      </c>
      <c r="J553" s="35">
        <f t="shared" si="105"/>
        <v>1217.0496176714951</v>
      </c>
      <c r="K553" s="35">
        <f t="shared" si="106"/>
        <v>38.445943566661583</v>
      </c>
      <c r="L553" s="35">
        <f t="shared" si="107"/>
        <v>149.09342370102843</v>
      </c>
      <c r="M553" s="35" cm="1">
        <f t="array" ref="M553">_xll.Interp2dTab(-1,1,Parameters!$V$29:$AI$29,Parameters!$U$30:$U$37,Parameters!$V$30:$AI$37,ABS(J553),ABS(I553))*_xll.Interp2dTab(-1,1,Parameters!$V$18:$AI$18,Parameters!$U$19:$U$26,Parameters!$V$19:$AI$26,ABS(J553),ABS(I553))</f>
        <v>0.53801499467500147</v>
      </c>
      <c r="N553" s="35">
        <f t="shared" si="108"/>
        <v>-0.645895123007037</v>
      </c>
      <c r="O553" s="35">
        <f t="shared" si="109"/>
        <v>-645.895123007037</v>
      </c>
      <c r="P553" s="35">
        <f t="shared" si="115"/>
        <v>0.29241722471022036</v>
      </c>
      <c r="Q553" s="35" cm="1">
        <f t="array" ref="Q553">_xll.Interp2dTab(-1,1,Parameters!$AL$29:$AY$29,Parameters!$AK$30:$AK$37,Parameters!$AL$30:$AY$37,ABS(L553),ABS(K553))</f>
        <v>0.92622955717925937</v>
      </c>
      <c r="R553" s="35">
        <f t="shared" si="110"/>
        <v>-1.1119525657987175</v>
      </c>
      <c r="S553" s="35">
        <f t="shared" si="116"/>
        <v>0.19105555851975192</v>
      </c>
      <c r="X553" s="12"/>
      <c r="AB553" s="17">
        <f>([1]WLTC_BFH!$I554/1000-H553)</f>
        <v>1.1988051960470956</v>
      </c>
      <c r="AC553" s="17">
        <f t="shared" si="111"/>
        <v>1.1988051960470956</v>
      </c>
      <c r="AG553" s="17">
        <f>([1]WLTC_BFH!$U557/1000-N553)</f>
        <v>3.3895123007037009E-2</v>
      </c>
      <c r="AH553" s="17">
        <f t="shared" si="112"/>
        <v>3.3895123007037009E-2</v>
      </c>
      <c r="AK553">
        <v>0.33853310313166762</v>
      </c>
    </row>
    <row r="554" spans="1:37" x14ac:dyDescent="0.3">
      <c r="A554" s="2" t="s">
        <v>3</v>
      </c>
      <c r="B554" s="2">
        <v>550</v>
      </c>
      <c r="C554" s="8">
        <v>15.4</v>
      </c>
      <c r="D554" s="8">
        <v>15.4</v>
      </c>
      <c r="E554" s="8">
        <v>18.537199999999999</v>
      </c>
      <c r="F554" s="13">
        <f t="shared" si="113"/>
        <v>-0.25000000000000011</v>
      </c>
      <c r="G554" s="13">
        <f t="shared" si="114"/>
        <v>3.032972222222222</v>
      </c>
      <c r="H554" s="35" cm="1">
        <f t="array" ref="H554">(m*g*_xll.Interp1d(-1,Parameters!$H$48:$H$54,Parameters!$I$48:$I$54,C554)+c_w*A*rho_L*(C554/3.6)^2/2+F554*e_i*m)*C554/3.6/1000</f>
        <v>-1.1379326400487195</v>
      </c>
      <c r="I554" s="35">
        <f t="shared" si="104"/>
        <v>9.4503204689107427</v>
      </c>
      <c r="J554" s="35">
        <f t="shared" si="105"/>
        <v>1149.8505590270565</v>
      </c>
      <c r="K554" s="35">
        <f t="shared" si="106"/>
        <v>38.571482993859199</v>
      </c>
      <c r="L554" s="35">
        <f t="shared" si="107"/>
        <v>140.86127147213728</v>
      </c>
      <c r="M554" s="35" cm="1">
        <f t="array" ref="M554">_xll.Interp2dTab(-1,1,Parameters!$V$29:$AI$29,Parameters!$U$30:$U$37,Parameters!$V$30:$AI$37,ABS(J554),ABS(I554))*_xll.Interp2dTab(-1,1,Parameters!$V$18:$AI$18,Parameters!$U$19:$U$26,Parameters!$V$19:$AI$26,ABS(J554),ABS(I554))</f>
        <v>0.53022799852850899</v>
      </c>
      <c r="N554" s="35">
        <f t="shared" si="108"/>
        <v>-0.6033637461932948</v>
      </c>
      <c r="O554" s="35">
        <f t="shared" si="109"/>
        <v>-603.36374619329479</v>
      </c>
      <c r="P554" s="35">
        <f t="shared" si="115"/>
        <v>0.2922496236696111</v>
      </c>
      <c r="Q554" s="35" cm="1">
        <f t="array" ref="Q554">_xll.Interp2dTab(-1,1,Parameters!$AL$29:$AY$29,Parameters!$AK$30:$AK$37,Parameters!$AL$30:$AY$37,ABS(L554),ABS(K554))</f>
        <v>0.92519522324899695</v>
      </c>
      <c r="R554" s="35">
        <f t="shared" si="110"/>
        <v>-1.0528098429521955</v>
      </c>
      <c r="S554" s="35">
        <f t="shared" si="116"/>
        <v>0.19076311134115409</v>
      </c>
      <c r="X554" s="12"/>
      <c r="AB554" s="17">
        <f>([1]WLTC_BFH!$I555/1000-H554)</f>
        <v>1.1337169400487195</v>
      </c>
      <c r="AC554" s="17">
        <f t="shared" si="111"/>
        <v>1.1337169400487195</v>
      </c>
      <c r="AG554" s="17">
        <f>([1]WLTC_BFH!$U558/1000-N554)</f>
        <v>-8.6362538067051853E-3</v>
      </c>
      <c r="AH554" s="17">
        <f t="shared" si="112"/>
        <v>8.6362538067051853E-3</v>
      </c>
      <c r="AK554">
        <v>2.1482092968609949</v>
      </c>
    </row>
    <row r="555" spans="1:37" x14ac:dyDescent="0.3">
      <c r="A555" s="2" t="s">
        <v>3</v>
      </c>
      <c r="B555" s="2">
        <v>551</v>
      </c>
      <c r="C555" s="8">
        <v>14.7</v>
      </c>
      <c r="D555" s="8">
        <v>14.7</v>
      </c>
      <c r="E555" s="8">
        <v>17.035399999999999</v>
      </c>
      <c r="F555" s="13">
        <f t="shared" si="113"/>
        <v>-0.19444444444444473</v>
      </c>
      <c r="G555" s="13">
        <f t="shared" si="114"/>
        <v>3.0370555555555554</v>
      </c>
      <c r="H555" s="35" cm="1">
        <f t="array" ref="H555">(m*g*_xll.Interp1d(-1,Parameters!$H$48:$H$54,Parameters!$I$48:$I$54,C555)+c_w*A*rho_L*(C555/3.6)^2/2+F555*e_i*m)*C555/3.6/1000</f>
        <v>-0.78030226271434666</v>
      </c>
      <c r="I555" s="35">
        <f t="shared" si="104"/>
        <v>6.7888503232503217</v>
      </c>
      <c r="J555" s="35">
        <f t="shared" si="105"/>
        <v>1097.5846245258265</v>
      </c>
      <c r="K555" s="35">
        <f t="shared" si="106"/>
        <v>27.708692594346189</v>
      </c>
      <c r="L555" s="35">
        <f t="shared" si="107"/>
        <v>134.45848640522192</v>
      </c>
      <c r="M555" s="35" cm="1">
        <f t="array" ref="M555">_xll.Interp2dTab(-1,1,Parameters!$V$29:$AI$29,Parameters!$U$30:$U$37,Parameters!$V$30:$AI$37,ABS(J555),ABS(I555))*_xll.Interp2dTab(-1,1,Parameters!$V$18:$AI$18,Parameters!$U$19:$U$26,Parameters!$V$19:$AI$26,ABS(J555),ABS(I555))</f>
        <v>0.39837203981719316</v>
      </c>
      <c r="N555" s="35">
        <f t="shared" si="108"/>
        <v>-0.31085060407148563</v>
      </c>
      <c r="O555" s="35">
        <f t="shared" si="109"/>
        <v>-310.85060407148563</v>
      </c>
      <c r="P555" s="35">
        <f t="shared" si="115"/>
        <v>0.29216327627959127</v>
      </c>
      <c r="Q555" s="35" cm="1">
        <f t="array" ref="Q555">_xll.Interp2dTab(-1,1,Parameters!$AL$29:$AY$29,Parameters!$AK$30:$AK$37,Parameters!$AL$30:$AY$37,ABS(L555),ABS(K555))</f>
        <v>0.92363252353439873</v>
      </c>
      <c r="R555" s="35">
        <f t="shared" si="110"/>
        <v>-0.72071254803045337</v>
      </c>
      <c r="S555" s="35">
        <f t="shared" si="116"/>
        <v>0.19056291341114562</v>
      </c>
      <c r="X555" s="12"/>
      <c r="AB555" s="17">
        <f>([1]WLTC_BFH!$I556/1000-H555)</f>
        <v>0.77859016271434667</v>
      </c>
      <c r="AC555" s="17">
        <f t="shared" si="111"/>
        <v>0.77859016271434667</v>
      </c>
      <c r="AG555" s="17">
        <f>([1]WLTC_BFH!$U559/1000-N555)</f>
        <v>-0.30114939592851436</v>
      </c>
      <c r="AH555" s="17">
        <f t="shared" si="112"/>
        <v>0.30114939592851436</v>
      </c>
      <c r="AK555">
        <v>1.2123047126683542</v>
      </c>
    </row>
    <row r="556" spans="1:37" x14ac:dyDescent="0.3">
      <c r="A556" s="2" t="s">
        <v>3</v>
      </c>
      <c r="B556" s="2">
        <v>552</v>
      </c>
      <c r="C556" s="8">
        <v>14.3</v>
      </c>
      <c r="D556" s="8">
        <v>14.3</v>
      </c>
      <c r="E556" s="8">
        <v>16.289000000000001</v>
      </c>
      <c r="F556" s="13">
        <f t="shared" si="113"/>
        <v>-0.11111111111111072</v>
      </c>
      <c r="G556" s="13">
        <f t="shared" si="114"/>
        <v>3.0410277777777774</v>
      </c>
      <c r="H556" s="35" cm="1">
        <f t="array" ref="H556">(m*g*_xll.Interp1d(-1,Parameters!$H$48:$H$54,Parameters!$I$48:$I$54,C556)+c_w*A*rho_L*(C556/3.6)^2/2+F556*e_i*m)*C556/3.6/1000</f>
        <v>-0.31028398551002229</v>
      </c>
      <c r="I556" s="35">
        <f t="shared" si="104"/>
        <v>2.7750705329305543</v>
      </c>
      <c r="J556" s="35">
        <f t="shared" si="105"/>
        <v>1067.7183762394097</v>
      </c>
      <c r="K556" s="35">
        <f t="shared" si="106"/>
        <v>11.326450380156057</v>
      </c>
      <c r="L556" s="35">
        <f t="shared" si="107"/>
        <v>130.79975208127033</v>
      </c>
      <c r="M556" s="35" cm="1">
        <f t="array" ref="M556">_xll.Interp2dTab(-1,1,Parameters!$V$29:$AI$29,Parameters!$U$30:$U$37,Parameters!$V$30:$AI$37,ABS(J556),ABS(I556))*_xll.Interp2dTab(-1,1,Parameters!$V$18:$AI$18,Parameters!$U$19:$U$26,Parameters!$V$19:$AI$26,ABS(J556),ABS(I556))</f>
        <v>0.23909940763113252</v>
      </c>
      <c r="N556" s="35">
        <f t="shared" si="108"/>
        <v>-7.4188717132873241E-2</v>
      </c>
      <c r="O556" s="35">
        <f t="shared" si="109"/>
        <v>-74.188717132873236</v>
      </c>
      <c r="P556" s="35">
        <f t="shared" si="115"/>
        <v>0.29214266830260993</v>
      </c>
      <c r="Q556" s="35" cm="1">
        <f t="array" ref="Q556">_xll.Interp2dTab(-1,1,Parameters!$AL$29:$AY$29,Parameters!$AK$30:$AK$37,Parameters!$AL$30:$AY$37,ABS(L556),ABS(K556))</f>
        <v>0.63698557536192446</v>
      </c>
      <c r="R556" s="35">
        <f t="shared" si="110"/>
        <v>-0.19764642303569258</v>
      </c>
      <c r="S556" s="35">
        <f t="shared" si="116"/>
        <v>0.19050801162696904</v>
      </c>
      <c r="X556" s="12"/>
      <c r="AB556" s="17">
        <f>([1]WLTC_BFH!$I557/1000-H556)</f>
        <v>0.30932258551002229</v>
      </c>
      <c r="AC556" s="17">
        <f t="shared" si="111"/>
        <v>0.30932258551002229</v>
      </c>
      <c r="AG556" s="17">
        <f>([1]WLTC_BFH!$U560/1000-N556)</f>
        <v>-0.51541128286712945</v>
      </c>
      <c r="AH556" s="17">
        <f t="shared" si="112"/>
        <v>0.51541128286712945</v>
      </c>
      <c r="AK556">
        <v>-0.15496872414646207</v>
      </c>
    </row>
    <row r="557" spans="1:37" x14ac:dyDescent="0.3">
      <c r="A557" s="2" t="s">
        <v>3</v>
      </c>
      <c r="B557" s="2">
        <v>553</v>
      </c>
      <c r="C557" s="8">
        <v>13.7</v>
      </c>
      <c r="D557" s="8">
        <v>13.7</v>
      </c>
      <c r="E557" s="8">
        <v>15.573499999999999</v>
      </c>
      <c r="F557" s="13">
        <f t="shared" si="113"/>
        <v>-0.16666666666666705</v>
      </c>
      <c r="G557" s="13">
        <f t="shared" si="114"/>
        <v>3.0448333333333331</v>
      </c>
      <c r="H557" s="35" cm="1">
        <f t="array" ref="H557">(m*g*_xll.Interp1d(-1,Parameters!$H$48:$H$54,Parameters!$I$48:$I$54,C557)+c_w*A*rho_L*(C557/3.6)^2/2+F557*e_i*m)*C557/3.6/1000</f>
        <v>-0.58673904219062822</v>
      </c>
      <c r="I557" s="35">
        <f t="shared" si="104"/>
        <v>5.4774083884557951</v>
      </c>
      <c r="J557" s="35">
        <f t="shared" si="105"/>
        <v>1022.919003809784</v>
      </c>
      <c r="K557" s="35">
        <f t="shared" si="106"/>
        <v>22.356042337482329</v>
      </c>
      <c r="L557" s="35">
        <f t="shared" si="107"/>
        <v>125.3116505953429</v>
      </c>
      <c r="M557" s="35" cm="1">
        <f t="array" ref="M557">_xll.Interp2dTab(-1,1,Parameters!$V$29:$AI$29,Parameters!$U$30:$U$37,Parameters!$V$30:$AI$37,ABS(J557),ABS(I557))*_xll.Interp2dTab(-1,1,Parameters!$V$18:$AI$18,Parameters!$U$19:$U$26,Parameters!$V$19:$AI$26,ABS(J557),ABS(I557))</f>
        <v>0.3363679137419775</v>
      </c>
      <c r="N557" s="35">
        <f t="shared" si="108"/>
        <v>-0.19736018753262774</v>
      </c>
      <c r="O557" s="35">
        <f t="shared" si="109"/>
        <v>-197.36018753262775</v>
      </c>
      <c r="P557" s="35">
        <f t="shared" si="115"/>
        <v>0.29208784602829529</v>
      </c>
      <c r="Q557" s="35" cm="1">
        <f t="array" ref="Q557">_xll.Interp2dTab(-1,1,Parameters!$AL$29:$AY$29,Parameters!$AK$30:$AK$37,Parameters!$AL$30:$AY$37,ABS(L557),ABS(K557))</f>
        <v>0.86726915394899662</v>
      </c>
      <c r="R557" s="35">
        <f t="shared" si="110"/>
        <v>-0.50886067270951074</v>
      </c>
      <c r="S557" s="35">
        <f t="shared" si="116"/>
        <v>0.19036666144010528</v>
      </c>
      <c r="X557" s="12"/>
      <c r="AB557" s="17">
        <f>([1]WLTC_BFH!$I558/1000-H557)</f>
        <v>0.58573434219062825</v>
      </c>
      <c r="AC557" s="17">
        <f t="shared" si="111"/>
        <v>0.58573434219062825</v>
      </c>
      <c r="AG557" s="17">
        <f>([1]WLTC_BFH!$U561/1000-N557)</f>
        <v>-0.32663981246737228</v>
      </c>
      <c r="AH557" s="17">
        <f t="shared" si="112"/>
        <v>0.32663981246737228</v>
      </c>
      <c r="AK557">
        <v>-0.16963423332723643</v>
      </c>
    </row>
    <row r="558" spans="1:37" x14ac:dyDescent="0.3">
      <c r="A558" s="2" t="s">
        <v>3</v>
      </c>
      <c r="B558" s="2">
        <v>554</v>
      </c>
      <c r="C558" s="8">
        <v>13.3</v>
      </c>
      <c r="D558" s="8">
        <v>13.3</v>
      </c>
      <c r="E558" s="8">
        <v>14.8665</v>
      </c>
      <c r="F558" s="13">
        <f t="shared" si="113"/>
        <v>-0.11111111111111072</v>
      </c>
      <c r="G558" s="13">
        <f t="shared" si="114"/>
        <v>3.0485277777777773</v>
      </c>
      <c r="H558" s="35" cm="1">
        <f t="array" ref="H558">(m*g*_xll.Interp1d(-1,Parameters!$H$48:$H$54,Parameters!$I$48:$I$54,C558)+c_w*A*rho_L*(C558/3.6)^2/2+F558*e_i*m)*C558/3.6/1000</f>
        <v>-0.29168526863368982</v>
      </c>
      <c r="I558" s="35">
        <f t="shared" si="104"/>
        <v>2.8048752942036468</v>
      </c>
      <c r="J558" s="35">
        <f t="shared" si="105"/>
        <v>993.05275552336707</v>
      </c>
      <c r="K558" s="35">
        <f t="shared" si="106"/>
        <v>11.448098513292186</v>
      </c>
      <c r="L558" s="35">
        <f t="shared" si="107"/>
        <v>121.65291627139128</v>
      </c>
      <c r="M558" s="35" cm="1">
        <f t="array" ref="M558">_xll.Interp2dTab(-1,1,Parameters!$V$29:$AI$29,Parameters!$U$30:$U$37,Parameters!$V$30:$AI$37,ABS(J558),ABS(I558))*_xll.Interp2dTab(-1,1,Parameters!$V$18:$AI$18,Parameters!$U$19:$U$26,Parameters!$V$19:$AI$26,ABS(J558),ABS(I558))</f>
        <v>0.23653751125277861</v>
      </c>
      <c r="N558" s="35">
        <f t="shared" si="108"/>
        <v>-6.8994507511711156E-2</v>
      </c>
      <c r="O558" s="35">
        <f t="shared" si="109"/>
        <v>-68.994507511711163</v>
      </c>
      <c r="P558" s="35">
        <f t="shared" si="115"/>
        <v>0.2920686808873198</v>
      </c>
      <c r="Q558" s="35" cm="1">
        <f t="array" ref="Q558">_xll.Interp2dTab(-1,1,Parameters!$AL$29:$AY$29,Parameters!$AK$30:$AK$37,Parameters!$AL$30:$AY$37,ABS(L558),ABS(K558))</f>
        <v>0.63911198795077728</v>
      </c>
      <c r="R558" s="35">
        <f t="shared" si="110"/>
        <v>-0.186419551892434</v>
      </c>
      <c r="S558" s="35">
        <f t="shared" si="116"/>
        <v>0.19031487823124627</v>
      </c>
      <c r="X558" s="12"/>
      <c r="AB558" s="17">
        <f>([1]WLTC_BFH!$I559/1000-H558)</f>
        <v>0.29073586863368983</v>
      </c>
      <c r="AC558" s="17">
        <f t="shared" si="111"/>
        <v>0.29073586863368983</v>
      </c>
      <c r="AG558" s="17">
        <f>([1]WLTC_BFH!$U562/1000-N558)</f>
        <v>-0.4673419410864173</v>
      </c>
      <c r="AH558" s="17">
        <f t="shared" si="112"/>
        <v>0.4673419410864173</v>
      </c>
      <c r="AK558">
        <v>-0.19558436395967371</v>
      </c>
    </row>
    <row r="559" spans="1:37" x14ac:dyDescent="0.3">
      <c r="A559" s="2" t="s">
        <v>3</v>
      </c>
      <c r="B559" s="2">
        <v>555</v>
      </c>
      <c r="C559" s="8">
        <v>13.1</v>
      </c>
      <c r="D559" s="8">
        <v>13.1</v>
      </c>
      <c r="E559" s="8">
        <v>14.1739</v>
      </c>
      <c r="F559" s="13">
        <f t="shared" si="113"/>
        <v>-5.5555555555555851E-2</v>
      </c>
      <c r="G559" s="13">
        <f t="shared" si="114"/>
        <v>3.052166666666666</v>
      </c>
      <c r="H559" s="35" cm="1">
        <f t="array" ref="H559">(m*g*_xll.Interp1d(-1,Parameters!$H$48:$H$54,Parameters!$I$48:$I$54,C559)+c_w*A*rho_L*(C559/3.6)^2/2+F559*e_i*m)*C559/3.6/1000</f>
        <v>-1.2945035092766016E-2</v>
      </c>
      <c r="I559" s="35">
        <f t="shared" si="104"/>
        <v>0.12638124769695058</v>
      </c>
      <c r="J559" s="35">
        <f t="shared" si="105"/>
        <v>978.11963138015847</v>
      </c>
      <c r="K559" s="35">
        <f t="shared" si="106"/>
        <v>0.51582506247510385</v>
      </c>
      <c r="L559" s="35">
        <f t="shared" si="107"/>
        <v>119.82354910941547</v>
      </c>
      <c r="M559" s="35" cm="1">
        <f t="array" ref="M559">_xll.Interp2dTab(-1,1,Parameters!$V$29:$AI$29,Parameters!$U$30:$U$37,Parameters!$V$30:$AI$37,ABS(J559),ABS(I559))*_xll.Interp2dTab(-1,1,Parameters!$V$18:$AI$18,Parameters!$U$19:$U$26,Parameters!$V$19:$AI$26,ABS(J559),ABS(I559))</f>
        <v>1.8283049382481171E-2</v>
      </c>
      <c r="N559" s="35">
        <f t="shared" si="108"/>
        <v>-2.366747158589928E-4</v>
      </c>
      <c r="O559" s="35">
        <f t="shared" si="109"/>
        <v>-0.2366747158589928</v>
      </c>
      <c r="P559" s="35">
        <f t="shared" si="115"/>
        <v>0.29206861514434318</v>
      </c>
      <c r="Q559" s="35" cm="1">
        <f t="array" ref="Q559">_xll.Interp2dTab(-1,1,Parameters!$AL$29:$AY$29,Parameters!$AK$30:$AK$37,Parameters!$AL$30:$AY$37,ABS(L559),ABS(K559))</f>
        <v>0.41077006323331355</v>
      </c>
      <c r="R559" s="35">
        <f t="shared" si="110"/>
        <v>-5.3174328836129593E-3</v>
      </c>
      <c r="S559" s="35">
        <f t="shared" si="116"/>
        <v>0.19031340116655637</v>
      </c>
      <c r="X559" s="12"/>
      <c r="AB559" s="17">
        <f>([1]WLTC_BFH!$I560/1000-H559)</f>
        <v>1.2059635092766016E-2</v>
      </c>
      <c r="AC559" s="17">
        <f t="shared" si="111"/>
        <v>1.2059635092766016E-2</v>
      </c>
      <c r="AG559" s="17">
        <f>([1]WLTC_BFH!$U563/1000-N559)</f>
        <v>-0.55259351396343703</v>
      </c>
      <c r="AH559" s="17">
        <f t="shared" si="112"/>
        <v>0.55259351396343703</v>
      </c>
      <c r="AK559">
        <v>-0.21178959467649855</v>
      </c>
    </row>
    <row r="560" spans="1:37" x14ac:dyDescent="0.3">
      <c r="A560" s="2" t="s">
        <v>3</v>
      </c>
      <c r="B560" s="2">
        <v>556</v>
      </c>
      <c r="C560" s="8">
        <v>13.1</v>
      </c>
      <c r="D560" s="8">
        <v>13.1</v>
      </c>
      <c r="E560" s="8">
        <v>13.504200000000001</v>
      </c>
      <c r="F560" s="13">
        <f t="shared" si="113"/>
        <v>0</v>
      </c>
      <c r="G560" s="13">
        <f t="shared" si="114"/>
        <v>3.0558055555555548</v>
      </c>
      <c r="H560" s="35" cm="1">
        <f t="array" ref="H560">(m*g*_xll.Interp1d(-1,Parameters!$H$48:$H$54,Parameters!$I$48:$I$54,C560)+c_w*A*rho_L*(C560/3.6)^2/2+F560*e_i*m)*C560/3.6/1000</f>
        <v>0.26199331737637116</v>
      </c>
      <c r="I560" s="35">
        <f t="shared" si="104"/>
        <v>2.5578178893305719</v>
      </c>
      <c r="J560" s="35">
        <f t="shared" si="105"/>
        <v>978.11963138015847</v>
      </c>
      <c r="K560" s="35">
        <f t="shared" si="106"/>
        <v>10.439733715302729</v>
      </c>
      <c r="L560" s="35">
        <f t="shared" si="107"/>
        <v>119.82354910941547</v>
      </c>
      <c r="M560" s="35" cm="1">
        <f t="array" ref="M560">_xll.Interp2dTab(-1,1,Parameters!$V$29:$AI$29,Parameters!$U$30:$U$37,Parameters!$V$30:$AI$37,ABS(J560),ABS(I560))*_xll.Interp2dTab(-1,1,Parameters!$V$18:$AI$18,Parameters!$U$19:$U$26,Parameters!$V$19:$AI$26,ABS(J560),ABS(I560))</f>
        <v>0.22941124107573926</v>
      </c>
      <c r="N560" s="35">
        <f t="shared" si="108"/>
        <v>1.1420247593267456</v>
      </c>
      <c r="O560" s="35">
        <f t="shared" si="109"/>
        <v>1142.0247593267457</v>
      </c>
      <c r="P560" s="35">
        <f t="shared" si="115"/>
        <v>0.29238584424415615</v>
      </c>
      <c r="Q560" s="35" cm="1">
        <f t="array" ref="Q560">_xll.Interp2dTab(-1,1,Parameters!$AL$29:$AY$29,Parameters!$AK$30:$AK$37,Parameters!$AL$30:$AY$37,ABS(L560),ABS(K560))</f>
        <v>0.61797427157427498</v>
      </c>
      <c r="R560" s="35">
        <f t="shared" si="110"/>
        <v>0.42395505675171447</v>
      </c>
      <c r="S560" s="35">
        <f t="shared" si="116"/>
        <v>0.19043116646009853</v>
      </c>
      <c r="X560" s="12"/>
      <c r="AB560" s="17">
        <f>([1]WLTC_BFH!$I561/1000-H560)</f>
        <v>-0.26282601737637118</v>
      </c>
      <c r="AC560" s="17">
        <f t="shared" si="111"/>
        <v>0.26282601737637118</v>
      </c>
      <c r="AG560" s="17">
        <f>([1]WLTC_BFH!$U564/1000-N560)</f>
        <v>-0.93291364821566969</v>
      </c>
      <c r="AH560" s="17">
        <f t="shared" si="112"/>
        <v>0.93291364821566969</v>
      </c>
      <c r="AK560">
        <v>0.55656781262397959</v>
      </c>
    </row>
    <row r="561" spans="1:37" x14ac:dyDescent="0.3">
      <c r="A561" s="2" t="s">
        <v>3</v>
      </c>
      <c r="B561" s="2">
        <v>557</v>
      </c>
      <c r="C561" s="8">
        <v>13.3</v>
      </c>
      <c r="D561" s="8">
        <v>13.3</v>
      </c>
      <c r="E561" s="8">
        <v>12.8354</v>
      </c>
      <c r="F561" s="13">
        <f t="shared" si="113"/>
        <v>5.5555555555555851E-2</v>
      </c>
      <c r="G561" s="13">
        <f t="shared" si="114"/>
        <v>3.059499999999999</v>
      </c>
      <c r="H561" s="35" cm="1">
        <f t="array" ref="H561">(m*g*_xll.Interp1d(-1,Parameters!$H$48:$H$54,Parameters!$I$48:$I$54,C561)+c_w*A*rho_L*(C561/3.6)^2/2+F561*e_i*m)*C561/3.6/1000</f>
        <v>0.54572238507001336</v>
      </c>
      <c r="I561" s="35">
        <f t="shared" si="104"/>
        <v>5.2477221168788732</v>
      </c>
      <c r="J561" s="35">
        <f t="shared" si="105"/>
        <v>993.05275552336707</v>
      </c>
      <c r="K561" s="35">
        <f t="shared" si="106"/>
        <v>21.418577820041122</v>
      </c>
      <c r="L561" s="35">
        <f t="shared" si="107"/>
        <v>121.65291627139128</v>
      </c>
      <c r="M561" s="35" cm="1">
        <f t="array" ref="M561">_xll.Interp2dTab(-1,1,Parameters!$V$29:$AI$29,Parameters!$U$30:$U$37,Parameters!$V$30:$AI$37,ABS(J561),ABS(I561))*_xll.Interp2dTab(-1,1,Parameters!$V$18:$AI$18,Parameters!$U$19:$U$26,Parameters!$V$19:$AI$26,ABS(J561),ABS(I561))</f>
        <v>0.32492641767718883</v>
      </c>
      <c r="N561" s="35">
        <f t="shared" si="108"/>
        <v>1.6795260569184718</v>
      </c>
      <c r="O561" s="35">
        <f t="shared" si="109"/>
        <v>1679.5260569184718</v>
      </c>
      <c r="P561" s="35">
        <f t="shared" si="115"/>
        <v>0.29285237925996682</v>
      </c>
      <c r="Q561" s="35" cm="1">
        <f t="array" ref="Q561">_xll.Interp2dTab(-1,1,Parameters!$AL$29:$AY$29,Parameters!$AK$30:$AK$37,Parameters!$AL$30:$AY$37,ABS(L561),ABS(K561))</f>
        <v>0.84736151734561393</v>
      </c>
      <c r="R561" s="35">
        <f t="shared" si="110"/>
        <v>0.64402545300795055</v>
      </c>
      <c r="S561" s="35">
        <f t="shared" si="116"/>
        <v>0.1906100624192674</v>
      </c>
      <c r="X561" s="12"/>
      <c r="AB561" s="17">
        <f>([1]WLTC_BFH!$I562/1000-H561)</f>
        <v>-0.54649558507001339</v>
      </c>
      <c r="AC561" s="17">
        <f t="shared" si="111"/>
        <v>0.54649558507001339</v>
      </c>
      <c r="AG561" s="17">
        <f>([1]WLTC_BFH!$U565/1000-N561)</f>
        <v>0.38514060974808961</v>
      </c>
      <c r="AH561" s="17">
        <f t="shared" si="112"/>
        <v>0.38514060974808961</v>
      </c>
      <c r="AK561">
        <v>2.4110642467280874</v>
      </c>
    </row>
    <row r="562" spans="1:37" x14ac:dyDescent="0.3">
      <c r="A562" s="2" t="s">
        <v>3</v>
      </c>
      <c r="B562" s="2">
        <v>558</v>
      </c>
      <c r="C562" s="8">
        <v>13.8</v>
      </c>
      <c r="D562" s="8">
        <v>13.8</v>
      </c>
      <c r="E562" s="8">
        <v>12.273</v>
      </c>
      <c r="F562" s="13">
        <f t="shared" si="113"/>
        <v>0.1388888888888889</v>
      </c>
      <c r="G562" s="13">
        <f t="shared" si="114"/>
        <v>3.0633333333333321</v>
      </c>
      <c r="H562" s="35" cm="1">
        <f t="array" ref="H562">(m*g*_xll.Interp1d(-1,Parameters!$H$48:$H$54,Parameters!$I$48:$I$54,C562)+c_w*A*rho_L*(C562/3.6)^2/2+F562*e_i*m)*C562/3.6/1000</f>
        <v>1.0022620707423329</v>
      </c>
      <c r="I562" s="35">
        <f t="shared" si="104"/>
        <v>9.2886566804172546</v>
      </c>
      <c r="J562" s="35">
        <f t="shared" si="105"/>
        <v>1030.3855658813884</v>
      </c>
      <c r="K562" s="35">
        <f t="shared" si="106"/>
        <v>37.911652241123029</v>
      </c>
      <c r="L562" s="35">
        <f t="shared" si="107"/>
        <v>126.22633417633081</v>
      </c>
      <c r="M562" s="35" cm="1">
        <f t="array" ref="M562">_xll.Interp2dTab(-1,1,Parameters!$V$29:$AI$29,Parameters!$U$30:$U$37,Parameters!$V$30:$AI$37,ABS(J562),ABS(I562))*_xll.Interp2dTab(-1,1,Parameters!$V$18:$AI$18,Parameters!$U$19:$U$26,Parameters!$V$19:$AI$26,ABS(J562),ABS(I562))</f>
        <v>0.50585555135738225</v>
      </c>
      <c r="N562" s="35">
        <f t="shared" si="108"/>
        <v>1.9813206913572923</v>
      </c>
      <c r="O562" s="35">
        <f t="shared" si="109"/>
        <v>1981.3206913572922</v>
      </c>
      <c r="P562" s="35">
        <f t="shared" si="115"/>
        <v>0.29340274611867717</v>
      </c>
      <c r="Q562" s="35" cm="1">
        <f t="array" ref="Q562">_xll.Interp2dTab(-1,1,Parameters!$AL$29:$AY$29,Parameters!$AK$30:$AK$37,Parameters!$AL$30:$AY$37,ABS(L562),ABS(K562))</f>
        <v>0.92329988403052177</v>
      </c>
      <c r="R562" s="35">
        <f t="shared" si="110"/>
        <v>1.085521711935145</v>
      </c>
      <c r="S562" s="35">
        <f t="shared" si="116"/>
        <v>0.19091159622813828</v>
      </c>
      <c r="X562" s="12"/>
      <c r="AB562" s="17">
        <f>([1]WLTC_BFH!$I563/1000-H562)</f>
        <v>-1.0028906707423328</v>
      </c>
      <c r="AC562" s="17">
        <f t="shared" si="111"/>
        <v>1.0028906707423328</v>
      </c>
      <c r="AG562" s="17">
        <f>([1]WLTC_BFH!$U566/1000-N562)</f>
        <v>0.63842705639042241</v>
      </c>
      <c r="AH562" s="17">
        <f t="shared" si="112"/>
        <v>0.63842705639042241</v>
      </c>
      <c r="AK562">
        <v>2.2098026466244636</v>
      </c>
    </row>
    <row r="563" spans="1:37" x14ac:dyDescent="0.3">
      <c r="A563" s="2" t="s">
        <v>3</v>
      </c>
      <c r="B563" s="2">
        <v>559</v>
      </c>
      <c r="C563" s="8">
        <v>14.5</v>
      </c>
      <c r="D563" s="8">
        <v>14.5</v>
      </c>
      <c r="E563" s="8">
        <v>12.213200000000001</v>
      </c>
      <c r="F563" s="13">
        <f t="shared" si="113"/>
        <v>0.19444444444444425</v>
      </c>
      <c r="G563" s="13">
        <f t="shared" si="114"/>
        <v>3.0673611111111101</v>
      </c>
      <c r="H563" s="35" cm="1">
        <f t="array" ref="H563">(m*g*_xll.Interp1d(-1,Parameters!$H$48:$H$54,Parameters!$I$48:$I$54,C563)+c_w*A*rho_L*(C563/3.6)^2/2+F563*e_i*m)*C563/3.6/1000</f>
        <v>1.3598471339976528</v>
      </c>
      <c r="I563" s="35">
        <f t="shared" si="104"/>
        <v>11.994241534709174</v>
      </c>
      <c r="J563" s="35">
        <f t="shared" si="105"/>
        <v>1082.6515003826182</v>
      </c>
      <c r="K563" s="35">
        <f t="shared" si="106"/>
        <v>48.954496823915491</v>
      </c>
      <c r="L563" s="35">
        <f t="shared" si="107"/>
        <v>132.62911924324612</v>
      </c>
      <c r="M563" s="35" cm="1">
        <f t="array" ref="M563">_xll.Interp2dTab(-1,1,Parameters!$V$29:$AI$29,Parameters!$U$30:$U$37,Parameters!$V$30:$AI$37,ABS(J563),ABS(I563))*_xll.Interp2dTab(-1,1,Parameters!$V$18:$AI$18,Parameters!$U$19:$U$26,Parameters!$V$19:$AI$26,ABS(J563),ABS(I563))</f>
        <v>0.55572578193960698</v>
      </c>
      <c r="N563" s="35">
        <f t="shared" si="108"/>
        <v>2.4469750697034116</v>
      </c>
      <c r="O563" s="35">
        <f t="shared" si="109"/>
        <v>2446.9750697034115</v>
      </c>
      <c r="P563" s="35">
        <f t="shared" si="115"/>
        <v>0.29408246141581701</v>
      </c>
      <c r="Q563" s="35" cm="1">
        <f t="array" ref="Q563">_xll.Interp2dTab(-1,1,Parameters!$AL$29:$AY$29,Parameters!$AK$30:$AK$37,Parameters!$AL$30:$AY$37,ABS(L563),ABS(K563))</f>
        <v>0.92482614019088372</v>
      </c>
      <c r="R563" s="35">
        <f t="shared" si="110"/>
        <v>1.4703813775386809</v>
      </c>
      <c r="S563" s="35">
        <f t="shared" si="116"/>
        <v>0.1913200354996768</v>
      </c>
      <c r="X563" s="12"/>
      <c r="AB563" s="17">
        <f>([1]WLTC_BFH!$I564/1000-H563)</f>
        <v>-1.3597079339976528</v>
      </c>
      <c r="AC563" s="17">
        <f t="shared" si="111"/>
        <v>1.3597079339976528</v>
      </c>
      <c r="AG563" s="17">
        <f>([1]WLTC_BFH!$U567/1000-N563)</f>
        <v>2.6121403149118483</v>
      </c>
      <c r="AH563" s="17">
        <f t="shared" si="112"/>
        <v>2.6121403149118483</v>
      </c>
      <c r="AK563">
        <v>3.9850559025504468</v>
      </c>
    </row>
    <row r="564" spans="1:37" x14ac:dyDescent="0.3">
      <c r="A564" s="2" t="s">
        <v>3</v>
      </c>
      <c r="B564" s="2">
        <v>560</v>
      </c>
      <c r="C564" s="8">
        <v>16.5</v>
      </c>
      <c r="D564" s="8">
        <v>16.5</v>
      </c>
      <c r="E564" s="8">
        <v>13.039</v>
      </c>
      <c r="F564" s="13">
        <f t="shared" si="113"/>
        <v>0.55555555555555558</v>
      </c>
      <c r="G564" s="13">
        <f t="shared" si="114"/>
        <v>3.0719444444444433</v>
      </c>
      <c r="H564" s="35" cm="1">
        <f t="array" ref="H564">(m*g*_xll.Interp1d(-1,Parameters!$H$48:$H$54,Parameters!$I$48:$I$54,C564)+c_w*A*rho_L*(C564/3.6)^2/2+F564*e_i*m)*C564/3.6/1000</f>
        <v>3.8069645114922066</v>
      </c>
      <c r="I564" s="35">
        <f t="shared" si="104"/>
        <v>29.508394863726298</v>
      </c>
      <c r="J564" s="35">
        <f t="shared" si="105"/>
        <v>1231.9827418147036</v>
      </c>
      <c r="K564" s="35">
        <f t="shared" si="106"/>
        <v>120.43851363629889</v>
      </c>
      <c r="L564" s="35">
        <f t="shared" si="107"/>
        <v>150.92279086300422</v>
      </c>
      <c r="M564" s="35" cm="1">
        <f t="array" ref="M564">_xll.Interp2dTab(-1,1,Parameters!$V$29:$AI$29,Parameters!$U$30:$U$37,Parameters!$V$30:$AI$37,ABS(J564),ABS(I564))*_xll.Interp2dTab(-1,1,Parameters!$V$18:$AI$18,Parameters!$U$19:$U$26,Parameters!$V$19:$AI$26,ABS(J564),ABS(I564))</f>
        <v>0.64597054796535047</v>
      </c>
      <c r="N564" s="35">
        <f t="shared" si="108"/>
        <v>5.893402607105255</v>
      </c>
      <c r="O564" s="35">
        <f t="shared" si="109"/>
        <v>5893.4026071052549</v>
      </c>
      <c r="P564" s="35">
        <f t="shared" si="115"/>
        <v>0.29571951769556848</v>
      </c>
      <c r="Q564" s="35" cm="1">
        <f t="array" ref="Q564">_xll.Interp2dTab(-1,1,Parameters!$AL$29:$AY$29,Parameters!$AK$30:$AK$37,Parameters!$AL$30:$AY$37,ABS(L564),ABS(K564))</f>
        <v>0.86595455167260216</v>
      </c>
      <c r="R564" s="35">
        <f t="shared" si="110"/>
        <v>4.3962636424036416</v>
      </c>
      <c r="S564" s="35">
        <f t="shared" si="116"/>
        <v>0.19254121984478892</v>
      </c>
      <c r="X564" s="12"/>
      <c r="AB564" s="17">
        <f>([1]WLTC_BFH!$I565/1000-H564)</f>
        <v>-3.8056086114922065</v>
      </c>
      <c r="AC564" s="17">
        <f t="shared" si="111"/>
        <v>3.8056086114922065</v>
      </c>
      <c r="AG564" s="17">
        <f>([1]WLTC_BFH!$U568/1000-N564)</f>
        <v>-4.2994389707413472</v>
      </c>
      <c r="AH564" s="17">
        <f t="shared" si="112"/>
        <v>4.2994389707413472</v>
      </c>
      <c r="AK564">
        <v>-0.47312951675395398</v>
      </c>
    </row>
    <row r="565" spans="1:37" x14ac:dyDescent="0.3">
      <c r="A565" s="2" t="s">
        <v>3</v>
      </c>
      <c r="B565" s="2">
        <v>561</v>
      </c>
      <c r="C565" s="8">
        <v>17</v>
      </c>
      <c r="D565" s="8">
        <v>17</v>
      </c>
      <c r="E565" s="8">
        <v>14.180300000000001</v>
      </c>
      <c r="F565" s="13">
        <f t="shared" si="113"/>
        <v>0.1388888888888889</v>
      </c>
      <c r="G565" s="13">
        <f t="shared" si="114"/>
        <v>3.0766666666666653</v>
      </c>
      <c r="H565" s="35" cm="1">
        <f t="array" ref="H565">(m*g*_xll.Interp1d(-1,Parameters!$H$48:$H$54,Parameters!$I$48:$I$54,C565)+c_w*A*rho_L*(C565/3.6)^2/2+F565*e_i*m)*C565/3.6/1000</f>
        <v>1.2487992565132546</v>
      </c>
      <c r="I565" s="35">
        <f t="shared" si="104"/>
        <v>9.3949486838016423</v>
      </c>
      <c r="J565" s="35">
        <f t="shared" si="105"/>
        <v>1269.3155521727247</v>
      </c>
      <c r="K565" s="35">
        <f t="shared" si="106"/>
        <v>38.345483052936402</v>
      </c>
      <c r="L565" s="35">
        <f t="shared" si="107"/>
        <v>155.49620876794373</v>
      </c>
      <c r="M565" s="35" cm="1">
        <f t="array" ref="M565">_xll.Interp2dTab(-1,1,Parameters!$V$29:$AI$29,Parameters!$U$30:$U$37,Parameters!$V$30:$AI$37,ABS(J565),ABS(I565))*_xll.Interp2dTab(-1,1,Parameters!$V$18:$AI$18,Parameters!$U$19:$U$26,Parameters!$V$19:$AI$26,ABS(J565),ABS(I565))</f>
        <v>0.54404189923192825</v>
      </c>
      <c r="N565" s="35">
        <f t="shared" si="108"/>
        <v>2.2954100746216315</v>
      </c>
      <c r="O565" s="35">
        <f t="shared" si="109"/>
        <v>2295.4100746216313</v>
      </c>
      <c r="P565" s="35">
        <f t="shared" si="115"/>
        <v>0.29635713160518562</v>
      </c>
      <c r="Q565" s="35" cm="1">
        <f t="array" ref="Q565">_xll.Interp2dTab(-1,1,Parameters!$AL$29:$AY$29,Parameters!$AK$30:$AK$37,Parameters!$AL$30:$AY$37,ABS(L565),ABS(K565))</f>
        <v>0.92703086830402404</v>
      </c>
      <c r="R565" s="35">
        <f t="shared" si="110"/>
        <v>1.3470956569093502</v>
      </c>
      <c r="S565" s="35">
        <f t="shared" si="116"/>
        <v>0.19291541308281929</v>
      </c>
      <c r="X565" s="12"/>
      <c r="AB565" s="17">
        <f>([1]WLTC_BFH!$I566/1000-H565)</f>
        <v>-1.2471845565132547</v>
      </c>
      <c r="AC565" s="17">
        <f t="shared" si="111"/>
        <v>1.2471845565132547</v>
      </c>
      <c r="AG565" s="17">
        <f>([1]WLTC_BFH!$U569/1000-N565)</f>
        <v>-1.6996873023444494</v>
      </c>
      <c r="AH565" s="17">
        <f t="shared" si="112"/>
        <v>1.6996873023444494</v>
      </c>
      <c r="AK565">
        <v>-2.097392994431666</v>
      </c>
    </row>
    <row r="566" spans="1:37" x14ac:dyDescent="0.3">
      <c r="A566" s="2" t="s">
        <v>3</v>
      </c>
      <c r="B566" s="2">
        <v>562</v>
      </c>
      <c r="C566" s="8">
        <v>17</v>
      </c>
      <c r="D566" s="8">
        <v>17</v>
      </c>
      <c r="E566" s="8">
        <v>16.1601</v>
      </c>
      <c r="F566" s="13">
        <f t="shared" si="113"/>
        <v>0</v>
      </c>
      <c r="G566" s="13">
        <f t="shared" si="114"/>
        <v>3.0813888888888874</v>
      </c>
      <c r="H566" s="35" cm="1">
        <f t="array" ref="H566">(m*g*_xll.Interp1d(-1,Parameters!$H$48:$H$54,Parameters!$I$48:$I$54,C566)+c_w*A*rho_L*(C566/3.6)^2/2+F566*e_i*m)*C566/3.6/1000</f>
        <v>0.3568236855256004</v>
      </c>
      <c r="I566" s="35">
        <f t="shared" si="104"/>
        <v>2.6844508412328709</v>
      </c>
      <c r="J566" s="35">
        <f t="shared" si="105"/>
        <v>1269.3155521727247</v>
      </c>
      <c r="K566" s="35">
        <f t="shared" si="106"/>
        <v>10.956586108491964</v>
      </c>
      <c r="L566" s="35">
        <f t="shared" si="107"/>
        <v>155.49620876794373</v>
      </c>
      <c r="M566" s="35" cm="1">
        <f t="array" ref="M566">_xll.Interp2dTab(-1,1,Parameters!$V$29:$AI$29,Parameters!$U$30:$U$37,Parameters!$V$30:$AI$37,ABS(J566),ABS(I566))*_xll.Interp2dTab(-1,1,Parameters!$V$18:$AI$18,Parameters!$U$19:$U$26,Parameters!$V$19:$AI$26,ABS(J566),ABS(I566))</f>
        <v>0.24790699058824214</v>
      </c>
      <c r="N566" s="35">
        <f t="shared" si="108"/>
        <v>1.4393449925672408</v>
      </c>
      <c r="O566" s="35">
        <f t="shared" si="109"/>
        <v>1439.3449925672408</v>
      </c>
      <c r="P566" s="35">
        <f t="shared" si="115"/>
        <v>0.29675694965867649</v>
      </c>
      <c r="Q566" s="35" cm="1">
        <f t="array" ref="Q566">_xll.Interp2dTab(-1,1,Parameters!$AL$29:$AY$29,Parameters!$AK$30:$AK$37,Parameters!$AL$30:$AY$37,ABS(L566),ABS(K566))</f>
        <v>0.63032918701687612</v>
      </c>
      <c r="R566" s="35">
        <f t="shared" si="110"/>
        <v>0.56609100907149801</v>
      </c>
      <c r="S566" s="35">
        <f t="shared" si="116"/>
        <v>0.19307266058533915</v>
      </c>
      <c r="X566" s="12"/>
      <c r="AB566" s="17">
        <f>([1]WLTC_BFH!$I567/1000-H566)</f>
        <v>-0.3532369855256004</v>
      </c>
      <c r="AC566" s="17">
        <f t="shared" si="111"/>
        <v>0.3532369855256004</v>
      </c>
      <c r="AG566" s="17">
        <f>([1]WLTC_BFH!$U570/1000-N566)</f>
        <v>-0.98350499256721013</v>
      </c>
      <c r="AH566" s="17">
        <f t="shared" si="112"/>
        <v>0.98350499256721013</v>
      </c>
      <c r="AK566">
        <v>-4.1176137428711312</v>
      </c>
    </row>
    <row r="567" spans="1:37" x14ac:dyDescent="0.3">
      <c r="A567" s="2" t="s">
        <v>3</v>
      </c>
      <c r="B567" s="2">
        <v>563</v>
      </c>
      <c r="C567" s="8">
        <v>17</v>
      </c>
      <c r="D567" s="8">
        <v>17</v>
      </c>
      <c r="E567" s="8">
        <v>16.855599999999999</v>
      </c>
      <c r="F567" s="13">
        <f t="shared" si="113"/>
        <v>0</v>
      </c>
      <c r="G567" s="13">
        <f t="shared" si="114"/>
        <v>3.0861111111111095</v>
      </c>
      <c r="H567" s="35" cm="1">
        <f t="array" ref="H567">(m*g*_xll.Interp1d(-1,Parameters!$H$48:$H$54,Parameters!$I$48:$I$54,C567)+c_w*A*rho_L*(C567/3.6)^2/2+F567*e_i*m)*C567/3.6/1000</f>
        <v>0.3568236855256004</v>
      </c>
      <c r="I567" s="35">
        <f t="shared" si="104"/>
        <v>2.6844508412328709</v>
      </c>
      <c r="J567" s="35">
        <f t="shared" si="105"/>
        <v>1269.3155521727247</v>
      </c>
      <c r="K567" s="35">
        <f t="shared" si="106"/>
        <v>10.956586108491964</v>
      </c>
      <c r="L567" s="35">
        <f t="shared" si="107"/>
        <v>155.49620876794373</v>
      </c>
      <c r="M567" s="35" cm="1">
        <f t="array" ref="M567">_xll.Interp2dTab(-1,1,Parameters!$V$29:$AI$29,Parameters!$U$30:$U$37,Parameters!$V$30:$AI$37,ABS(J567),ABS(I567))*_xll.Interp2dTab(-1,1,Parameters!$V$18:$AI$18,Parameters!$U$19:$U$26,Parameters!$V$19:$AI$26,ABS(J567),ABS(I567))</f>
        <v>0.24790699058824214</v>
      </c>
      <c r="N567" s="35">
        <f t="shared" si="108"/>
        <v>1.4393449925672408</v>
      </c>
      <c r="O567" s="35">
        <f t="shared" si="109"/>
        <v>1439.3449925672408</v>
      </c>
      <c r="P567" s="35">
        <f t="shared" si="115"/>
        <v>0.29715676771216737</v>
      </c>
      <c r="Q567" s="35" cm="1">
        <f t="array" ref="Q567">_xll.Interp2dTab(-1,1,Parameters!$AL$29:$AY$29,Parameters!$AK$30:$AK$37,Parameters!$AL$30:$AY$37,ABS(L567),ABS(K567))</f>
        <v>0.63032918701687612</v>
      </c>
      <c r="R567" s="35">
        <f t="shared" si="110"/>
        <v>0.56609100907149801</v>
      </c>
      <c r="S567" s="35">
        <f t="shared" si="116"/>
        <v>0.193229908087859</v>
      </c>
      <c r="X567" s="12"/>
      <c r="AB567" s="17">
        <f>([1]WLTC_BFH!$I568/1000-H567)</f>
        <v>-0.35643878552560038</v>
      </c>
      <c r="AC567" s="17">
        <f t="shared" si="111"/>
        <v>0.35643878552560038</v>
      </c>
      <c r="AG567" s="17">
        <f>([1]WLTC_BFH!$U571/1000-N567)</f>
        <v>-1.4068834541056936</v>
      </c>
      <c r="AH567" s="17">
        <f t="shared" si="112"/>
        <v>1.4068834541056936</v>
      </c>
      <c r="AK567">
        <v>-2.2117849194545931</v>
      </c>
    </row>
    <row r="568" spans="1:37" x14ac:dyDescent="0.3">
      <c r="A568" s="2" t="s">
        <v>3</v>
      </c>
      <c r="B568" s="2">
        <v>564</v>
      </c>
      <c r="C568" s="8">
        <v>15.4</v>
      </c>
      <c r="D568" s="8">
        <v>15.4</v>
      </c>
      <c r="E568" s="8">
        <v>16.7788</v>
      </c>
      <c r="F568" s="13">
        <f t="shared" si="113"/>
        <v>-0.44444444444444431</v>
      </c>
      <c r="G568" s="13">
        <f t="shared" si="114"/>
        <v>3.0903888888888873</v>
      </c>
      <c r="H568" s="35" cm="1">
        <f t="array" ref="H568">(m*g*_xll.Interp1d(-1,Parameters!$H$48:$H$54,Parameters!$I$48:$I$54,C568)+c_w*A*rho_L*(C568/3.6)^2/2+F568*e_i*m)*C568/3.6/1000</f>
        <v>-2.2691675406660017</v>
      </c>
      <c r="I568" s="35">
        <f t="shared" si="104"/>
        <v>18.845017448507004</v>
      </c>
      <c r="J568" s="35">
        <f t="shared" si="105"/>
        <v>1149.8505590270565</v>
      </c>
      <c r="K568" s="35">
        <f t="shared" si="106"/>
        <v>76.915938716081342</v>
      </c>
      <c r="L568" s="35">
        <f t="shared" si="107"/>
        <v>140.86127147213728</v>
      </c>
      <c r="M568" s="35" cm="1">
        <f t="array" ref="M568">_xll.Interp2dTab(-1,1,Parameters!$V$29:$AI$29,Parameters!$U$30:$U$37,Parameters!$V$30:$AI$37,ABS(J568),ABS(I568))*_xll.Interp2dTab(-1,1,Parameters!$V$18:$AI$18,Parameters!$U$19:$U$26,Parameters!$V$19:$AI$26,ABS(J568),ABS(I568))</f>
        <v>0.59123563414108027</v>
      </c>
      <c r="N568" s="35">
        <f t="shared" si="108"/>
        <v>-1.3416127098780191</v>
      </c>
      <c r="O568" s="35">
        <f t="shared" si="109"/>
        <v>-1341.6127098780191</v>
      </c>
      <c r="P568" s="35">
        <f t="shared" si="115"/>
        <v>0.29678409751497903</v>
      </c>
      <c r="Q568" s="35" cm="1">
        <f t="array" ref="Q568">_xll.Interp2dTab(-1,1,Parameters!$AL$29:$AY$29,Parameters!$AK$30:$AK$37,Parameters!$AL$30:$AY$37,ABS(L568),ABS(K568))</f>
        <v>0.902512710441155</v>
      </c>
      <c r="R568" s="35">
        <f t="shared" si="110"/>
        <v>-2.0479525475715632</v>
      </c>
      <c r="S568" s="35">
        <f t="shared" si="116"/>
        <v>0.19266103238020024</v>
      </c>
      <c r="X568" s="12"/>
      <c r="AB568" s="17">
        <f>([1]WLTC_BFH!$I569/1000-H568)</f>
        <v>2.2690353406660018</v>
      </c>
      <c r="AC568" s="17">
        <f t="shared" si="111"/>
        <v>2.2690353406660018</v>
      </c>
      <c r="AG568" s="17">
        <f>([1]WLTC_BFH!$U572/1000-N568)</f>
        <v>-1.3686575603921631</v>
      </c>
      <c r="AH568" s="17">
        <f t="shared" si="112"/>
        <v>1.3686575603921631</v>
      </c>
      <c r="AK568">
        <v>-3.93793476809953</v>
      </c>
    </row>
    <row r="569" spans="1:37" x14ac:dyDescent="0.3">
      <c r="A569" s="2" t="s">
        <v>3</v>
      </c>
      <c r="B569" s="2">
        <v>565</v>
      </c>
      <c r="C569" s="8">
        <v>10.1</v>
      </c>
      <c r="D569" s="8">
        <v>10.1</v>
      </c>
      <c r="E569" s="8">
        <v>16.63</v>
      </c>
      <c r="F569" s="13">
        <f t="shared" si="113"/>
        <v>-1.4722222222222223</v>
      </c>
      <c r="G569" s="13">
        <f t="shared" si="114"/>
        <v>3.093194444444443</v>
      </c>
      <c r="H569" s="35" cm="1">
        <f t="array" ref="H569">(m*g*_xll.Interp1d(-1,Parameters!$H$48:$H$54,Parameters!$I$48:$I$54,C569)+c_w*A*rho_L*(C569/3.6)^2/2+F569*e_i*m)*C569/3.6/1000</f>
        <v>-5.421302349266008</v>
      </c>
      <c r="I569" s="35">
        <f t="shared" si="104"/>
        <v>68.648801130356517</v>
      </c>
      <c r="J569" s="35">
        <f t="shared" si="105"/>
        <v>754.12276923203058</v>
      </c>
      <c r="K569" s="35">
        <f t="shared" si="106"/>
        <v>280.19008181355014</v>
      </c>
      <c r="L569" s="35">
        <f t="shared" si="107"/>
        <v>92.38304167977833</v>
      </c>
      <c r="M569" s="35" cm="1">
        <f t="array" ref="M569">_xll.Interp2dTab(-1,1,Parameters!$V$29:$AI$29,Parameters!$U$30:$U$37,Parameters!$V$30:$AI$37,ABS(J569),ABS(I569))*_xll.Interp2dTab(-1,1,Parameters!$V$18:$AI$18,Parameters!$U$19:$U$26,Parameters!$V$19:$AI$26,ABS(J569),ABS(I569))</f>
        <v>0.51929384120788624</v>
      </c>
      <c r="N569" s="35">
        <f t="shared" si="108"/>
        <v>-2.8152489212996832</v>
      </c>
      <c r="O569" s="35">
        <f t="shared" si="109"/>
        <v>-2815.2489212996834</v>
      </c>
      <c r="P569" s="35">
        <f t="shared" si="115"/>
        <v>0.29600208392572913</v>
      </c>
      <c r="Q569" s="35" cm="1">
        <f t="array" ref="Q569">_xll.Interp2dTab(-1,1,Parameters!$AL$29:$AY$29,Parameters!$AK$30:$AK$37,Parameters!$AL$30:$AY$37,ABS(L569),ABS(K569))</f>
        <v>0.63442530298769884</v>
      </c>
      <c r="R569" s="35">
        <f t="shared" si="110"/>
        <v>-3.4394113855210104</v>
      </c>
      <c r="S569" s="35">
        <f t="shared" si="116"/>
        <v>0.19170564032866663</v>
      </c>
      <c r="X569" s="12"/>
      <c r="AB569" s="17">
        <f>([1]WLTC_BFH!$I570/1000-H569)</f>
        <v>5.421182949266008</v>
      </c>
      <c r="AC569" s="17">
        <f t="shared" si="111"/>
        <v>5.421182949266008</v>
      </c>
      <c r="AG569" s="17">
        <f>([1]WLTC_BFH!$U573/1000-N569)</f>
        <v>7.505802033480613E-3</v>
      </c>
      <c r="AH569" s="17">
        <f t="shared" si="112"/>
        <v>7.505802033480613E-3</v>
      </c>
      <c r="AK569">
        <v>-3.8947478251782632</v>
      </c>
    </row>
    <row r="570" spans="1:37" x14ac:dyDescent="0.3">
      <c r="A570" s="2" t="s">
        <v>3</v>
      </c>
      <c r="B570" s="2">
        <v>566</v>
      </c>
      <c r="C570" s="8">
        <v>4.8</v>
      </c>
      <c r="D570" s="8">
        <v>4.8</v>
      </c>
      <c r="E570" s="8">
        <v>16.3551</v>
      </c>
      <c r="F570" s="13">
        <f t="shared" si="113"/>
        <v>-1.4722222222222221</v>
      </c>
      <c r="G570" s="13">
        <f t="shared" si="114"/>
        <v>3.0945277777777762</v>
      </c>
      <c r="H570" s="35" cm="1">
        <f t="array" ref="H570">(m*g*_xll.Interp1d(-1,Parameters!$H$48:$H$54,Parameters!$I$48:$I$54,C570)+c_w*A*rho_L*(C570/3.6)^2/2+F570*e_i*m)*C570/3.6/1000</f>
        <v>-2.5796959482773119</v>
      </c>
      <c r="I570" s="35">
        <f t="shared" si="104"/>
        <v>68.735007809667437</v>
      </c>
      <c r="J570" s="35">
        <f t="shared" si="105"/>
        <v>358.39497943700468</v>
      </c>
      <c r="K570" s="35">
        <f t="shared" si="106"/>
        <v>280.54193437515767</v>
      </c>
      <c r="L570" s="35">
        <f t="shared" si="107"/>
        <v>43.904811887419413</v>
      </c>
      <c r="M570" s="35" cm="1">
        <f t="array" ref="M570">_xll.Interp2dTab(-1,1,Parameters!$V$29:$AI$29,Parameters!$U$30:$U$37,Parameters!$V$30:$AI$37,ABS(J570),ABS(I570))*_xll.Interp2dTab(-1,1,Parameters!$V$18:$AI$18,Parameters!$U$19:$U$26,Parameters!$V$19:$AI$26,ABS(J570),ABS(I570))</f>
        <v>0.29842283121585095</v>
      </c>
      <c r="N570" s="35">
        <f t="shared" si="108"/>
        <v>-0.76984016856097481</v>
      </c>
      <c r="O570" s="35">
        <f t="shared" si="109"/>
        <v>-769.8401685609748</v>
      </c>
      <c r="P570" s="35">
        <f t="shared" si="115"/>
        <v>0.2957882394344622</v>
      </c>
      <c r="Q570" s="35" cm="1">
        <f t="array" ref="Q570">_xll.Interp2dTab(-1,1,Parameters!$AL$29:$AY$29,Parameters!$AK$30:$AK$37,Parameters!$AL$30:$AY$37,ABS(L570),ABS(K570))</f>
        <v>0.4089672921255747</v>
      </c>
      <c r="R570" s="35">
        <f t="shared" si="110"/>
        <v>-1.0550112664742888</v>
      </c>
      <c r="S570" s="35">
        <f t="shared" si="116"/>
        <v>0.19141258164353489</v>
      </c>
      <c r="X570" s="12"/>
      <c r="AB570" s="17">
        <f>([1]WLTC_BFH!$I571/1000-H570)</f>
        <v>2.579432348277312</v>
      </c>
      <c r="AC570" s="17">
        <f t="shared" si="111"/>
        <v>2.579432348277312</v>
      </c>
      <c r="AG570" s="17">
        <f>([1]WLTC_BFH!$U574/1000-N570)</f>
        <v>0.30795781561975011</v>
      </c>
      <c r="AH570" s="17">
        <f t="shared" si="112"/>
        <v>0.30795781561975011</v>
      </c>
      <c r="AK570">
        <v>-1.2802912361937171</v>
      </c>
    </row>
    <row r="571" spans="1:37" x14ac:dyDescent="0.3">
      <c r="A571" s="2" t="s">
        <v>3</v>
      </c>
      <c r="B571" s="2">
        <v>567</v>
      </c>
      <c r="C571" s="8">
        <v>0</v>
      </c>
      <c r="D571" s="8">
        <v>0</v>
      </c>
      <c r="E571" s="8">
        <v>13.725199999999999</v>
      </c>
      <c r="F571" s="13">
        <f t="shared" si="113"/>
        <v>-1.3333333333333333</v>
      </c>
      <c r="G571" s="13">
        <f t="shared" si="114"/>
        <v>3.0945277777777762</v>
      </c>
      <c r="H571" s="35" cm="1">
        <f t="array" ref="H571">(m*g*_xll.Interp1d(-1,Parameters!$H$48:$H$54,Parameters!$I$48:$I$54,C571)+c_w*A*rho_L*(C571/3.6)^2/2+F571*e_i*m)*C571/3.6/1000</f>
        <v>0</v>
      </c>
      <c r="I571" s="35">
        <f t="shared" si="104"/>
        <v>0</v>
      </c>
      <c r="J571" s="35">
        <f t="shared" si="105"/>
        <v>0</v>
      </c>
      <c r="K571" s="35">
        <f t="shared" si="106"/>
        <v>0</v>
      </c>
      <c r="L571" s="35">
        <f t="shared" si="107"/>
        <v>0</v>
      </c>
      <c r="M571" s="35" cm="1">
        <f t="array" ref="M571">_xll.Interp2dTab(-1,1,Parameters!$V$29:$AI$29,Parameters!$U$30:$U$37,Parameters!$V$30:$AI$37,ABS(J571),ABS(I571))*_xll.Interp2dTab(-1,1,Parameters!$V$18:$AI$18,Parameters!$U$19:$U$26,Parameters!$V$19:$AI$26,ABS(J571),ABS(I571))</f>
        <v>4.0000000000000002E-4</v>
      </c>
      <c r="N571" s="35">
        <f t="shared" si="108"/>
        <v>0</v>
      </c>
      <c r="O571" s="35">
        <f t="shared" si="109"/>
        <v>0</v>
      </c>
      <c r="P571" s="35">
        <f t="shared" si="115"/>
        <v>0.2957882394344622</v>
      </c>
      <c r="Q571" s="35" cm="1">
        <f t="array" ref="Q571">_xll.Interp2dTab(-1,1,Parameters!$AL$29:$AY$29,Parameters!$AK$30:$AK$37,Parameters!$AL$30:$AY$37,ABS(L571),ABS(K571))</f>
        <v>0.4</v>
      </c>
      <c r="R571" s="35">
        <f t="shared" si="110"/>
        <v>0</v>
      </c>
      <c r="S571" s="35">
        <f t="shared" si="116"/>
        <v>0.19141258164353489</v>
      </c>
      <c r="X571" s="12"/>
      <c r="AB571" s="17">
        <f>([1]WLTC_BFH!$I572/1000-H571)</f>
        <v>-4.5018999999999997E-3</v>
      </c>
      <c r="AC571" s="17">
        <f t="shared" si="111"/>
        <v>4.5018999999999997E-3</v>
      </c>
      <c r="AG571" s="17">
        <f>([1]WLTC_BFH!$U575/1000-N571)</f>
        <v>0.11988349514562853</v>
      </c>
      <c r="AH571" s="17">
        <f t="shared" si="112"/>
        <v>0.11988349514562853</v>
      </c>
      <c r="AK571">
        <v>3.2831489425855138</v>
      </c>
    </row>
    <row r="572" spans="1:37" x14ac:dyDescent="0.3">
      <c r="A572" s="2" t="s">
        <v>3</v>
      </c>
      <c r="B572" s="2">
        <v>568</v>
      </c>
      <c r="C572" s="8">
        <v>0</v>
      </c>
      <c r="D572" s="8">
        <v>0</v>
      </c>
      <c r="E572" s="8">
        <v>8.4123000000000001</v>
      </c>
      <c r="F572" s="13">
        <f t="shared" si="113"/>
        <v>0</v>
      </c>
      <c r="G572" s="13">
        <f t="shared" si="114"/>
        <v>3.0945277777777762</v>
      </c>
      <c r="H572" s="35" cm="1">
        <f t="array" ref="H572">(m*g*_xll.Interp1d(-1,Parameters!$H$48:$H$54,Parameters!$I$48:$I$54,C572)+c_w*A*rho_L*(C572/3.6)^2/2+F572*e_i*m)*C572/3.6/1000</f>
        <v>0</v>
      </c>
      <c r="I572" s="35">
        <f t="shared" si="104"/>
        <v>0</v>
      </c>
      <c r="J572" s="35">
        <f t="shared" si="105"/>
        <v>0</v>
      </c>
      <c r="K572" s="35">
        <f t="shared" si="106"/>
        <v>0</v>
      </c>
      <c r="L572" s="35">
        <f t="shared" si="107"/>
        <v>0</v>
      </c>
      <c r="M572" s="35" cm="1">
        <f t="array" ref="M572">_xll.Interp2dTab(-1,1,Parameters!$V$29:$AI$29,Parameters!$U$30:$U$37,Parameters!$V$30:$AI$37,ABS(J572),ABS(I572))*_xll.Interp2dTab(-1,1,Parameters!$V$18:$AI$18,Parameters!$U$19:$U$26,Parameters!$V$19:$AI$26,ABS(J572),ABS(I572))</f>
        <v>4.0000000000000002E-4</v>
      </c>
      <c r="N572" s="35">
        <f t="shared" si="108"/>
        <v>0</v>
      </c>
      <c r="O572" s="35">
        <f t="shared" si="109"/>
        <v>0</v>
      </c>
      <c r="P572" s="35">
        <f t="shared" si="115"/>
        <v>0.2957882394344622</v>
      </c>
      <c r="Q572" s="35" cm="1">
        <f t="array" ref="Q572">_xll.Interp2dTab(-1,1,Parameters!$AL$29:$AY$29,Parameters!$AK$30:$AK$37,Parameters!$AL$30:$AY$37,ABS(L572),ABS(K572))</f>
        <v>0.4</v>
      </c>
      <c r="R572" s="35">
        <f t="shared" si="110"/>
        <v>0</v>
      </c>
      <c r="S572" s="35">
        <f t="shared" si="116"/>
        <v>0.19141258164353489</v>
      </c>
      <c r="X572" s="12"/>
      <c r="AB572" s="17">
        <f>([1]WLTC_BFH!$I573/1000-H572)</f>
        <v>-4.7495000000000002E-3</v>
      </c>
      <c r="AC572" s="17">
        <f t="shared" si="111"/>
        <v>4.7495000000000002E-3</v>
      </c>
      <c r="AG572" s="17">
        <f>([1]WLTC_BFH!$U576/1000-N572)</f>
        <v>4.7486238532118079E-2</v>
      </c>
      <c r="AH572" s="17">
        <f t="shared" si="112"/>
        <v>4.7486238532118079E-2</v>
      </c>
      <c r="AK572">
        <v>6.7776525615988188</v>
      </c>
    </row>
    <row r="573" spans="1:37" x14ac:dyDescent="0.3">
      <c r="A573" s="2" t="s">
        <v>3</v>
      </c>
      <c r="B573" s="2">
        <v>569</v>
      </c>
      <c r="C573" s="8">
        <v>0</v>
      </c>
      <c r="D573" s="8">
        <v>0</v>
      </c>
      <c r="E573" s="8">
        <v>2.5655000000000001</v>
      </c>
      <c r="F573" s="13">
        <f t="shared" si="113"/>
        <v>0</v>
      </c>
      <c r="G573" s="13">
        <f t="shared" si="114"/>
        <v>3.0945277777777762</v>
      </c>
      <c r="H573" s="35" cm="1">
        <f t="array" ref="H573">(m*g*_xll.Interp1d(-1,Parameters!$H$48:$H$54,Parameters!$I$48:$I$54,C573)+c_w*A*rho_L*(C573/3.6)^2/2+F573*e_i*m)*C573/3.6/1000</f>
        <v>0</v>
      </c>
      <c r="I573" s="35">
        <f t="shared" si="104"/>
        <v>0</v>
      </c>
      <c r="J573" s="35">
        <f t="shared" si="105"/>
        <v>0</v>
      </c>
      <c r="K573" s="35">
        <f t="shared" si="106"/>
        <v>0</v>
      </c>
      <c r="L573" s="35">
        <f t="shared" si="107"/>
        <v>0</v>
      </c>
      <c r="M573" s="35" cm="1">
        <f t="array" ref="M573">_xll.Interp2dTab(-1,1,Parameters!$V$29:$AI$29,Parameters!$U$30:$U$37,Parameters!$V$30:$AI$37,ABS(J573),ABS(I573))*_xll.Interp2dTab(-1,1,Parameters!$V$18:$AI$18,Parameters!$U$19:$U$26,Parameters!$V$19:$AI$26,ABS(J573),ABS(I573))</f>
        <v>4.0000000000000002E-4</v>
      </c>
      <c r="N573" s="35">
        <f t="shared" si="108"/>
        <v>0</v>
      </c>
      <c r="O573" s="35">
        <f t="shared" si="109"/>
        <v>0</v>
      </c>
      <c r="P573" s="35">
        <f t="shared" si="115"/>
        <v>0.2957882394344622</v>
      </c>
      <c r="Q573" s="35" cm="1">
        <f t="array" ref="Q573">_xll.Interp2dTab(-1,1,Parameters!$AL$29:$AY$29,Parameters!$AK$30:$AK$37,Parameters!$AL$30:$AY$37,ABS(L573),ABS(K573))</f>
        <v>0.4</v>
      </c>
      <c r="R573" s="35">
        <f t="shared" si="110"/>
        <v>0</v>
      </c>
      <c r="S573" s="35">
        <f t="shared" si="116"/>
        <v>0.19141258164353489</v>
      </c>
      <c r="X573" s="12"/>
      <c r="AB573" s="17">
        <f>([1]WLTC_BFH!$I574/1000-H573)</f>
        <v>-1.5545999999999999E-3</v>
      </c>
      <c r="AC573" s="17">
        <f t="shared" si="111"/>
        <v>1.5545999999999999E-3</v>
      </c>
      <c r="AG573" s="17">
        <f>([1]WLTC_BFH!$U577/1000-N573)</f>
        <v>-0.17599999999999999</v>
      </c>
      <c r="AH573" s="17">
        <f t="shared" si="112"/>
        <v>0.17599999999999999</v>
      </c>
      <c r="AK573">
        <v>9.3066481767150293</v>
      </c>
    </row>
    <row r="574" spans="1:37" x14ac:dyDescent="0.3">
      <c r="A574" s="2" t="s">
        <v>3</v>
      </c>
      <c r="B574" s="2">
        <v>570</v>
      </c>
      <c r="C574" s="8">
        <v>0</v>
      </c>
      <c r="D574" s="8">
        <v>0</v>
      </c>
      <c r="E574" s="8">
        <v>7.1999999999999998E-3</v>
      </c>
      <c r="F574" s="13">
        <f t="shared" si="113"/>
        <v>0</v>
      </c>
      <c r="G574" s="13">
        <f t="shared" si="114"/>
        <v>3.0945277777777762</v>
      </c>
      <c r="H574" s="35" cm="1">
        <f t="array" ref="H574">(m*g*_xll.Interp1d(-1,Parameters!$H$48:$H$54,Parameters!$I$48:$I$54,C574)+c_w*A*rho_L*(C574/3.6)^2/2+F574*e_i*m)*C574/3.6/1000</f>
        <v>0</v>
      </c>
      <c r="I574" s="35">
        <f t="shared" si="104"/>
        <v>0</v>
      </c>
      <c r="J574" s="35">
        <f t="shared" si="105"/>
        <v>0</v>
      </c>
      <c r="K574" s="35">
        <f t="shared" si="106"/>
        <v>0</v>
      </c>
      <c r="L574" s="35">
        <f t="shared" si="107"/>
        <v>0</v>
      </c>
      <c r="M574" s="35" cm="1">
        <f t="array" ref="M574">_xll.Interp2dTab(-1,1,Parameters!$V$29:$AI$29,Parameters!$U$30:$U$37,Parameters!$V$30:$AI$37,ABS(J574),ABS(I574))*_xll.Interp2dTab(-1,1,Parameters!$V$18:$AI$18,Parameters!$U$19:$U$26,Parameters!$V$19:$AI$26,ABS(J574),ABS(I574))</f>
        <v>4.0000000000000002E-4</v>
      </c>
      <c r="N574" s="35">
        <f t="shared" si="108"/>
        <v>0</v>
      </c>
      <c r="O574" s="35">
        <f t="shared" si="109"/>
        <v>0</v>
      </c>
      <c r="P574" s="35">
        <f t="shared" si="115"/>
        <v>0.2957882394344622</v>
      </c>
      <c r="Q574" s="35" cm="1">
        <f t="array" ref="Q574">_xll.Interp2dTab(-1,1,Parameters!$AL$29:$AY$29,Parameters!$AK$30:$AK$37,Parameters!$AL$30:$AY$37,ABS(L574),ABS(K574))</f>
        <v>0.4</v>
      </c>
      <c r="R574" s="35">
        <f t="shared" si="110"/>
        <v>0</v>
      </c>
      <c r="S574" s="35">
        <f t="shared" si="116"/>
        <v>0.19141258164353489</v>
      </c>
      <c r="X574" s="12"/>
      <c r="AB574" s="17">
        <f>([1]WLTC_BFH!$I575/1000-H574)</f>
        <v>-2.3E-6</v>
      </c>
      <c r="AC574" s="17">
        <f t="shared" si="111"/>
        <v>2.3E-6</v>
      </c>
      <c r="AG574" s="17">
        <f>([1]WLTC_BFH!$U578/1000-N574)</f>
        <v>-0.17599999999999999</v>
      </c>
      <c r="AH574" s="17">
        <f t="shared" si="112"/>
        <v>0.17599999999999999</v>
      </c>
      <c r="AK574">
        <v>0.10385575253837559</v>
      </c>
    </row>
    <row r="575" spans="1:37" x14ac:dyDescent="0.3">
      <c r="A575" s="2" t="s">
        <v>3</v>
      </c>
      <c r="B575" s="2">
        <v>571</v>
      </c>
      <c r="C575" s="8">
        <v>0</v>
      </c>
      <c r="D575" s="8">
        <v>0</v>
      </c>
      <c r="E575" s="8">
        <v>2.46E-2</v>
      </c>
      <c r="F575" s="13">
        <f t="shared" si="113"/>
        <v>0</v>
      </c>
      <c r="G575" s="13">
        <f t="shared" si="114"/>
        <v>3.0945277777777762</v>
      </c>
      <c r="H575" s="35" cm="1">
        <f t="array" ref="H575">(m*g*_xll.Interp1d(-1,Parameters!$H$48:$H$54,Parameters!$I$48:$I$54,C575)+c_w*A*rho_L*(C575/3.6)^2/2+F575*e_i*m)*C575/3.6/1000</f>
        <v>0</v>
      </c>
      <c r="I575" s="35">
        <f t="shared" si="104"/>
        <v>0</v>
      </c>
      <c r="J575" s="35">
        <f t="shared" si="105"/>
        <v>0</v>
      </c>
      <c r="K575" s="35">
        <f t="shared" si="106"/>
        <v>0</v>
      </c>
      <c r="L575" s="35">
        <f t="shared" si="107"/>
        <v>0</v>
      </c>
      <c r="M575" s="35" cm="1">
        <f t="array" ref="M575">_xll.Interp2dTab(-1,1,Parameters!$V$29:$AI$29,Parameters!$U$30:$U$37,Parameters!$V$30:$AI$37,ABS(J575),ABS(I575))*_xll.Interp2dTab(-1,1,Parameters!$V$18:$AI$18,Parameters!$U$19:$U$26,Parameters!$V$19:$AI$26,ABS(J575),ABS(I575))</f>
        <v>4.0000000000000002E-4</v>
      </c>
      <c r="N575" s="35">
        <f t="shared" si="108"/>
        <v>0</v>
      </c>
      <c r="O575" s="35">
        <f t="shared" si="109"/>
        <v>0</v>
      </c>
      <c r="P575" s="35">
        <f t="shared" si="115"/>
        <v>0.2957882394344622</v>
      </c>
      <c r="Q575" s="35" cm="1">
        <f t="array" ref="Q575">_xll.Interp2dTab(-1,1,Parameters!$AL$29:$AY$29,Parameters!$AK$30:$AK$37,Parameters!$AL$30:$AY$37,ABS(L575),ABS(K575))</f>
        <v>0.4</v>
      </c>
      <c r="R575" s="35">
        <f t="shared" si="110"/>
        <v>0</v>
      </c>
      <c r="S575" s="35">
        <f t="shared" si="116"/>
        <v>0.19141258164353489</v>
      </c>
      <c r="X575" s="12"/>
      <c r="AB575" s="17">
        <f>([1]WLTC_BFH!$I576/1000-H575)</f>
        <v>-6.9999999999999999E-6</v>
      </c>
      <c r="AC575" s="17">
        <f t="shared" si="111"/>
        <v>6.9999999999999999E-6</v>
      </c>
      <c r="AG575" s="17">
        <f>([1]WLTC_BFH!$U579/1000-N575)</f>
        <v>-0.17599999999999999</v>
      </c>
      <c r="AH575" s="17">
        <f t="shared" si="112"/>
        <v>0.17599999999999999</v>
      </c>
      <c r="AK575">
        <v>-0.40373880267241857</v>
      </c>
    </row>
    <row r="576" spans="1:37" x14ac:dyDescent="0.3">
      <c r="A576" s="2" t="s">
        <v>3</v>
      </c>
      <c r="B576" s="2">
        <v>572</v>
      </c>
      <c r="C576" s="8">
        <v>0</v>
      </c>
      <c r="D576" s="8">
        <v>0</v>
      </c>
      <c r="E576" s="8">
        <v>-1.15E-2</v>
      </c>
      <c r="F576" s="13">
        <f t="shared" si="113"/>
        <v>0</v>
      </c>
      <c r="G576" s="13">
        <f t="shared" si="114"/>
        <v>3.0945277777777762</v>
      </c>
      <c r="H576" s="35" cm="1">
        <f t="array" ref="H576">(m*g*_xll.Interp1d(-1,Parameters!$H$48:$H$54,Parameters!$I$48:$I$54,C576)+c_w*A*rho_L*(C576/3.6)^2/2+F576*e_i*m)*C576/3.6/1000</f>
        <v>0</v>
      </c>
      <c r="I576" s="35">
        <f t="shared" si="104"/>
        <v>0</v>
      </c>
      <c r="J576" s="35">
        <f t="shared" si="105"/>
        <v>0</v>
      </c>
      <c r="K576" s="35">
        <f t="shared" si="106"/>
        <v>0</v>
      </c>
      <c r="L576" s="35">
        <f t="shared" si="107"/>
        <v>0</v>
      </c>
      <c r="M576" s="35" cm="1">
        <f t="array" ref="M576">_xll.Interp2dTab(-1,1,Parameters!$V$29:$AI$29,Parameters!$U$30:$U$37,Parameters!$V$30:$AI$37,ABS(J576),ABS(I576))*_xll.Interp2dTab(-1,1,Parameters!$V$18:$AI$18,Parameters!$U$19:$U$26,Parameters!$V$19:$AI$26,ABS(J576),ABS(I576))</f>
        <v>4.0000000000000002E-4</v>
      </c>
      <c r="N576" s="35">
        <f t="shared" si="108"/>
        <v>0</v>
      </c>
      <c r="O576" s="35">
        <f t="shared" si="109"/>
        <v>0</v>
      </c>
      <c r="P576" s="35">
        <f t="shared" si="115"/>
        <v>0.2957882394344622</v>
      </c>
      <c r="Q576" s="35" cm="1">
        <f t="array" ref="Q576">_xll.Interp2dTab(-1,1,Parameters!$AL$29:$AY$29,Parameters!$AK$30:$AK$37,Parameters!$AL$30:$AY$37,ABS(L576),ABS(K576))</f>
        <v>0.4</v>
      </c>
      <c r="R576" s="35">
        <f t="shared" si="110"/>
        <v>0</v>
      </c>
      <c r="S576" s="35">
        <f t="shared" si="116"/>
        <v>0.19141258164353489</v>
      </c>
      <c r="X576" s="12"/>
      <c r="AB576" s="17">
        <f>([1]WLTC_BFH!$I577/1000-H576)</f>
        <v>3.3999999999999996E-6</v>
      </c>
      <c r="AC576" s="17">
        <f t="shared" si="111"/>
        <v>3.3999999999999996E-6</v>
      </c>
      <c r="AG576" s="17">
        <f>([1]WLTC_BFH!$U580/1000-N576)</f>
        <v>-0.17599999999999999</v>
      </c>
      <c r="AH576" s="17">
        <f t="shared" si="112"/>
        <v>0.17599999999999999</v>
      </c>
      <c r="AK576">
        <v>-5.5591401122258535E-2</v>
      </c>
    </row>
    <row r="577" spans="1:37" x14ac:dyDescent="0.3">
      <c r="A577" s="2" t="s">
        <v>3</v>
      </c>
      <c r="B577" s="2">
        <v>573</v>
      </c>
      <c r="C577" s="8">
        <v>0</v>
      </c>
      <c r="D577" s="8">
        <v>0</v>
      </c>
      <c r="E577" s="8">
        <v>1.6999999999999999E-3</v>
      </c>
      <c r="F577" s="13">
        <f t="shared" si="113"/>
        <v>0</v>
      </c>
      <c r="G577" s="13">
        <f t="shared" si="114"/>
        <v>3.0945277777777762</v>
      </c>
      <c r="H577" s="35" cm="1">
        <f t="array" ref="H577">(m*g*_xll.Interp1d(-1,Parameters!$H$48:$H$54,Parameters!$I$48:$I$54,C577)+c_w*A*rho_L*(C577/3.6)^2/2+F577*e_i*m)*C577/3.6/1000</f>
        <v>0</v>
      </c>
      <c r="I577" s="35">
        <f t="shared" si="104"/>
        <v>0</v>
      </c>
      <c r="J577" s="35">
        <f t="shared" si="105"/>
        <v>0</v>
      </c>
      <c r="K577" s="35">
        <f t="shared" si="106"/>
        <v>0</v>
      </c>
      <c r="L577" s="35">
        <f t="shared" si="107"/>
        <v>0</v>
      </c>
      <c r="M577" s="35" cm="1">
        <f t="array" ref="M577">_xll.Interp2dTab(-1,1,Parameters!$V$29:$AI$29,Parameters!$U$30:$U$37,Parameters!$V$30:$AI$37,ABS(J577),ABS(I577))*_xll.Interp2dTab(-1,1,Parameters!$V$18:$AI$18,Parameters!$U$19:$U$26,Parameters!$V$19:$AI$26,ABS(J577),ABS(I577))</f>
        <v>4.0000000000000002E-4</v>
      </c>
      <c r="N577" s="35">
        <f t="shared" si="108"/>
        <v>0</v>
      </c>
      <c r="O577" s="35">
        <f t="shared" si="109"/>
        <v>0</v>
      </c>
      <c r="P577" s="35">
        <f t="shared" si="115"/>
        <v>0.2957882394344622</v>
      </c>
      <c r="Q577" s="35" cm="1">
        <f t="array" ref="Q577">_xll.Interp2dTab(-1,1,Parameters!$AL$29:$AY$29,Parameters!$AK$30:$AK$37,Parameters!$AL$30:$AY$37,ABS(L577),ABS(K577))</f>
        <v>0.4</v>
      </c>
      <c r="R577" s="35">
        <f t="shared" si="110"/>
        <v>0</v>
      </c>
      <c r="S577" s="35">
        <f t="shared" si="116"/>
        <v>0.19141258164353489</v>
      </c>
      <c r="X577" s="12"/>
      <c r="AB577" s="17">
        <f>([1]WLTC_BFH!$I578/1000-H577)</f>
        <v>-4.9999999999999998E-7</v>
      </c>
      <c r="AC577" s="17">
        <f t="shared" si="111"/>
        <v>4.9999999999999998E-7</v>
      </c>
      <c r="AG577" s="17">
        <f>([1]WLTC_BFH!$U581/1000-N577)</f>
        <v>-0.17599999999999999</v>
      </c>
      <c r="AH577" s="17">
        <f t="shared" si="112"/>
        <v>0.17599999999999999</v>
      </c>
      <c r="AK577">
        <v>-0.19396054541391736</v>
      </c>
    </row>
    <row r="578" spans="1:37" x14ac:dyDescent="0.3">
      <c r="A578" s="2" t="s">
        <v>3</v>
      </c>
      <c r="B578" s="2">
        <v>574</v>
      </c>
      <c r="C578" s="8">
        <v>0</v>
      </c>
      <c r="D578" s="8">
        <v>0</v>
      </c>
      <c r="E578" s="8">
        <v>-2.0799999999999999E-2</v>
      </c>
      <c r="F578" s="13">
        <f t="shared" si="113"/>
        <v>0</v>
      </c>
      <c r="G578" s="13">
        <f t="shared" si="114"/>
        <v>3.0945277777777762</v>
      </c>
      <c r="H578" s="35" cm="1">
        <f t="array" ref="H578">(m*g*_xll.Interp1d(-1,Parameters!$H$48:$H$54,Parameters!$I$48:$I$54,C578)+c_w*A*rho_L*(C578/3.6)^2/2+F578*e_i*m)*C578/3.6/1000</f>
        <v>0</v>
      </c>
      <c r="I578" s="35">
        <f t="shared" si="104"/>
        <v>0</v>
      </c>
      <c r="J578" s="35">
        <f t="shared" si="105"/>
        <v>0</v>
      </c>
      <c r="K578" s="35">
        <f t="shared" si="106"/>
        <v>0</v>
      </c>
      <c r="L578" s="35">
        <f t="shared" si="107"/>
        <v>0</v>
      </c>
      <c r="M578" s="35" cm="1">
        <f t="array" ref="M578">_xll.Interp2dTab(-1,1,Parameters!$V$29:$AI$29,Parameters!$U$30:$U$37,Parameters!$V$30:$AI$37,ABS(J578),ABS(I578))*_xll.Interp2dTab(-1,1,Parameters!$V$18:$AI$18,Parameters!$U$19:$U$26,Parameters!$V$19:$AI$26,ABS(J578),ABS(I578))</f>
        <v>4.0000000000000002E-4</v>
      </c>
      <c r="N578" s="35">
        <f t="shared" si="108"/>
        <v>0</v>
      </c>
      <c r="O578" s="35">
        <f t="shared" si="109"/>
        <v>0</v>
      </c>
      <c r="P578" s="35">
        <f t="shared" si="115"/>
        <v>0.2957882394344622</v>
      </c>
      <c r="Q578" s="35" cm="1">
        <f t="array" ref="Q578">_xll.Interp2dTab(-1,1,Parameters!$AL$29:$AY$29,Parameters!$AK$30:$AK$37,Parameters!$AL$30:$AY$37,ABS(L578),ABS(K578))</f>
        <v>0.4</v>
      </c>
      <c r="R578" s="35">
        <f t="shared" si="110"/>
        <v>0</v>
      </c>
      <c r="S578" s="35">
        <f t="shared" si="116"/>
        <v>0.19141258164353489</v>
      </c>
      <c r="X578" s="12"/>
      <c r="AB578" s="17">
        <f>([1]WLTC_BFH!$I579/1000-H578)</f>
        <v>5.9000000000000003E-6</v>
      </c>
      <c r="AC578" s="17">
        <f t="shared" si="111"/>
        <v>5.9000000000000003E-6</v>
      </c>
      <c r="AG578" s="17">
        <f>([1]WLTC_BFH!$U582/1000-N578)</f>
        <v>-0.15708411214953943</v>
      </c>
      <c r="AH578" s="17">
        <f t="shared" si="112"/>
        <v>0.15708411214953943</v>
      </c>
      <c r="AK578">
        <v>8.2372707625859798E-2</v>
      </c>
    </row>
    <row r="579" spans="1:37" x14ac:dyDescent="0.3">
      <c r="A579" s="2" t="s">
        <v>3</v>
      </c>
      <c r="B579" s="2">
        <v>575</v>
      </c>
      <c r="C579" s="8">
        <v>0</v>
      </c>
      <c r="D579" s="8">
        <v>0</v>
      </c>
      <c r="E579" s="8">
        <v>3.9E-2</v>
      </c>
      <c r="F579" s="13">
        <f t="shared" si="113"/>
        <v>0</v>
      </c>
      <c r="G579" s="13">
        <f t="shared" si="114"/>
        <v>3.0945277777777762</v>
      </c>
      <c r="H579" s="35" cm="1">
        <f t="array" ref="H579">(m*g*_xll.Interp1d(-1,Parameters!$H$48:$H$54,Parameters!$I$48:$I$54,C579)+c_w*A*rho_L*(C579/3.6)^2/2+F579*e_i*m)*C579/3.6/1000</f>
        <v>0</v>
      </c>
      <c r="I579" s="35">
        <f t="shared" si="104"/>
        <v>0</v>
      </c>
      <c r="J579" s="35">
        <f t="shared" si="105"/>
        <v>0</v>
      </c>
      <c r="K579" s="35">
        <f t="shared" si="106"/>
        <v>0</v>
      </c>
      <c r="L579" s="35">
        <f t="shared" si="107"/>
        <v>0</v>
      </c>
      <c r="M579" s="35" cm="1">
        <f t="array" ref="M579">_xll.Interp2dTab(-1,1,Parameters!$V$29:$AI$29,Parameters!$U$30:$U$37,Parameters!$V$30:$AI$37,ABS(J579),ABS(I579))*_xll.Interp2dTab(-1,1,Parameters!$V$18:$AI$18,Parameters!$U$19:$U$26,Parameters!$V$19:$AI$26,ABS(J579),ABS(I579))</f>
        <v>4.0000000000000002E-4</v>
      </c>
      <c r="N579" s="35">
        <f t="shared" si="108"/>
        <v>0</v>
      </c>
      <c r="O579" s="35">
        <f t="shared" si="109"/>
        <v>0</v>
      </c>
      <c r="P579" s="35">
        <f t="shared" si="115"/>
        <v>0.2957882394344622</v>
      </c>
      <c r="Q579" s="35" cm="1">
        <f t="array" ref="Q579">_xll.Interp2dTab(-1,1,Parameters!$AL$29:$AY$29,Parameters!$AK$30:$AK$37,Parameters!$AL$30:$AY$37,ABS(L579),ABS(K579))</f>
        <v>0.4</v>
      </c>
      <c r="R579" s="35">
        <f t="shared" si="110"/>
        <v>0</v>
      </c>
      <c r="S579" s="35">
        <f t="shared" si="116"/>
        <v>0.19141258164353489</v>
      </c>
      <c r="X579" s="12"/>
      <c r="AB579" s="17">
        <f>([1]WLTC_BFH!$I580/1000-H579)</f>
        <v>-1.1199999999999999E-5</v>
      </c>
      <c r="AC579" s="17">
        <f t="shared" si="111"/>
        <v>1.1199999999999999E-5</v>
      </c>
      <c r="AG579" s="17">
        <f>([1]WLTC_BFH!$U583/1000-N579)</f>
        <v>-8.7999999999999995E-2</v>
      </c>
      <c r="AH579" s="17">
        <f t="shared" si="112"/>
        <v>8.7999999999999995E-2</v>
      </c>
      <c r="AK579">
        <v>-0.44592659240525545</v>
      </c>
    </row>
    <row r="580" spans="1:37" x14ac:dyDescent="0.3">
      <c r="A580" s="2" t="s">
        <v>3</v>
      </c>
      <c r="B580" s="2">
        <v>576</v>
      </c>
      <c r="C580" s="8">
        <v>0</v>
      </c>
      <c r="D580" s="8">
        <v>0</v>
      </c>
      <c r="E580" s="8">
        <v>-2.93E-2</v>
      </c>
      <c r="F580" s="13">
        <f t="shared" si="113"/>
        <v>0</v>
      </c>
      <c r="G580" s="13">
        <f t="shared" si="114"/>
        <v>3.0945277777777762</v>
      </c>
      <c r="H580" s="35" cm="1">
        <f t="array" ref="H580">(m*g*_xll.Interp1d(-1,Parameters!$H$48:$H$54,Parameters!$I$48:$I$54,C580)+c_w*A*rho_L*(C580/3.6)^2/2+F580*e_i*m)*C580/3.6/1000</f>
        <v>0</v>
      </c>
      <c r="I580" s="35">
        <f t="shared" ref="I580:I643" si="117">ABS(IFERROR(H580*1000/(C580/3.6)*r_dyn/i_g,0))</f>
        <v>0</v>
      </c>
      <c r="J580" s="35">
        <f t="shared" ref="J580:J643" si="118">C580/3.6*60/2/PI()/r_dyn*i_g</f>
        <v>0</v>
      </c>
      <c r="K580" s="35">
        <f t="shared" ref="K580:K643" si="119">I580*i_g/2</f>
        <v>0</v>
      </c>
      <c r="L580" s="35">
        <f t="shared" ref="L580:L643" si="120">J580/i_g</f>
        <v>0</v>
      </c>
      <c r="M580" s="35" cm="1">
        <f t="array" ref="M580">_xll.Interp2dTab(-1,1,Parameters!$V$29:$AI$29,Parameters!$U$30:$U$37,Parameters!$V$30:$AI$37,ABS(J580),ABS(I580))*_xll.Interp2dTab(-1,1,Parameters!$V$18:$AI$18,Parameters!$U$19:$U$26,Parameters!$V$19:$AI$26,ABS(J580),ABS(I580))</f>
        <v>4.0000000000000002E-4</v>
      </c>
      <c r="N580" s="35">
        <f t="shared" si="108"/>
        <v>0</v>
      </c>
      <c r="O580" s="35">
        <f t="shared" si="109"/>
        <v>0</v>
      </c>
      <c r="P580" s="35">
        <f t="shared" si="115"/>
        <v>0.2957882394344622</v>
      </c>
      <c r="Q580" s="35" cm="1">
        <f t="array" ref="Q580">_xll.Interp2dTab(-1,1,Parameters!$AL$29:$AY$29,Parameters!$AK$30:$AK$37,Parameters!$AL$30:$AY$37,ABS(L580),ABS(K580))</f>
        <v>0.4</v>
      </c>
      <c r="R580" s="35">
        <f t="shared" si="110"/>
        <v>0</v>
      </c>
      <c r="S580" s="35">
        <f t="shared" si="116"/>
        <v>0.19141258164353489</v>
      </c>
      <c r="X580" s="12"/>
      <c r="AB580" s="17">
        <f>([1]WLTC_BFH!$I581/1000-H580)</f>
        <v>8.1000000000000004E-6</v>
      </c>
      <c r="AC580" s="17">
        <f t="shared" si="111"/>
        <v>8.1000000000000004E-6</v>
      </c>
      <c r="AG580" s="17">
        <f>([1]WLTC_BFH!$U584/1000-N580)</f>
        <v>-9.0336283185838598E-2</v>
      </c>
      <c r="AH580" s="17">
        <f t="shared" si="112"/>
        <v>9.0336283185838598E-2</v>
      </c>
      <c r="AK580">
        <v>0.23464496218186776</v>
      </c>
    </row>
    <row r="581" spans="1:37" x14ac:dyDescent="0.3">
      <c r="A581" s="2" t="s">
        <v>3</v>
      </c>
      <c r="B581" s="2">
        <v>577</v>
      </c>
      <c r="C581" s="8">
        <v>0</v>
      </c>
      <c r="D581" s="8">
        <v>0</v>
      </c>
      <c r="E581" s="8">
        <v>-8.0000000000000004E-4</v>
      </c>
      <c r="F581" s="13">
        <f t="shared" si="113"/>
        <v>0</v>
      </c>
      <c r="G581" s="13">
        <f t="shared" si="114"/>
        <v>3.0945277777777762</v>
      </c>
      <c r="H581" s="35" cm="1">
        <f t="array" ref="H581">(m*g*_xll.Interp1d(-1,Parameters!$H$48:$H$54,Parameters!$I$48:$I$54,C581)+c_w*A*rho_L*(C581/3.6)^2/2+F581*e_i*m)*C581/3.6/1000</f>
        <v>0</v>
      </c>
      <c r="I581" s="35">
        <f t="shared" si="117"/>
        <v>0</v>
      </c>
      <c r="J581" s="35">
        <f t="shared" si="118"/>
        <v>0</v>
      </c>
      <c r="K581" s="35">
        <f t="shared" si="119"/>
        <v>0</v>
      </c>
      <c r="L581" s="35">
        <f t="shared" si="120"/>
        <v>0</v>
      </c>
      <c r="M581" s="35" cm="1">
        <f t="array" ref="M581">_xll.Interp2dTab(-1,1,Parameters!$V$29:$AI$29,Parameters!$U$30:$U$37,Parameters!$V$30:$AI$37,ABS(J581),ABS(I581))*_xll.Interp2dTab(-1,1,Parameters!$V$18:$AI$18,Parameters!$U$19:$U$26,Parameters!$V$19:$AI$26,ABS(J581),ABS(I581))</f>
        <v>4.0000000000000002E-4</v>
      </c>
      <c r="N581" s="35">
        <f t="shared" ref="N581:N644" si="121">IF(H581&lt;0,H581*M581,H581/M581)</f>
        <v>0</v>
      </c>
      <c r="O581" s="35">
        <f t="shared" ref="O581:O644" si="122">N581*1000</f>
        <v>0</v>
      </c>
      <c r="P581" s="35">
        <f t="shared" si="115"/>
        <v>0.2957882394344622</v>
      </c>
      <c r="Q581" s="35" cm="1">
        <f t="array" ref="Q581">_xll.Interp2dTab(-1,1,Parameters!$AL$29:$AY$29,Parameters!$AK$30:$AK$37,Parameters!$AL$30:$AY$37,ABS(L581),ABS(K581))</f>
        <v>0.4</v>
      </c>
      <c r="R581" s="35">
        <f t="shared" ref="R581:R644" si="123">IF(H581&lt;0,H581*Q581,H581/Q581)</f>
        <v>0</v>
      </c>
      <c r="S581" s="35">
        <f t="shared" si="116"/>
        <v>0.19141258164353489</v>
      </c>
      <c r="X581" s="12"/>
      <c r="AB581" s="17">
        <f>([1]WLTC_BFH!$I582/1000-H581)</f>
        <v>2.0000000000000002E-7</v>
      </c>
      <c r="AC581" s="17">
        <f t="shared" ref="AC581:AC644" si="124">ABS(AB581)</f>
        <v>2.0000000000000002E-7</v>
      </c>
      <c r="AG581" s="17">
        <f>([1]WLTC_BFH!$U585/1000-N581)</f>
        <v>-0.16821238938052918</v>
      </c>
      <c r="AH581" s="17">
        <f t="shared" ref="AH581:AH644" si="125">ABS(AG581)</f>
        <v>0.16821238938052918</v>
      </c>
      <c r="AK581">
        <v>-0.15937299345433936</v>
      </c>
    </row>
    <row r="582" spans="1:37" x14ac:dyDescent="0.3">
      <c r="A582" s="2" t="s">
        <v>3</v>
      </c>
      <c r="B582" s="2">
        <v>578</v>
      </c>
      <c r="C582" s="8">
        <v>0</v>
      </c>
      <c r="D582" s="8">
        <v>0</v>
      </c>
      <c r="E582" s="8">
        <v>-1.15E-2</v>
      </c>
      <c r="F582" s="13">
        <f t="shared" ref="F582:F645" si="126">(($C582-$C581)/3.6)</f>
        <v>0</v>
      </c>
      <c r="G582" s="13">
        <f t="shared" ref="G582:G645" si="127">(C582/3.6)/1000+G581</f>
        <v>3.0945277777777762</v>
      </c>
      <c r="H582" s="35" cm="1">
        <f t="array" ref="H582">(m*g*_xll.Interp1d(-1,Parameters!$H$48:$H$54,Parameters!$I$48:$I$54,C582)+c_w*A*rho_L*(C582/3.6)^2/2+F582*e_i*m)*C582/3.6/1000</f>
        <v>0</v>
      </c>
      <c r="I582" s="35">
        <f t="shared" si="117"/>
        <v>0</v>
      </c>
      <c r="J582" s="35">
        <f t="shared" si="118"/>
        <v>0</v>
      </c>
      <c r="K582" s="35">
        <f t="shared" si="119"/>
        <v>0</v>
      </c>
      <c r="L582" s="35">
        <f t="shared" si="120"/>
        <v>0</v>
      </c>
      <c r="M582" s="35" cm="1">
        <f t="array" ref="M582">_xll.Interp2dTab(-1,1,Parameters!$V$29:$AI$29,Parameters!$U$30:$U$37,Parameters!$V$30:$AI$37,ABS(J582),ABS(I582))*_xll.Interp2dTab(-1,1,Parameters!$V$18:$AI$18,Parameters!$U$19:$U$26,Parameters!$V$19:$AI$26,ABS(J582),ABS(I582))</f>
        <v>4.0000000000000002E-4</v>
      </c>
      <c r="N582" s="35">
        <f t="shared" si="121"/>
        <v>0</v>
      </c>
      <c r="O582" s="35">
        <f t="shared" si="122"/>
        <v>0</v>
      </c>
      <c r="P582" s="35">
        <f t="shared" ref="P582:P645" si="128">N582*(B582-B581)/60/60+P581</f>
        <v>0.2957882394344622</v>
      </c>
      <c r="Q582" s="35" cm="1">
        <f t="array" ref="Q582">_xll.Interp2dTab(-1,1,Parameters!$AL$29:$AY$29,Parameters!$AK$30:$AK$37,Parameters!$AL$30:$AY$37,ABS(L582),ABS(K582))</f>
        <v>0.4</v>
      </c>
      <c r="R582" s="35">
        <f t="shared" si="123"/>
        <v>0</v>
      </c>
      <c r="S582" s="35">
        <f t="shared" ref="S582:S645" si="129">R582*(B582-B581)/60/60+S581</f>
        <v>0.19141258164353489</v>
      </c>
      <c r="X582" s="12"/>
      <c r="AB582" s="17">
        <f>([1]WLTC_BFH!$I583/1000-H582)</f>
        <v>3.3000000000000002E-6</v>
      </c>
      <c r="AC582" s="17">
        <f t="shared" si="124"/>
        <v>3.3000000000000002E-6</v>
      </c>
      <c r="AG582" s="17">
        <f>([1]WLTC_BFH!$U586/1000-N582)</f>
        <v>-0.17599999999999999</v>
      </c>
      <c r="AH582" s="17">
        <f t="shared" si="125"/>
        <v>0.17599999999999999</v>
      </c>
      <c r="AK582">
        <v>-4.9159271825239631E-2</v>
      </c>
    </row>
    <row r="583" spans="1:37" x14ac:dyDescent="0.3">
      <c r="A583" s="2" t="s">
        <v>3</v>
      </c>
      <c r="B583" s="2">
        <v>579</v>
      </c>
      <c r="C583" s="8">
        <v>0</v>
      </c>
      <c r="D583" s="8">
        <v>0</v>
      </c>
      <c r="E583" s="8">
        <v>2.76E-2</v>
      </c>
      <c r="F583" s="13">
        <f t="shared" si="126"/>
        <v>0</v>
      </c>
      <c r="G583" s="13">
        <f t="shared" si="127"/>
        <v>3.0945277777777762</v>
      </c>
      <c r="H583" s="35" cm="1">
        <f t="array" ref="H583">(m*g*_xll.Interp1d(-1,Parameters!$H$48:$H$54,Parameters!$I$48:$I$54,C583)+c_w*A*rho_L*(C583/3.6)^2/2+F583*e_i*m)*C583/3.6/1000</f>
        <v>0</v>
      </c>
      <c r="I583" s="35">
        <f t="shared" si="117"/>
        <v>0</v>
      </c>
      <c r="J583" s="35">
        <f t="shared" si="118"/>
        <v>0</v>
      </c>
      <c r="K583" s="35">
        <f t="shared" si="119"/>
        <v>0</v>
      </c>
      <c r="L583" s="35">
        <f t="shared" si="120"/>
        <v>0</v>
      </c>
      <c r="M583" s="35" cm="1">
        <f t="array" ref="M583">_xll.Interp2dTab(-1,1,Parameters!$V$29:$AI$29,Parameters!$U$30:$U$37,Parameters!$V$30:$AI$37,ABS(J583),ABS(I583))*_xll.Interp2dTab(-1,1,Parameters!$V$18:$AI$18,Parameters!$U$19:$U$26,Parameters!$V$19:$AI$26,ABS(J583),ABS(I583))</f>
        <v>4.0000000000000002E-4</v>
      </c>
      <c r="N583" s="35">
        <f t="shared" si="121"/>
        <v>0</v>
      </c>
      <c r="O583" s="35">
        <f t="shared" si="122"/>
        <v>0</v>
      </c>
      <c r="P583" s="35">
        <f t="shared" si="128"/>
        <v>0.2957882394344622</v>
      </c>
      <c r="Q583" s="35" cm="1">
        <f t="array" ref="Q583">_xll.Interp2dTab(-1,1,Parameters!$AL$29:$AY$29,Parameters!$AK$30:$AK$37,Parameters!$AL$30:$AY$37,ABS(L583),ABS(K583))</f>
        <v>0.4</v>
      </c>
      <c r="R583" s="35">
        <f t="shared" si="123"/>
        <v>0</v>
      </c>
      <c r="S583" s="35">
        <f t="shared" si="129"/>
        <v>0.19141258164353489</v>
      </c>
      <c r="X583" s="12"/>
      <c r="AB583" s="17">
        <f>([1]WLTC_BFH!$I584/1000-H583)</f>
        <v>-7.6000000000000001E-6</v>
      </c>
      <c r="AC583" s="17">
        <f t="shared" si="124"/>
        <v>7.6000000000000001E-6</v>
      </c>
      <c r="AG583" s="17">
        <f>([1]WLTC_BFH!$U587/1000-N583)</f>
        <v>-0.11336936936937303</v>
      </c>
      <c r="AH583" s="17">
        <f t="shared" si="125"/>
        <v>0.11336936936937303</v>
      </c>
      <c r="AK583">
        <v>-0.37415411613843125</v>
      </c>
    </row>
    <row r="584" spans="1:37" x14ac:dyDescent="0.3">
      <c r="A584" s="2" t="s">
        <v>3</v>
      </c>
      <c r="B584" s="2">
        <v>580</v>
      </c>
      <c r="C584" s="8">
        <v>0</v>
      </c>
      <c r="D584" s="8">
        <v>0</v>
      </c>
      <c r="E584" s="8">
        <v>-5.6800000000000003E-2</v>
      </c>
      <c r="F584" s="13">
        <f t="shared" si="126"/>
        <v>0</v>
      </c>
      <c r="G584" s="13">
        <f t="shared" si="127"/>
        <v>3.0945277777777762</v>
      </c>
      <c r="H584" s="35" cm="1">
        <f t="array" ref="H584">(m*g*_xll.Interp1d(-1,Parameters!$H$48:$H$54,Parameters!$I$48:$I$54,C584)+c_w*A*rho_L*(C584/3.6)^2/2+F584*e_i*m)*C584/3.6/1000</f>
        <v>0</v>
      </c>
      <c r="I584" s="35">
        <f t="shared" si="117"/>
        <v>0</v>
      </c>
      <c r="J584" s="35">
        <f t="shared" si="118"/>
        <v>0</v>
      </c>
      <c r="K584" s="35">
        <f t="shared" si="119"/>
        <v>0</v>
      </c>
      <c r="L584" s="35">
        <f t="shared" si="120"/>
        <v>0</v>
      </c>
      <c r="M584" s="35" cm="1">
        <f t="array" ref="M584">_xll.Interp2dTab(-1,1,Parameters!$V$29:$AI$29,Parameters!$U$30:$U$37,Parameters!$V$30:$AI$37,ABS(J584),ABS(I584))*_xll.Interp2dTab(-1,1,Parameters!$V$18:$AI$18,Parameters!$U$19:$U$26,Parameters!$V$19:$AI$26,ABS(J584),ABS(I584))</f>
        <v>4.0000000000000002E-4</v>
      </c>
      <c r="N584" s="35">
        <f t="shared" si="121"/>
        <v>0</v>
      </c>
      <c r="O584" s="35">
        <f t="shared" si="122"/>
        <v>0</v>
      </c>
      <c r="P584" s="35">
        <f t="shared" si="128"/>
        <v>0.2957882394344622</v>
      </c>
      <c r="Q584" s="35" cm="1">
        <f t="array" ref="Q584">_xll.Interp2dTab(-1,1,Parameters!$AL$29:$AY$29,Parameters!$AK$30:$AK$37,Parameters!$AL$30:$AY$37,ABS(L584),ABS(K584))</f>
        <v>0.4</v>
      </c>
      <c r="R584" s="35">
        <f t="shared" si="123"/>
        <v>0</v>
      </c>
      <c r="S584" s="35">
        <f t="shared" si="129"/>
        <v>0.19141258164353489</v>
      </c>
      <c r="X584" s="12"/>
      <c r="AB584" s="17">
        <f>([1]WLTC_BFH!$I585/1000-H584)</f>
        <v>1.59E-5</v>
      </c>
      <c r="AC584" s="17">
        <f t="shared" si="124"/>
        <v>1.59E-5</v>
      </c>
      <c r="AG584" s="17">
        <f>([1]WLTC_BFH!$U588/1000-N584)</f>
        <v>-0.14289908256880171</v>
      </c>
      <c r="AH584" s="17">
        <f t="shared" si="125"/>
        <v>0.14289908256880171</v>
      </c>
      <c r="AK584">
        <v>0.620810031304869</v>
      </c>
    </row>
    <row r="585" spans="1:37" x14ac:dyDescent="0.3">
      <c r="A585" s="2" t="s">
        <v>3</v>
      </c>
      <c r="B585" s="2">
        <v>581</v>
      </c>
      <c r="C585" s="8">
        <v>0</v>
      </c>
      <c r="D585" s="8">
        <v>0</v>
      </c>
      <c r="E585" s="8">
        <v>-3.39E-2</v>
      </c>
      <c r="F585" s="13">
        <f t="shared" si="126"/>
        <v>0</v>
      </c>
      <c r="G585" s="13">
        <f t="shared" si="127"/>
        <v>3.0945277777777762</v>
      </c>
      <c r="H585" s="35" cm="1">
        <f t="array" ref="H585">(m*g*_xll.Interp1d(-1,Parameters!$H$48:$H$54,Parameters!$I$48:$I$54,C585)+c_w*A*rho_L*(C585/3.6)^2/2+F585*e_i*m)*C585/3.6/1000</f>
        <v>0</v>
      </c>
      <c r="I585" s="35">
        <f t="shared" si="117"/>
        <v>0</v>
      </c>
      <c r="J585" s="35">
        <f t="shared" si="118"/>
        <v>0</v>
      </c>
      <c r="K585" s="35">
        <f t="shared" si="119"/>
        <v>0</v>
      </c>
      <c r="L585" s="35">
        <f t="shared" si="120"/>
        <v>0</v>
      </c>
      <c r="M585" s="35" cm="1">
        <f t="array" ref="M585">_xll.Interp2dTab(-1,1,Parameters!$V$29:$AI$29,Parameters!$U$30:$U$37,Parameters!$V$30:$AI$37,ABS(J585),ABS(I585))*_xll.Interp2dTab(-1,1,Parameters!$V$18:$AI$18,Parameters!$U$19:$U$26,Parameters!$V$19:$AI$26,ABS(J585),ABS(I585))</f>
        <v>4.0000000000000002E-4</v>
      </c>
      <c r="N585" s="35">
        <f t="shared" si="121"/>
        <v>0</v>
      </c>
      <c r="O585" s="35">
        <f t="shared" si="122"/>
        <v>0</v>
      </c>
      <c r="P585" s="35">
        <f t="shared" si="128"/>
        <v>0.2957882394344622</v>
      </c>
      <c r="Q585" s="35" cm="1">
        <f t="array" ref="Q585">_xll.Interp2dTab(-1,1,Parameters!$AL$29:$AY$29,Parameters!$AK$30:$AK$37,Parameters!$AL$30:$AY$37,ABS(L585),ABS(K585))</f>
        <v>0.4</v>
      </c>
      <c r="R585" s="35">
        <f t="shared" si="123"/>
        <v>0</v>
      </c>
      <c r="S585" s="35">
        <f t="shared" si="129"/>
        <v>0.19141258164353489</v>
      </c>
      <c r="X585" s="12"/>
      <c r="AB585" s="17">
        <f>([1]WLTC_BFH!$I586/1000-H585)</f>
        <v>9.3999999999999998E-6</v>
      </c>
      <c r="AC585" s="17">
        <f t="shared" si="124"/>
        <v>9.3999999999999998E-6</v>
      </c>
      <c r="AG585" s="17">
        <f>([1]WLTC_BFH!$U589/1000-N585)</f>
        <v>-0.17599999999999999</v>
      </c>
      <c r="AH585" s="17">
        <f t="shared" si="125"/>
        <v>0.17599999999999999</v>
      </c>
      <c r="AK585">
        <v>0.29960167191298764</v>
      </c>
    </row>
    <row r="586" spans="1:37" x14ac:dyDescent="0.3">
      <c r="A586" s="2" t="s">
        <v>3</v>
      </c>
      <c r="B586" s="2">
        <v>582</v>
      </c>
      <c r="C586" s="8">
        <v>0</v>
      </c>
      <c r="D586" s="8">
        <v>0</v>
      </c>
      <c r="E586" s="8">
        <v>3.8199999999999998E-2</v>
      </c>
      <c r="F586" s="13">
        <f t="shared" si="126"/>
        <v>0</v>
      </c>
      <c r="G586" s="13">
        <f t="shared" si="127"/>
        <v>3.0945277777777762</v>
      </c>
      <c r="H586" s="35" cm="1">
        <f t="array" ref="H586">(m*g*_xll.Interp1d(-1,Parameters!$H$48:$H$54,Parameters!$I$48:$I$54,C586)+c_w*A*rho_L*(C586/3.6)^2/2+F586*e_i*m)*C586/3.6/1000</f>
        <v>0</v>
      </c>
      <c r="I586" s="35">
        <f t="shared" si="117"/>
        <v>0</v>
      </c>
      <c r="J586" s="35">
        <f t="shared" si="118"/>
        <v>0</v>
      </c>
      <c r="K586" s="35">
        <f t="shared" si="119"/>
        <v>0</v>
      </c>
      <c r="L586" s="35">
        <f t="shared" si="120"/>
        <v>0</v>
      </c>
      <c r="M586" s="35" cm="1">
        <f t="array" ref="M586">_xll.Interp2dTab(-1,1,Parameters!$V$29:$AI$29,Parameters!$U$30:$U$37,Parameters!$V$30:$AI$37,ABS(J586),ABS(I586))*_xll.Interp2dTab(-1,1,Parameters!$V$18:$AI$18,Parameters!$U$19:$U$26,Parameters!$V$19:$AI$26,ABS(J586),ABS(I586))</f>
        <v>4.0000000000000002E-4</v>
      </c>
      <c r="N586" s="35">
        <f t="shared" si="121"/>
        <v>0</v>
      </c>
      <c r="O586" s="35">
        <f t="shared" si="122"/>
        <v>0</v>
      </c>
      <c r="P586" s="35">
        <f t="shared" si="128"/>
        <v>0.2957882394344622</v>
      </c>
      <c r="Q586" s="35" cm="1">
        <f t="array" ref="Q586">_xll.Interp2dTab(-1,1,Parameters!$AL$29:$AY$29,Parameters!$AK$30:$AK$37,Parameters!$AL$30:$AY$37,ABS(L586),ABS(K586))</f>
        <v>0.4</v>
      </c>
      <c r="R586" s="35">
        <f t="shared" si="123"/>
        <v>0</v>
      </c>
      <c r="S586" s="35">
        <f t="shared" si="129"/>
        <v>0.19141258164353489</v>
      </c>
      <c r="X586" s="12"/>
      <c r="AB586" s="17">
        <f>([1]WLTC_BFH!$I587/1000-H586)</f>
        <v>-1.03E-5</v>
      </c>
      <c r="AC586" s="17">
        <f t="shared" si="124"/>
        <v>1.03E-5</v>
      </c>
      <c r="AG586" s="17">
        <f>([1]WLTC_BFH!$U590/1000-N586)</f>
        <v>-0.13724770642202316</v>
      </c>
      <c r="AH586" s="17">
        <f t="shared" si="125"/>
        <v>0.13724770642202316</v>
      </c>
      <c r="AK586">
        <v>-0.49630364066648741</v>
      </c>
    </row>
    <row r="587" spans="1:37" x14ac:dyDescent="0.3">
      <c r="A587" s="2" t="s">
        <v>3</v>
      </c>
      <c r="B587" s="2">
        <v>583</v>
      </c>
      <c r="C587" s="8">
        <v>0</v>
      </c>
      <c r="D587" s="8">
        <v>0</v>
      </c>
      <c r="E587" s="8">
        <v>-8.5000000000000006E-3</v>
      </c>
      <c r="F587" s="13">
        <f t="shared" si="126"/>
        <v>0</v>
      </c>
      <c r="G587" s="13">
        <f t="shared" si="127"/>
        <v>3.0945277777777762</v>
      </c>
      <c r="H587" s="35" cm="1">
        <f t="array" ref="H587">(m*g*_xll.Interp1d(-1,Parameters!$H$48:$H$54,Parameters!$I$48:$I$54,C587)+c_w*A*rho_L*(C587/3.6)^2/2+F587*e_i*m)*C587/3.6/1000</f>
        <v>0</v>
      </c>
      <c r="I587" s="35">
        <f t="shared" si="117"/>
        <v>0</v>
      </c>
      <c r="J587" s="35">
        <f t="shared" si="118"/>
        <v>0</v>
      </c>
      <c r="K587" s="35">
        <f t="shared" si="119"/>
        <v>0</v>
      </c>
      <c r="L587" s="35">
        <f t="shared" si="120"/>
        <v>0</v>
      </c>
      <c r="M587" s="35" cm="1">
        <f t="array" ref="M587">_xll.Interp2dTab(-1,1,Parameters!$V$29:$AI$29,Parameters!$U$30:$U$37,Parameters!$V$30:$AI$37,ABS(J587),ABS(I587))*_xll.Interp2dTab(-1,1,Parameters!$V$18:$AI$18,Parameters!$U$19:$U$26,Parameters!$V$19:$AI$26,ABS(J587),ABS(I587))</f>
        <v>4.0000000000000002E-4</v>
      </c>
      <c r="N587" s="35">
        <f t="shared" si="121"/>
        <v>0</v>
      </c>
      <c r="O587" s="35">
        <f t="shared" si="122"/>
        <v>0</v>
      </c>
      <c r="P587" s="35">
        <f t="shared" si="128"/>
        <v>0.2957882394344622</v>
      </c>
      <c r="Q587" s="35" cm="1">
        <f t="array" ref="Q587">_xll.Interp2dTab(-1,1,Parameters!$AL$29:$AY$29,Parameters!$AK$30:$AK$37,Parameters!$AL$30:$AY$37,ABS(L587),ABS(K587))</f>
        <v>0.4</v>
      </c>
      <c r="R587" s="35">
        <f t="shared" si="123"/>
        <v>0</v>
      </c>
      <c r="S587" s="35">
        <f t="shared" si="129"/>
        <v>0.19141258164353489</v>
      </c>
      <c r="X587" s="12"/>
      <c r="AB587" s="17">
        <f>([1]WLTC_BFH!$I588/1000-H587)</f>
        <v>2.3E-6</v>
      </c>
      <c r="AC587" s="17">
        <f t="shared" si="124"/>
        <v>2.3E-6</v>
      </c>
      <c r="AG587" s="17">
        <f>([1]WLTC_BFH!$U591/1000-N587)</f>
        <v>-0.11891891891891745</v>
      </c>
      <c r="AH587" s="17">
        <f t="shared" si="125"/>
        <v>0.11891891891891745</v>
      </c>
      <c r="AK587">
        <v>-3.363901670594667E-2</v>
      </c>
    </row>
    <row r="588" spans="1:37" x14ac:dyDescent="0.3">
      <c r="A588" s="2" t="s">
        <v>3</v>
      </c>
      <c r="B588" s="2">
        <v>584</v>
      </c>
      <c r="C588" s="8">
        <v>0</v>
      </c>
      <c r="D588" s="8">
        <v>0</v>
      </c>
      <c r="E588" s="8">
        <v>-3.0499999999999999E-2</v>
      </c>
      <c r="F588" s="13">
        <f t="shared" si="126"/>
        <v>0</v>
      </c>
      <c r="G588" s="13">
        <f t="shared" si="127"/>
        <v>3.0945277777777762</v>
      </c>
      <c r="H588" s="35" cm="1">
        <f t="array" ref="H588">(m*g*_xll.Interp1d(-1,Parameters!$H$48:$H$54,Parameters!$I$48:$I$54,C588)+c_w*A*rho_L*(C588/3.6)^2/2+F588*e_i*m)*C588/3.6/1000</f>
        <v>0</v>
      </c>
      <c r="I588" s="35">
        <f t="shared" si="117"/>
        <v>0</v>
      </c>
      <c r="J588" s="35">
        <f t="shared" si="118"/>
        <v>0</v>
      </c>
      <c r="K588" s="35">
        <f t="shared" si="119"/>
        <v>0</v>
      </c>
      <c r="L588" s="35">
        <f t="shared" si="120"/>
        <v>0</v>
      </c>
      <c r="M588" s="35" cm="1">
        <f t="array" ref="M588">_xll.Interp2dTab(-1,1,Parameters!$V$29:$AI$29,Parameters!$U$30:$U$37,Parameters!$V$30:$AI$37,ABS(J588),ABS(I588))*_xll.Interp2dTab(-1,1,Parameters!$V$18:$AI$18,Parameters!$U$19:$U$26,Parameters!$V$19:$AI$26,ABS(J588),ABS(I588))</f>
        <v>4.0000000000000002E-4</v>
      </c>
      <c r="N588" s="35">
        <f t="shared" si="121"/>
        <v>0</v>
      </c>
      <c r="O588" s="35">
        <f t="shared" si="122"/>
        <v>0</v>
      </c>
      <c r="P588" s="35">
        <f t="shared" si="128"/>
        <v>0.2957882394344622</v>
      </c>
      <c r="Q588" s="35" cm="1">
        <f t="array" ref="Q588">_xll.Interp2dTab(-1,1,Parameters!$AL$29:$AY$29,Parameters!$AK$30:$AK$37,Parameters!$AL$30:$AY$37,ABS(L588),ABS(K588))</f>
        <v>0.4</v>
      </c>
      <c r="R588" s="35">
        <f t="shared" si="123"/>
        <v>0</v>
      </c>
      <c r="S588" s="35">
        <f t="shared" si="129"/>
        <v>0.19141258164353489</v>
      </c>
      <c r="X588" s="12"/>
      <c r="AB588" s="17">
        <f>([1]WLTC_BFH!$I589/1000-H588)</f>
        <v>8.3000000000000002E-6</v>
      </c>
      <c r="AC588" s="17">
        <f t="shared" si="124"/>
        <v>8.3000000000000002E-6</v>
      </c>
      <c r="AG588" s="17">
        <f>([1]WLTC_BFH!$U592/1000-N588)</f>
        <v>-0.17599999999999999</v>
      </c>
      <c r="AH588" s="17">
        <f t="shared" si="125"/>
        <v>0.17599999999999999</v>
      </c>
      <c r="AK588">
        <v>0.20272772947006601</v>
      </c>
    </row>
    <row r="589" spans="1:37" x14ac:dyDescent="0.3">
      <c r="A589" s="2" t="s">
        <v>3</v>
      </c>
      <c r="B589" s="2">
        <v>585</v>
      </c>
      <c r="C589" s="8">
        <v>0</v>
      </c>
      <c r="D589" s="8">
        <v>0</v>
      </c>
      <c r="E589" s="8">
        <v>-6.0199999999999997E-2</v>
      </c>
      <c r="F589" s="13">
        <f t="shared" si="126"/>
        <v>0</v>
      </c>
      <c r="G589" s="13">
        <f t="shared" si="127"/>
        <v>3.0945277777777762</v>
      </c>
      <c r="H589" s="35" cm="1">
        <f t="array" ref="H589">(m*g*_xll.Interp1d(-1,Parameters!$H$48:$H$54,Parameters!$I$48:$I$54,C589)+c_w*A*rho_L*(C589/3.6)^2/2+F589*e_i*m)*C589/3.6/1000</f>
        <v>0</v>
      </c>
      <c r="I589" s="35">
        <f t="shared" si="117"/>
        <v>0</v>
      </c>
      <c r="J589" s="35">
        <f t="shared" si="118"/>
        <v>0</v>
      </c>
      <c r="K589" s="35">
        <f t="shared" si="119"/>
        <v>0</v>
      </c>
      <c r="L589" s="35">
        <f t="shared" si="120"/>
        <v>0</v>
      </c>
      <c r="M589" s="35" cm="1">
        <f t="array" ref="M589">_xll.Interp2dTab(-1,1,Parameters!$V$29:$AI$29,Parameters!$U$30:$U$37,Parameters!$V$30:$AI$37,ABS(J589),ABS(I589))*_xll.Interp2dTab(-1,1,Parameters!$V$18:$AI$18,Parameters!$U$19:$U$26,Parameters!$V$19:$AI$26,ABS(J589),ABS(I589))</f>
        <v>4.0000000000000002E-4</v>
      </c>
      <c r="N589" s="35">
        <f t="shared" si="121"/>
        <v>0</v>
      </c>
      <c r="O589" s="35">
        <f t="shared" si="122"/>
        <v>0</v>
      </c>
      <c r="P589" s="35">
        <f t="shared" si="128"/>
        <v>0.2957882394344622</v>
      </c>
      <c r="Q589" s="35" cm="1">
        <f t="array" ref="Q589">_xll.Interp2dTab(-1,1,Parameters!$AL$29:$AY$29,Parameters!$AK$30:$AK$37,Parameters!$AL$30:$AY$37,ABS(L589),ABS(K589))</f>
        <v>0.4</v>
      </c>
      <c r="R589" s="35">
        <f t="shared" si="123"/>
        <v>0</v>
      </c>
      <c r="S589" s="35">
        <f t="shared" si="129"/>
        <v>0.19141258164353489</v>
      </c>
      <c r="X589" s="12"/>
      <c r="AB589" s="17">
        <f>([1]WLTC_BFH!$I590/1000-H589)</f>
        <v>1.66E-5</v>
      </c>
      <c r="AC589" s="17">
        <f t="shared" si="124"/>
        <v>1.66E-5</v>
      </c>
      <c r="AG589" s="17">
        <f>([1]WLTC_BFH!$U593/1000-N589)</f>
        <v>-0.17599999999999999</v>
      </c>
      <c r="AH589" s="17">
        <f t="shared" si="125"/>
        <v>0.17599999999999999</v>
      </c>
      <c r="AK589">
        <v>0.7849963658505672</v>
      </c>
    </row>
    <row r="590" spans="1:37" x14ac:dyDescent="0.3">
      <c r="A590" s="2" t="s">
        <v>3</v>
      </c>
      <c r="B590" s="2">
        <v>586</v>
      </c>
      <c r="C590" s="8">
        <v>0</v>
      </c>
      <c r="D590" s="8">
        <v>0</v>
      </c>
      <c r="E590" s="8">
        <v>9.7999999999999997E-3</v>
      </c>
      <c r="F590" s="13">
        <f t="shared" si="126"/>
        <v>0</v>
      </c>
      <c r="G590" s="13">
        <f t="shared" si="127"/>
        <v>3.0945277777777762</v>
      </c>
      <c r="H590" s="35" cm="1">
        <f t="array" ref="H590">(m*g*_xll.Interp1d(-1,Parameters!$H$48:$H$54,Parameters!$I$48:$I$54,C590)+c_w*A*rho_L*(C590/3.6)^2/2+F590*e_i*m)*C590/3.6/1000</f>
        <v>0</v>
      </c>
      <c r="I590" s="35">
        <f t="shared" si="117"/>
        <v>0</v>
      </c>
      <c r="J590" s="35">
        <f t="shared" si="118"/>
        <v>0</v>
      </c>
      <c r="K590" s="35">
        <f t="shared" si="119"/>
        <v>0</v>
      </c>
      <c r="L590" s="35">
        <f t="shared" si="120"/>
        <v>0</v>
      </c>
      <c r="M590" s="35" cm="1">
        <f t="array" ref="M590">_xll.Interp2dTab(-1,1,Parameters!$V$29:$AI$29,Parameters!$U$30:$U$37,Parameters!$V$30:$AI$37,ABS(J590),ABS(I590))*_xll.Interp2dTab(-1,1,Parameters!$V$18:$AI$18,Parameters!$U$19:$U$26,Parameters!$V$19:$AI$26,ABS(J590),ABS(I590))</f>
        <v>4.0000000000000002E-4</v>
      </c>
      <c r="N590" s="35">
        <f t="shared" si="121"/>
        <v>0</v>
      </c>
      <c r="O590" s="35">
        <f t="shared" si="122"/>
        <v>0</v>
      </c>
      <c r="P590" s="35">
        <f t="shared" si="128"/>
        <v>0.2957882394344622</v>
      </c>
      <c r="Q590" s="35" cm="1">
        <f t="array" ref="Q590">_xll.Interp2dTab(-1,1,Parameters!$AL$29:$AY$29,Parameters!$AK$30:$AK$37,Parameters!$AL$30:$AY$37,ABS(L590),ABS(K590))</f>
        <v>0.4</v>
      </c>
      <c r="R590" s="35">
        <f t="shared" si="123"/>
        <v>0</v>
      </c>
      <c r="S590" s="35">
        <f t="shared" si="129"/>
        <v>0.19141258164353489</v>
      </c>
      <c r="X590" s="12"/>
      <c r="AB590" s="17">
        <f>([1]WLTC_BFH!$I591/1000-H590)</f>
        <v>-2.5999999999999997E-6</v>
      </c>
      <c r="AC590" s="17">
        <f t="shared" si="124"/>
        <v>2.5999999999999997E-6</v>
      </c>
      <c r="AG590" s="17">
        <f>([1]WLTC_BFH!$U594/1000-N590)</f>
        <v>-0.17599999999999999</v>
      </c>
      <c r="AH590" s="17">
        <f t="shared" si="125"/>
        <v>0.17599999999999999</v>
      </c>
      <c r="AK590">
        <v>-0.2846121972416199</v>
      </c>
    </row>
    <row r="591" spans="1:37" x14ac:dyDescent="0.3">
      <c r="A591" s="2" t="s">
        <v>3</v>
      </c>
      <c r="B591" s="2">
        <v>587</v>
      </c>
      <c r="C591" s="8">
        <v>0</v>
      </c>
      <c r="D591" s="8">
        <v>0</v>
      </c>
      <c r="E591" s="8">
        <v>1.61E-2</v>
      </c>
      <c r="F591" s="13">
        <f t="shared" si="126"/>
        <v>0</v>
      </c>
      <c r="G591" s="13">
        <f t="shared" si="127"/>
        <v>3.0945277777777762</v>
      </c>
      <c r="H591" s="35" cm="1">
        <f t="array" ref="H591">(m*g*_xll.Interp1d(-1,Parameters!$H$48:$H$54,Parameters!$I$48:$I$54,C591)+c_w*A*rho_L*(C591/3.6)^2/2+F591*e_i*m)*C591/3.6/1000</f>
        <v>0</v>
      </c>
      <c r="I591" s="35">
        <f t="shared" si="117"/>
        <v>0</v>
      </c>
      <c r="J591" s="35">
        <f t="shared" si="118"/>
        <v>0</v>
      </c>
      <c r="K591" s="35">
        <f t="shared" si="119"/>
        <v>0</v>
      </c>
      <c r="L591" s="35">
        <f t="shared" si="120"/>
        <v>0</v>
      </c>
      <c r="M591" s="35" cm="1">
        <f t="array" ref="M591">_xll.Interp2dTab(-1,1,Parameters!$V$29:$AI$29,Parameters!$U$30:$U$37,Parameters!$V$30:$AI$37,ABS(J591),ABS(I591))*_xll.Interp2dTab(-1,1,Parameters!$V$18:$AI$18,Parameters!$U$19:$U$26,Parameters!$V$19:$AI$26,ABS(J591),ABS(I591))</f>
        <v>4.0000000000000002E-4</v>
      </c>
      <c r="N591" s="35">
        <f t="shared" si="121"/>
        <v>0</v>
      </c>
      <c r="O591" s="35">
        <f t="shared" si="122"/>
        <v>0</v>
      </c>
      <c r="P591" s="35">
        <f t="shared" si="128"/>
        <v>0.2957882394344622</v>
      </c>
      <c r="Q591" s="35" cm="1">
        <f t="array" ref="Q591">_xll.Interp2dTab(-1,1,Parameters!$AL$29:$AY$29,Parameters!$AK$30:$AK$37,Parameters!$AL$30:$AY$37,ABS(L591),ABS(K591))</f>
        <v>0.4</v>
      </c>
      <c r="R591" s="35">
        <f t="shared" si="123"/>
        <v>0</v>
      </c>
      <c r="S591" s="35">
        <f t="shared" si="129"/>
        <v>0.19141258164353489</v>
      </c>
      <c r="X591" s="12"/>
      <c r="AB591" s="17">
        <f>([1]WLTC_BFH!$I592/1000-H591)</f>
        <v>-4.3000000000000003E-6</v>
      </c>
      <c r="AC591" s="17">
        <f t="shared" si="124"/>
        <v>4.3000000000000003E-6</v>
      </c>
      <c r="AG591" s="17">
        <f>([1]WLTC_BFH!$U595/1000-N591)</f>
        <v>-0.17599999999999999</v>
      </c>
      <c r="AH591" s="17">
        <f t="shared" si="125"/>
        <v>0.17599999999999999</v>
      </c>
      <c r="AK591">
        <v>-0.3295272642846695</v>
      </c>
    </row>
    <row r="592" spans="1:37" x14ac:dyDescent="0.3">
      <c r="A592" s="2" t="s">
        <v>3</v>
      </c>
      <c r="B592" s="2">
        <v>588</v>
      </c>
      <c r="C592" s="8">
        <v>0</v>
      </c>
      <c r="D592" s="8">
        <v>0</v>
      </c>
      <c r="E592" s="8">
        <v>-1.6999999999999999E-3</v>
      </c>
      <c r="F592" s="13">
        <f t="shared" si="126"/>
        <v>0</v>
      </c>
      <c r="G592" s="13">
        <f t="shared" si="127"/>
        <v>3.0945277777777762</v>
      </c>
      <c r="H592" s="35" cm="1">
        <f t="array" ref="H592">(m*g*_xll.Interp1d(-1,Parameters!$H$48:$H$54,Parameters!$I$48:$I$54,C592)+c_w*A*rho_L*(C592/3.6)^2/2+F592*e_i*m)*C592/3.6/1000</f>
        <v>0</v>
      </c>
      <c r="I592" s="35">
        <f t="shared" si="117"/>
        <v>0</v>
      </c>
      <c r="J592" s="35">
        <f t="shared" si="118"/>
        <v>0</v>
      </c>
      <c r="K592" s="35">
        <f t="shared" si="119"/>
        <v>0</v>
      </c>
      <c r="L592" s="35">
        <f t="shared" si="120"/>
        <v>0</v>
      </c>
      <c r="M592" s="35" cm="1">
        <f t="array" ref="M592">_xll.Interp2dTab(-1,1,Parameters!$V$29:$AI$29,Parameters!$U$30:$U$37,Parameters!$V$30:$AI$37,ABS(J592),ABS(I592))*_xll.Interp2dTab(-1,1,Parameters!$V$18:$AI$18,Parameters!$U$19:$U$26,Parameters!$V$19:$AI$26,ABS(J592),ABS(I592))</f>
        <v>4.0000000000000002E-4</v>
      </c>
      <c r="N592" s="35">
        <f t="shared" si="121"/>
        <v>0</v>
      </c>
      <c r="O592" s="35">
        <f t="shared" si="122"/>
        <v>0</v>
      </c>
      <c r="P592" s="35">
        <f t="shared" si="128"/>
        <v>0.2957882394344622</v>
      </c>
      <c r="Q592" s="35" cm="1">
        <f t="array" ref="Q592">_xll.Interp2dTab(-1,1,Parameters!$AL$29:$AY$29,Parameters!$AK$30:$AK$37,Parameters!$AL$30:$AY$37,ABS(L592),ABS(K592))</f>
        <v>0.4</v>
      </c>
      <c r="R592" s="35">
        <f t="shared" si="123"/>
        <v>0</v>
      </c>
      <c r="S592" s="35">
        <f t="shared" si="129"/>
        <v>0.19141258164353489</v>
      </c>
      <c r="X592" s="12"/>
      <c r="AB592" s="17">
        <f>([1]WLTC_BFH!$I593/1000-H592)</f>
        <v>4.0000000000000003E-7</v>
      </c>
      <c r="AC592" s="17">
        <f t="shared" si="124"/>
        <v>4.0000000000000003E-7</v>
      </c>
      <c r="AG592" s="17">
        <f>([1]WLTC_BFH!$U596/1000-N592)</f>
        <v>-0.162800000000002</v>
      </c>
      <c r="AH592" s="17">
        <f t="shared" si="125"/>
        <v>0.162800000000002</v>
      </c>
      <c r="AK592">
        <v>-0.14549879504775978</v>
      </c>
    </row>
    <row r="593" spans="1:37" x14ac:dyDescent="0.3">
      <c r="A593" s="2" t="s">
        <v>3</v>
      </c>
      <c r="B593" s="2">
        <v>589</v>
      </c>
      <c r="C593" s="8">
        <v>0</v>
      </c>
      <c r="D593" s="8">
        <v>0</v>
      </c>
      <c r="E593" s="8">
        <v>2.9700000000000001E-2</v>
      </c>
      <c r="F593" s="13">
        <f t="shared" si="126"/>
        <v>0</v>
      </c>
      <c r="G593" s="13">
        <f t="shared" si="127"/>
        <v>3.0945277777777762</v>
      </c>
      <c r="H593" s="35" cm="1">
        <f t="array" ref="H593">(m*g*_xll.Interp1d(-1,Parameters!$H$48:$H$54,Parameters!$I$48:$I$54,C593)+c_w*A*rho_L*(C593/3.6)^2/2+F593*e_i*m)*C593/3.6/1000</f>
        <v>0</v>
      </c>
      <c r="I593" s="35">
        <f t="shared" si="117"/>
        <v>0</v>
      </c>
      <c r="J593" s="35">
        <f t="shared" si="118"/>
        <v>0</v>
      </c>
      <c r="K593" s="35">
        <f t="shared" si="119"/>
        <v>0</v>
      </c>
      <c r="L593" s="35">
        <f t="shared" si="120"/>
        <v>0</v>
      </c>
      <c r="M593" s="35" cm="1">
        <f t="array" ref="M593">_xll.Interp2dTab(-1,1,Parameters!$V$29:$AI$29,Parameters!$U$30:$U$37,Parameters!$V$30:$AI$37,ABS(J593),ABS(I593))*_xll.Interp2dTab(-1,1,Parameters!$V$18:$AI$18,Parameters!$U$19:$U$26,Parameters!$V$19:$AI$26,ABS(J593),ABS(I593))</f>
        <v>4.0000000000000002E-4</v>
      </c>
      <c r="N593" s="35">
        <f t="shared" si="121"/>
        <v>0</v>
      </c>
      <c r="O593" s="35">
        <f t="shared" si="122"/>
        <v>0</v>
      </c>
      <c r="P593" s="35">
        <f t="shared" si="128"/>
        <v>0.2957882394344622</v>
      </c>
      <c r="Q593" s="35" cm="1">
        <f t="array" ref="Q593">_xll.Interp2dTab(-1,1,Parameters!$AL$29:$AY$29,Parameters!$AK$30:$AK$37,Parameters!$AL$30:$AY$37,ABS(L593),ABS(K593))</f>
        <v>0.4</v>
      </c>
      <c r="R593" s="35">
        <f t="shared" si="123"/>
        <v>0</v>
      </c>
      <c r="S593" s="35">
        <f t="shared" si="129"/>
        <v>0.19141258164353489</v>
      </c>
      <c r="X593" s="12"/>
      <c r="AB593" s="17">
        <f>([1]WLTC_BFH!$I594/1000-H593)</f>
        <v>-7.7000000000000008E-6</v>
      </c>
      <c r="AC593" s="17">
        <f t="shared" si="124"/>
        <v>7.7000000000000008E-6</v>
      </c>
      <c r="AG593" s="17">
        <f>([1]WLTC_BFH!$U597/1000-N593)</f>
        <v>-0.101199999999998</v>
      </c>
      <c r="AH593" s="17">
        <f t="shared" si="125"/>
        <v>0.101199999999998</v>
      </c>
      <c r="AK593">
        <v>-0.37491444416262176</v>
      </c>
    </row>
    <row r="594" spans="1:37" x14ac:dyDescent="0.3">
      <c r="A594" s="3" t="s">
        <v>4</v>
      </c>
      <c r="B594" s="3">
        <v>590</v>
      </c>
      <c r="C594" s="9">
        <v>0</v>
      </c>
      <c r="D594" s="9">
        <v>0</v>
      </c>
      <c r="E594" s="9">
        <v>-1.7399999999999999E-2</v>
      </c>
      <c r="F594" s="13">
        <f t="shared" si="126"/>
        <v>0</v>
      </c>
      <c r="G594" s="13">
        <f t="shared" si="127"/>
        <v>3.0945277777777762</v>
      </c>
      <c r="H594" s="35" cm="1">
        <f t="array" ref="H594">(m*g*_xll.Interp1d(-1,Parameters!$H$48:$H$54,Parameters!$I$48:$I$54,C594)+c_w*A*rho_L*(C594/3.6)^2/2+F594*e_i*m)*C594/3.6/1000</f>
        <v>0</v>
      </c>
      <c r="I594" s="35">
        <f t="shared" si="117"/>
        <v>0</v>
      </c>
      <c r="J594" s="35">
        <f t="shared" si="118"/>
        <v>0</v>
      </c>
      <c r="K594" s="35">
        <f t="shared" si="119"/>
        <v>0</v>
      </c>
      <c r="L594" s="35">
        <f t="shared" si="120"/>
        <v>0</v>
      </c>
      <c r="M594" s="35" cm="1">
        <f t="array" ref="M594">_xll.Interp2dTab(-1,1,Parameters!$V$29:$AI$29,Parameters!$U$30:$U$37,Parameters!$V$30:$AI$37,ABS(J594),ABS(I594))*_xll.Interp2dTab(-1,1,Parameters!$V$18:$AI$18,Parameters!$U$19:$U$26,Parameters!$V$19:$AI$26,ABS(J594),ABS(I594))</f>
        <v>4.0000000000000002E-4</v>
      </c>
      <c r="N594" s="35">
        <f t="shared" si="121"/>
        <v>0</v>
      </c>
      <c r="O594" s="35">
        <f t="shared" si="122"/>
        <v>0</v>
      </c>
      <c r="P594" s="35">
        <f t="shared" si="128"/>
        <v>0.2957882394344622</v>
      </c>
      <c r="Q594" s="35" cm="1">
        <f t="array" ref="Q594">_xll.Interp2dTab(-1,1,Parameters!$AL$29:$AY$29,Parameters!$AK$30:$AK$37,Parameters!$AL$30:$AY$37,ABS(L594),ABS(K594))</f>
        <v>0.4</v>
      </c>
      <c r="R594" s="35">
        <f t="shared" si="123"/>
        <v>0</v>
      </c>
      <c r="S594" s="35">
        <f t="shared" si="129"/>
        <v>0.19141258164353489</v>
      </c>
      <c r="X594" s="12"/>
      <c r="AB594" s="17">
        <f>([1]WLTC_BFH!$I595/1000-H594)</f>
        <v>4.6E-6</v>
      </c>
      <c r="AC594" s="17">
        <f t="shared" si="124"/>
        <v>4.6E-6</v>
      </c>
      <c r="AG594" s="17">
        <f>([1]WLTC_BFH!$U598/1000-N594)</f>
        <v>-0.17599999999999999</v>
      </c>
      <c r="AH594" s="17">
        <f t="shared" si="125"/>
        <v>0.17599999999999999</v>
      </c>
      <c r="AK594">
        <v>9.4531970555654099E-3</v>
      </c>
    </row>
    <row r="595" spans="1:37" x14ac:dyDescent="0.3">
      <c r="A595" s="3" t="s">
        <v>4</v>
      </c>
      <c r="B595" s="3">
        <v>591</v>
      </c>
      <c r="C595" s="9">
        <v>0</v>
      </c>
      <c r="D595" s="9">
        <v>0</v>
      </c>
      <c r="E595" s="9">
        <v>-2.9700000000000001E-2</v>
      </c>
      <c r="F595" s="13">
        <f t="shared" si="126"/>
        <v>0</v>
      </c>
      <c r="G595" s="13">
        <f t="shared" si="127"/>
        <v>3.0945277777777762</v>
      </c>
      <c r="H595" s="35" cm="1">
        <f t="array" ref="H595">(m*g*_xll.Interp1d(-1,Parameters!$H$48:$H$54,Parameters!$I$48:$I$54,C595)+c_w*A*rho_L*(C595/3.6)^2/2+F595*e_i*m)*C595/3.6/1000</f>
        <v>0</v>
      </c>
      <c r="I595" s="35">
        <f t="shared" si="117"/>
        <v>0</v>
      </c>
      <c r="J595" s="35">
        <f t="shared" si="118"/>
        <v>0</v>
      </c>
      <c r="K595" s="35">
        <f t="shared" si="119"/>
        <v>0</v>
      </c>
      <c r="L595" s="35">
        <f t="shared" si="120"/>
        <v>0</v>
      </c>
      <c r="M595" s="35" cm="1">
        <f t="array" ref="M595">_xll.Interp2dTab(-1,1,Parameters!$V$29:$AI$29,Parameters!$U$30:$U$37,Parameters!$V$30:$AI$37,ABS(J595),ABS(I595))*_xll.Interp2dTab(-1,1,Parameters!$V$18:$AI$18,Parameters!$U$19:$U$26,Parameters!$V$19:$AI$26,ABS(J595),ABS(I595))</f>
        <v>4.0000000000000002E-4</v>
      </c>
      <c r="N595" s="35">
        <f t="shared" si="121"/>
        <v>0</v>
      </c>
      <c r="O595" s="35">
        <f t="shared" si="122"/>
        <v>0</v>
      </c>
      <c r="P595" s="35">
        <f t="shared" si="128"/>
        <v>0.2957882394344622</v>
      </c>
      <c r="Q595" s="35" cm="1">
        <f t="array" ref="Q595">_xll.Interp2dTab(-1,1,Parameters!$AL$29:$AY$29,Parameters!$AK$30:$AK$37,Parameters!$AL$30:$AY$37,ABS(L595),ABS(K595))</f>
        <v>0.4</v>
      </c>
      <c r="R595" s="35">
        <f t="shared" si="123"/>
        <v>0</v>
      </c>
      <c r="S595" s="35">
        <f t="shared" si="129"/>
        <v>0.19141258164353489</v>
      </c>
      <c r="X595" s="12"/>
      <c r="AB595" s="17">
        <f>([1]WLTC_BFH!$I596/1000-H595)</f>
        <v>7.6000000000000001E-6</v>
      </c>
      <c r="AC595" s="17">
        <f t="shared" si="124"/>
        <v>7.6000000000000001E-6</v>
      </c>
      <c r="AG595" s="17">
        <f>([1]WLTC_BFH!$U599/1000-N595)</f>
        <v>-0.162800000000002</v>
      </c>
      <c r="AH595" s="17">
        <f t="shared" si="125"/>
        <v>0.162800000000002</v>
      </c>
      <c r="AK595">
        <v>0.21131737537027123</v>
      </c>
    </row>
    <row r="596" spans="1:37" x14ac:dyDescent="0.3">
      <c r="A596" s="3" t="s">
        <v>4</v>
      </c>
      <c r="B596" s="3">
        <v>592</v>
      </c>
      <c r="C596" s="9">
        <v>0</v>
      </c>
      <c r="D596" s="9">
        <v>0</v>
      </c>
      <c r="E596" s="9">
        <v>-2.8400000000000002E-2</v>
      </c>
      <c r="F596" s="13">
        <f t="shared" si="126"/>
        <v>0</v>
      </c>
      <c r="G596" s="13">
        <f t="shared" si="127"/>
        <v>3.0945277777777762</v>
      </c>
      <c r="H596" s="35" cm="1">
        <f t="array" ref="H596">(m*g*_xll.Interp1d(-1,Parameters!$H$48:$H$54,Parameters!$I$48:$I$54,C596)+c_w*A*rho_L*(C596/3.6)^2/2+F596*e_i*m)*C596/3.6/1000</f>
        <v>0</v>
      </c>
      <c r="I596" s="35">
        <f t="shared" si="117"/>
        <v>0</v>
      </c>
      <c r="J596" s="35">
        <f t="shared" si="118"/>
        <v>0</v>
      </c>
      <c r="K596" s="35">
        <f t="shared" si="119"/>
        <v>0</v>
      </c>
      <c r="L596" s="35">
        <f t="shared" si="120"/>
        <v>0</v>
      </c>
      <c r="M596" s="35" cm="1">
        <f t="array" ref="M596">_xll.Interp2dTab(-1,1,Parameters!$V$29:$AI$29,Parameters!$U$30:$U$37,Parameters!$V$30:$AI$37,ABS(J596),ABS(I596))*_xll.Interp2dTab(-1,1,Parameters!$V$18:$AI$18,Parameters!$U$19:$U$26,Parameters!$V$19:$AI$26,ABS(J596),ABS(I596))</f>
        <v>4.0000000000000002E-4</v>
      </c>
      <c r="N596" s="35">
        <f t="shared" si="121"/>
        <v>0</v>
      </c>
      <c r="O596" s="35">
        <f t="shared" si="122"/>
        <v>0</v>
      </c>
      <c r="P596" s="35">
        <f t="shared" si="128"/>
        <v>0.2957882394344622</v>
      </c>
      <c r="Q596" s="35" cm="1">
        <f t="array" ref="Q596">_xll.Interp2dTab(-1,1,Parameters!$AL$29:$AY$29,Parameters!$AK$30:$AK$37,Parameters!$AL$30:$AY$37,ABS(L596),ABS(K596))</f>
        <v>0.4</v>
      </c>
      <c r="R596" s="35">
        <f t="shared" si="123"/>
        <v>0</v>
      </c>
      <c r="S596" s="35">
        <f t="shared" si="129"/>
        <v>0.19141258164353489</v>
      </c>
      <c r="X596" s="12"/>
      <c r="AB596" s="17">
        <f>([1]WLTC_BFH!$I597/1000-H596)</f>
        <v>7.1999999999999997E-6</v>
      </c>
      <c r="AC596" s="17">
        <f t="shared" si="124"/>
        <v>7.1999999999999997E-6</v>
      </c>
      <c r="AG596" s="17">
        <f>([1]WLTC_BFH!$U600/1000-N596)</f>
        <v>-8.7999999999999995E-2</v>
      </c>
      <c r="AH596" s="17">
        <f t="shared" si="125"/>
        <v>8.7999999999999995E-2</v>
      </c>
      <c r="AK596">
        <v>0.27625091667265056</v>
      </c>
    </row>
    <row r="597" spans="1:37" x14ac:dyDescent="0.3">
      <c r="A597" s="3" t="s">
        <v>4</v>
      </c>
      <c r="B597" s="3">
        <v>593</v>
      </c>
      <c r="C597" s="9">
        <v>0</v>
      </c>
      <c r="D597" s="9">
        <v>0</v>
      </c>
      <c r="E597" s="9">
        <v>-1.95E-2</v>
      </c>
      <c r="F597" s="13">
        <f t="shared" si="126"/>
        <v>0</v>
      </c>
      <c r="G597" s="13">
        <f t="shared" si="127"/>
        <v>3.0945277777777762</v>
      </c>
      <c r="H597" s="35" cm="1">
        <f t="array" ref="H597">(m*g*_xll.Interp1d(-1,Parameters!$H$48:$H$54,Parameters!$I$48:$I$54,C597)+c_w*A*rho_L*(C597/3.6)^2/2+F597*e_i*m)*C597/3.6/1000</f>
        <v>0</v>
      </c>
      <c r="I597" s="35">
        <f t="shared" si="117"/>
        <v>0</v>
      </c>
      <c r="J597" s="35">
        <f t="shared" si="118"/>
        <v>0</v>
      </c>
      <c r="K597" s="35">
        <f t="shared" si="119"/>
        <v>0</v>
      </c>
      <c r="L597" s="35">
        <f t="shared" si="120"/>
        <v>0</v>
      </c>
      <c r="M597" s="35" cm="1">
        <f t="array" ref="M597">_xll.Interp2dTab(-1,1,Parameters!$V$29:$AI$29,Parameters!$U$30:$U$37,Parameters!$V$30:$AI$37,ABS(J597),ABS(I597))*_xll.Interp2dTab(-1,1,Parameters!$V$18:$AI$18,Parameters!$U$19:$U$26,Parameters!$V$19:$AI$26,ABS(J597),ABS(I597))</f>
        <v>4.0000000000000002E-4</v>
      </c>
      <c r="N597" s="35">
        <f t="shared" si="121"/>
        <v>0</v>
      </c>
      <c r="O597" s="35">
        <f t="shared" si="122"/>
        <v>0</v>
      </c>
      <c r="P597" s="35">
        <f t="shared" si="128"/>
        <v>0.2957882394344622</v>
      </c>
      <c r="Q597" s="35" cm="1">
        <f t="array" ref="Q597">_xll.Interp2dTab(-1,1,Parameters!$AL$29:$AY$29,Parameters!$AK$30:$AK$37,Parameters!$AL$30:$AY$37,ABS(L597),ABS(K597))</f>
        <v>0.4</v>
      </c>
      <c r="R597" s="35">
        <f t="shared" si="123"/>
        <v>0</v>
      </c>
      <c r="S597" s="35">
        <f t="shared" si="129"/>
        <v>0.19141258164353489</v>
      </c>
      <c r="X597" s="12"/>
      <c r="AB597" s="17">
        <f>([1]WLTC_BFH!$I598/1000-H597)</f>
        <v>4.8999999999999997E-6</v>
      </c>
      <c r="AC597" s="17">
        <f t="shared" si="124"/>
        <v>4.8999999999999997E-6</v>
      </c>
      <c r="AG597" s="17">
        <f>([1]WLTC_BFH!$U601/1000-N597)</f>
        <v>-0.10057142857142586</v>
      </c>
      <c r="AH597" s="17">
        <f t="shared" si="125"/>
        <v>0.10057142857142586</v>
      </c>
      <c r="AK597">
        <v>0.13645553932127041</v>
      </c>
    </row>
    <row r="598" spans="1:37" x14ac:dyDescent="0.3">
      <c r="A598" s="3" t="s">
        <v>4</v>
      </c>
      <c r="B598" s="3">
        <v>594</v>
      </c>
      <c r="C598" s="9">
        <v>0</v>
      </c>
      <c r="D598" s="9">
        <v>0</v>
      </c>
      <c r="E598" s="9">
        <v>3.5999999999999997E-2</v>
      </c>
      <c r="F598" s="13">
        <f t="shared" si="126"/>
        <v>0</v>
      </c>
      <c r="G598" s="13">
        <f t="shared" si="127"/>
        <v>3.0945277777777762</v>
      </c>
      <c r="H598" s="35" cm="1">
        <f t="array" ref="H598">(m*g*_xll.Interp1d(-1,Parameters!$H$48:$H$54,Parameters!$I$48:$I$54,C598)+c_w*A*rho_L*(C598/3.6)^2/2+F598*e_i*m)*C598/3.6/1000</f>
        <v>0</v>
      </c>
      <c r="I598" s="35">
        <f t="shared" si="117"/>
        <v>0</v>
      </c>
      <c r="J598" s="35">
        <f t="shared" si="118"/>
        <v>0</v>
      </c>
      <c r="K598" s="35">
        <f t="shared" si="119"/>
        <v>0</v>
      </c>
      <c r="L598" s="35">
        <f t="shared" si="120"/>
        <v>0</v>
      </c>
      <c r="M598" s="35" cm="1">
        <f t="array" ref="M598">_xll.Interp2dTab(-1,1,Parameters!$V$29:$AI$29,Parameters!$U$30:$U$37,Parameters!$V$30:$AI$37,ABS(J598),ABS(I598))*_xll.Interp2dTab(-1,1,Parameters!$V$18:$AI$18,Parameters!$U$19:$U$26,Parameters!$V$19:$AI$26,ABS(J598),ABS(I598))</f>
        <v>4.0000000000000002E-4</v>
      </c>
      <c r="N598" s="35">
        <f t="shared" si="121"/>
        <v>0</v>
      </c>
      <c r="O598" s="35">
        <f t="shared" si="122"/>
        <v>0</v>
      </c>
      <c r="P598" s="35">
        <f t="shared" si="128"/>
        <v>0.2957882394344622</v>
      </c>
      <c r="Q598" s="35" cm="1">
        <f t="array" ref="Q598">_xll.Interp2dTab(-1,1,Parameters!$AL$29:$AY$29,Parameters!$AK$30:$AK$37,Parameters!$AL$30:$AY$37,ABS(L598),ABS(K598))</f>
        <v>0.4</v>
      </c>
      <c r="R598" s="35">
        <f t="shared" si="123"/>
        <v>0</v>
      </c>
      <c r="S598" s="35">
        <f t="shared" si="129"/>
        <v>0.19141258164353489</v>
      </c>
      <c r="X598" s="12"/>
      <c r="AB598" s="17">
        <f>([1]WLTC_BFH!$I599/1000-H598)</f>
        <v>-8.9999999999999985E-6</v>
      </c>
      <c r="AC598" s="17">
        <f t="shared" si="124"/>
        <v>8.9999999999999985E-6</v>
      </c>
      <c r="AG598" s="17">
        <f>([1]WLTC_BFH!$U602/1000-N598)</f>
        <v>-0.16800000000000662</v>
      </c>
      <c r="AH598" s="17">
        <f t="shared" si="125"/>
        <v>0.16800000000000662</v>
      </c>
      <c r="AK598">
        <v>-0.50151374393988268</v>
      </c>
    </row>
    <row r="599" spans="1:37" x14ac:dyDescent="0.3">
      <c r="A599" s="3" t="s">
        <v>4</v>
      </c>
      <c r="B599" s="3">
        <v>595</v>
      </c>
      <c r="C599" s="9">
        <v>0</v>
      </c>
      <c r="D599" s="9">
        <v>0</v>
      </c>
      <c r="E599" s="9">
        <v>2.0999999999999999E-3</v>
      </c>
      <c r="F599" s="13">
        <f t="shared" si="126"/>
        <v>0</v>
      </c>
      <c r="G599" s="13">
        <f t="shared" si="127"/>
        <v>3.0945277777777762</v>
      </c>
      <c r="H599" s="35" cm="1">
        <f t="array" ref="H599">(m*g*_xll.Interp1d(-1,Parameters!$H$48:$H$54,Parameters!$I$48:$I$54,C599)+c_w*A*rho_L*(C599/3.6)^2/2+F599*e_i*m)*C599/3.6/1000</f>
        <v>0</v>
      </c>
      <c r="I599" s="35">
        <f t="shared" si="117"/>
        <v>0</v>
      </c>
      <c r="J599" s="35">
        <f t="shared" si="118"/>
        <v>0</v>
      </c>
      <c r="K599" s="35">
        <f t="shared" si="119"/>
        <v>0</v>
      </c>
      <c r="L599" s="35">
        <f t="shared" si="120"/>
        <v>0</v>
      </c>
      <c r="M599" s="35" cm="1">
        <f t="array" ref="M599">_xll.Interp2dTab(-1,1,Parameters!$V$29:$AI$29,Parameters!$U$30:$U$37,Parameters!$V$30:$AI$37,ABS(J599),ABS(I599))*_xll.Interp2dTab(-1,1,Parameters!$V$18:$AI$18,Parameters!$U$19:$U$26,Parameters!$V$19:$AI$26,ABS(J599),ABS(I599))</f>
        <v>4.0000000000000002E-4</v>
      </c>
      <c r="N599" s="35">
        <f t="shared" si="121"/>
        <v>0</v>
      </c>
      <c r="O599" s="35">
        <f t="shared" si="122"/>
        <v>0</v>
      </c>
      <c r="P599" s="35">
        <f t="shared" si="128"/>
        <v>0.2957882394344622</v>
      </c>
      <c r="Q599" s="35" cm="1">
        <f t="array" ref="Q599">_xll.Interp2dTab(-1,1,Parameters!$AL$29:$AY$29,Parameters!$AK$30:$AK$37,Parameters!$AL$30:$AY$37,ABS(L599),ABS(K599))</f>
        <v>0.4</v>
      </c>
      <c r="R599" s="35">
        <f t="shared" si="123"/>
        <v>0</v>
      </c>
      <c r="S599" s="35">
        <f t="shared" si="129"/>
        <v>0.19141258164353489</v>
      </c>
      <c r="X599" s="12"/>
      <c r="AB599" s="17">
        <f>([1]WLTC_BFH!$I600/1000-H599)</f>
        <v>-4.9999999999999998E-7</v>
      </c>
      <c r="AC599" s="17">
        <f t="shared" si="124"/>
        <v>4.9999999999999998E-7</v>
      </c>
      <c r="AG599" s="17">
        <f>([1]WLTC_BFH!$U603/1000-N599)</f>
        <v>-8.7999999999999995E-2</v>
      </c>
      <c r="AH599" s="17">
        <f t="shared" si="125"/>
        <v>8.7999999999999995E-2</v>
      </c>
      <c r="AK599">
        <v>-0.10819555950015608</v>
      </c>
    </row>
    <row r="600" spans="1:37" x14ac:dyDescent="0.3">
      <c r="A600" s="3" t="s">
        <v>4</v>
      </c>
      <c r="B600" s="3">
        <v>596</v>
      </c>
      <c r="C600" s="9">
        <v>0</v>
      </c>
      <c r="D600" s="9">
        <v>0</v>
      </c>
      <c r="E600" s="9">
        <v>-8.0000000000000004E-4</v>
      </c>
      <c r="F600" s="13">
        <f t="shared" si="126"/>
        <v>0</v>
      </c>
      <c r="G600" s="13">
        <f t="shared" si="127"/>
        <v>3.0945277777777762</v>
      </c>
      <c r="H600" s="35" cm="1">
        <f t="array" ref="H600">(m*g*_xll.Interp1d(-1,Parameters!$H$48:$H$54,Parameters!$I$48:$I$54,C600)+c_w*A*rho_L*(C600/3.6)^2/2+F600*e_i*m)*C600/3.6/1000</f>
        <v>0</v>
      </c>
      <c r="I600" s="35">
        <f t="shared" si="117"/>
        <v>0</v>
      </c>
      <c r="J600" s="35">
        <f t="shared" si="118"/>
        <v>0</v>
      </c>
      <c r="K600" s="35">
        <f t="shared" si="119"/>
        <v>0</v>
      </c>
      <c r="L600" s="35">
        <f t="shared" si="120"/>
        <v>0</v>
      </c>
      <c r="M600" s="35" cm="1">
        <f t="array" ref="M600">_xll.Interp2dTab(-1,1,Parameters!$V$29:$AI$29,Parameters!$U$30:$U$37,Parameters!$V$30:$AI$37,ABS(J600),ABS(I600))*_xll.Interp2dTab(-1,1,Parameters!$V$18:$AI$18,Parameters!$U$19:$U$26,Parameters!$V$19:$AI$26,ABS(J600),ABS(I600))</f>
        <v>4.0000000000000002E-4</v>
      </c>
      <c r="N600" s="35">
        <f t="shared" si="121"/>
        <v>0</v>
      </c>
      <c r="O600" s="35">
        <f t="shared" si="122"/>
        <v>0</v>
      </c>
      <c r="P600" s="35">
        <f t="shared" si="128"/>
        <v>0.2957882394344622</v>
      </c>
      <c r="Q600" s="35" cm="1">
        <f t="array" ref="Q600">_xll.Interp2dTab(-1,1,Parameters!$AL$29:$AY$29,Parameters!$AK$30:$AK$37,Parameters!$AL$30:$AY$37,ABS(L600),ABS(K600))</f>
        <v>0.4</v>
      </c>
      <c r="R600" s="35">
        <f t="shared" si="123"/>
        <v>0</v>
      </c>
      <c r="S600" s="35">
        <f t="shared" si="129"/>
        <v>0.19141258164353489</v>
      </c>
      <c r="X600" s="12"/>
      <c r="AB600" s="17">
        <f>([1]WLTC_BFH!$I601/1000-H600)</f>
        <v>2.0000000000000002E-7</v>
      </c>
      <c r="AC600" s="17">
        <f t="shared" si="124"/>
        <v>2.0000000000000002E-7</v>
      </c>
      <c r="AG600" s="17">
        <f>([1]WLTC_BFH!$U604/1000-N600)</f>
        <v>-0.1672792792792783</v>
      </c>
      <c r="AH600" s="17">
        <f t="shared" si="125"/>
        <v>0.1672792792792783</v>
      </c>
      <c r="AK600">
        <v>-0.15894618354022197</v>
      </c>
    </row>
    <row r="601" spans="1:37" x14ac:dyDescent="0.3">
      <c r="A601" s="3" t="s">
        <v>4</v>
      </c>
      <c r="B601" s="3">
        <v>597</v>
      </c>
      <c r="C601" s="9">
        <v>0</v>
      </c>
      <c r="D601" s="9">
        <v>0</v>
      </c>
      <c r="E601" s="9">
        <v>-1.78E-2</v>
      </c>
      <c r="F601" s="13">
        <f t="shared" si="126"/>
        <v>0</v>
      </c>
      <c r="G601" s="13">
        <f t="shared" si="127"/>
        <v>3.0945277777777762</v>
      </c>
      <c r="H601" s="35" cm="1">
        <f t="array" ref="H601">(m*g*_xll.Interp1d(-1,Parameters!$H$48:$H$54,Parameters!$I$48:$I$54,C601)+c_w*A*rho_L*(C601/3.6)^2/2+F601*e_i*m)*C601/3.6/1000</f>
        <v>0</v>
      </c>
      <c r="I601" s="35">
        <f t="shared" si="117"/>
        <v>0</v>
      </c>
      <c r="J601" s="35">
        <f t="shared" si="118"/>
        <v>0</v>
      </c>
      <c r="K601" s="35">
        <f t="shared" si="119"/>
        <v>0</v>
      </c>
      <c r="L601" s="35">
        <f t="shared" si="120"/>
        <v>0</v>
      </c>
      <c r="M601" s="35" cm="1">
        <f t="array" ref="M601">_xll.Interp2dTab(-1,1,Parameters!$V$29:$AI$29,Parameters!$U$30:$U$37,Parameters!$V$30:$AI$37,ABS(J601),ABS(I601))*_xll.Interp2dTab(-1,1,Parameters!$V$18:$AI$18,Parameters!$U$19:$U$26,Parameters!$V$19:$AI$26,ABS(J601),ABS(I601))</f>
        <v>4.0000000000000002E-4</v>
      </c>
      <c r="N601" s="35">
        <f t="shared" si="121"/>
        <v>0</v>
      </c>
      <c r="O601" s="35">
        <f t="shared" si="122"/>
        <v>0</v>
      </c>
      <c r="P601" s="35">
        <f t="shared" si="128"/>
        <v>0.2957882394344622</v>
      </c>
      <c r="Q601" s="35" cm="1">
        <f t="array" ref="Q601">_xll.Interp2dTab(-1,1,Parameters!$AL$29:$AY$29,Parameters!$AK$30:$AK$37,Parameters!$AL$30:$AY$37,ABS(L601),ABS(K601))</f>
        <v>0.4</v>
      </c>
      <c r="R601" s="35">
        <f t="shared" si="123"/>
        <v>0</v>
      </c>
      <c r="S601" s="35">
        <f t="shared" si="129"/>
        <v>0.19141258164353489</v>
      </c>
      <c r="X601" s="12"/>
      <c r="AB601" s="17">
        <f>([1]WLTC_BFH!$I602/1000-H601)</f>
        <v>4.3000000000000003E-6</v>
      </c>
      <c r="AC601" s="17">
        <f t="shared" si="124"/>
        <v>4.3000000000000003E-6</v>
      </c>
      <c r="AG601" s="17">
        <f>([1]WLTC_BFH!$U605/1000-N601)</f>
        <v>-0.17599999999999999</v>
      </c>
      <c r="AH601" s="17">
        <f t="shared" si="125"/>
        <v>0.17599999999999999</v>
      </c>
      <c r="AK601">
        <v>2.675432752930787E-2</v>
      </c>
    </row>
    <row r="602" spans="1:37" x14ac:dyDescent="0.3">
      <c r="A602" s="3" t="s">
        <v>4</v>
      </c>
      <c r="B602" s="3">
        <v>598</v>
      </c>
      <c r="C602" s="9">
        <v>0</v>
      </c>
      <c r="D602" s="9">
        <v>0</v>
      </c>
      <c r="E602" s="9">
        <v>-3.3500000000000002E-2</v>
      </c>
      <c r="F602" s="13">
        <f t="shared" si="126"/>
        <v>0</v>
      </c>
      <c r="G602" s="13">
        <f t="shared" si="127"/>
        <v>3.0945277777777762</v>
      </c>
      <c r="H602" s="35" cm="1">
        <f t="array" ref="H602">(m*g*_xll.Interp1d(-1,Parameters!$H$48:$H$54,Parameters!$I$48:$I$54,C602)+c_w*A*rho_L*(C602/3.6)^2/2+F602*e_i*m)*C602/3.6/1000</f>
        <v>0</v>
      </c>
      <c r="I602" s="35">
        <f t="shared" si="117"/>
        <v>0</v>
      </c>
      <c r="J602" s="35">
        <f t="shared" si="118"/>
        <v>0</v>
      </c>
      <c r="K602" s="35">
        <f t="shared" si="119"/>
        <v>0</v>
      </c>
      <c r="L602" s="35">
        <f t="shared" si="120"/>
        <v>0</v>
      </c>
      <c r="M602" s="35" cm="1">
        <f t="array" ref="M602">_xll.Interp2dTab(-1,1,Parameters!$V$29:$AI$29,Parameters!$U$30:$U$37,Parameters!$V$30:$AI$37,ABS(J602),ABS(I602))*_xll.Interp2dTab(-1,1,Parameters!$V$18:$AI$18,Parameters!$U$19:$U$26,Parameters!$V$19:$AI$26,ABS(J602),ABS(I602))</f>
        <v>4.0000000000000002E-4</v>
      </c>
      <c r="N602" s="35">
        <f t="shared" si="121"/>
        <v>0</v>
      </c>
      <c r="O602" s="35">
        <f t="shared" si="122"/>
        <v>0</v>
      </c>
      <c r="P602" s="35">
        <f t="shared" si="128"/>
        <v>0.2957882394344622</v>
      </c>
      <c r="Q602" s="35" cm="1">
        <f t="array" ref="Q602">_xll.Interp2dTab(-1,1,Parameters!$AL$29:$AY$29,Parameters!$AK$30:$AK$37,Parameters!$AL$30:$AY$37,ABS(L602),ABS(K602))</f>
        <v>0.4</v>
      </c>
      <c r="R602" s="35">
        <f t="shared" si="123"/>
        <v>0</v>
      </c>
      <c r="S602" s="35">
        <f t="shared" si="129"/>
        <v>0.19141258164353489</v>
      </c>
      <c r="X602" s="12"/>
      <c r="AB602" s="17">
        <f>([1]WLTC_BFH!$I603/1000-H602)</f>
        <v>7.9999999999999996E-6</v>
      </c>
      <c r="AC602" s="17">
        <f t="shared" si="124"/>
        <v>7.9999999999999996E-6</v>
      </c>
      <c r="AG602" s="17">
        <f>([1]WLTC_BFH!$U606/1000-N602)</f>
        <v>-0.11416216216216508</v>
      </c>
      <c r="AH602" s="17">
        <f t="shared" si="125"/>
        <v>0.11416216216216508</v>
      </c>
      <c r="AK602">
        <v>0.31787538724931291</v>
      </c>
    </row>
    <row r="603" spans="1:37" x14ac:dyDescent="0.3">
      <c r="A603" s="3" t="s">
        <v>4</v>
      </c>
      <c r="B603" s="3">
        <v>599</v>
      </c>
      <c r="C603" s="9">
        <v>0</v>
      </c>
      <c r="D603" s="9">
        <v>0</v>
      </c>
      <c r="E603" s="9">
        <v>-1.15E-2</v>
      </c>
      <c r="F603" s="13">
        <f t="shared" si="126"/>
        <v>0</v>
      </c>
      <c r="G603" s="13">
        <f t="shared" si="127"/>
        <v>3.0945277777777762</v>
      </c>
      <c r="H603" s="35" cm="1">
        <f t="array" ref="H603">(m*g*_xll.Interp1d(-1,Parameters!$H$48:$H$54,Parameters!$I$48:$I$54,C603)+c_w*A*rho_L*(C603/3.6)^2/2+F603*e_i*m)*C603/3.6/1000</f>
        <v>0</v>
      </c>
      <c r="I603" s="35">
        <f t="shared" si="117"/>
        <v>0</v>
      </c>
      <c r="J603" s="35">
        <f t="shared" si="118"/>
        <v>0</v>
      </c>
      <c r="K603" s="35">
        <f t="shared" si="119"/>
        <v>0</v>
      </c>
      <c r="L603" s="35">
        <f t="shared" si="120"/>
        <v>0</v>
      </c>
      <c r="M603" s="35" cm="1">
        <f t="array" ref="M603">_xll.Interp2dTab(-1,1,Parameters!$V$29:$AI$29,Parameters!$U$30:$U$37,Parameters!$V$30:$AI$37,ABS(J603),ABS(I603))*_xll.Interp2dTab(-1,1,Parameters!$V$18:$AI$18,Parameters!$U$19:$U$26,Parameters!$V$19:$AI$26,ABS(J603),ABS(I603))</f>
        <v>4.0000000000000002E-4</v>
      </c>
      <c r="N603" s="35">
        <f t="shared" si="121"/>
        <v>0</v>
      </c>
      <c r="O603" s="35">
        <f t="shared" si="122"/>
        <v>0</v>
      </c>
      <c r="P603" s="35">
        <f t="shared" si="128"/>
        <v>0.2957882394344622</v>
      </c>
      <c r="Q603" s="35" cm="1">
        <f t="array" ref="Q603">_xll.Interp2dTab(-1,1,Parameters!$AL$29:$AY$29,Parameters!$AK$30:$AK$37,Parameters!$AL$30:$AY$37,ABS(L603),ABS(K603))</f>
        <v>0.4</v>
      </c>
      <c r="R603" s="35">
        <f t="shared" si="123"/>
        <v>0</v>
      </c>
      <c r="S603" s="35">
        <f t="shared" si="129"/>
        <v>0.19141258164353489</v>
      </c>
      <c r="X603" s="12"/>
      <c r="AB603" s="17">
        <f>([1]WLTC_BFH!$I604/1000-H603)</f>
        <v>2.7999999999999999E-6</v>
      </c>
      <c r="AC603" s="17">
        <f t="shared" si="124"/>
        <v>2.7999999999999999E-6</v>
      </c>
      <c r="AG603" s="17">
        <f>([1]WLTC_BFH!$U607/1000-N603)</f>
        <v>-0.1446923076923062</v>
      </c>
      <c r="AH603" s="17">
        <f t="shared" si="125"/>
        <v>0.1446923076923062</v>
      </c>
      <c r="AK603">
        <v>-9.4899449048392315E-3</v>
      </c>
    </row>
    <row r="604" spans="1:37" x14ac:dyDescent="0.3">
      <c r="A604" s="3" t="s">
        <v>4</v>
      </c>
      <c r="B604" s="3">
        <v>600</v>
      </c>
      <c r="C604" s="9">
        <v>0</v>
      </c>
      <c r="D604" s="9">
        <v>0</v>
      </c>
      <c r="E604" s="9">
        <v>-1.8200000000000001E-2</v>
      </c>
      <c r="F604" s="13">
        <f t="shared" si="126"/>
        <v>0</v>
      </c>
      <c r="G604" s="13">
        <f t="shared" si="127"/>
        <v>3.0945277777777762</v>
      </c>
      <c r="H604" s="35" cm="1">
        <f t="array" ref="H604">(m*g*_xll.Interp1d(-1,Parameters!$H$48:$H$54,Parameters!$I$48:$I$54,C604)+c_w*A*rho_L*(C604/3.6)^2/2+F604*e_i*m)*C604/3.6/1000</f>
        <v>0</v>
      </c>
      <c r="I604" s="35">
        <f t="shared" si="117"/>
        <v>0</v>
      </c>
      <c r="J604" s="35">
        <f t="shared" si="118"/>
        <v>0</v>
      </c>
      <c r="K604" s="35">
        <f t="shared" si="119"/>
        <v>0</v>
      </c>
      <c r="L604" s="35">
        <f t="shared" si="120"/>
        <v>0</v>
      </c>
      <c r="M604" s="35" cm="1">
        <f t="array" ref="M604">_xll.Interp2dTab(-1,1,Parameters!$V$29:$AI$29,Parameters!$U$30:$U$37,Parameters!$V$30:$AI$37,ABS(J604),ABS(I604))*_xll.Interp2dTab(-1,1,Parameters!$V$18:$AI$18,Parameters!$U$19:$U$26,Parameters!$V$19:$AI$26,ABS(J604),ABS(I604))</f>
        <v>4.0000000000000002E-4</v>
      </c>
      <c r="N604" s="35">
        <f t="shared" si="121"/>
        <v>0</v>
      </c>
      <c r="O604" s="35">
        <f t="shared" si="122"/>
        <v>0</v>
      </c>
      <c r="P604" s="35">
        <f t="shared" si="128"/>
        <v>0.2957882394344622</v>
      </c>
      <c r="Q604" s="35" cm="1">
        <f t="array" ref="Q604">_xll.Interp2dTab(-1,1,Parameters!$AL$29:$AY$29,Parameters!$AK$30:$AK$37,Parameters!$AL$30:$AY$37,ABS(L604),ABS(K604))</f>
        <v>0.4</v>
      </c>
      <c r="R604" s="35">
        <f t="shared" si="123"/>
        <v>0</v>
      </c>
      <c r="S604" s="35">
        <f t="shared" si="129"/>
        <v>0.19141258164353489</v>
      </c>
      <c r="X604" s="12"/>
      <c r="AB604" s="17">
        <f>([1]WLTC_BFH!$I605/1000-H604)</f>
        <v>4.4000000000000002E-6</v>
      </c>
      <c r="AC604" s="17">
        <f t="shared" si="124"/>
        <v>4.4000000000000002E-6</v>
      </c>
      <c r="AG604" s="17">
        <f>([1]WLTC_BFH!$U608/1000-N604)</f>
        <v>-0.17599999999999999</v>
      </c>
      <c r="AH604" s="17">
        <f t="shared" si="125"/>
        <v>0.17599999999999999</v>
      </c>
      <c r="AK604">
        <v>3.6342626049782278E-2</v>
      </c>
    </row>
    <row r="605" spans="1:37" x14ac:dyDescent="0.3">
      <c r="A605" s="3" t="s">
        <v>4</v>
      </c>
      <c r="B605" s="3">
        <v>601</v>
      </c>
      <c r="C605" s="9">
        <v>1</v>
      </c>
      <c r="D605" s="9">
        <v>1</v>
      </c>
      <c r="E605" s="9">
        <v>1.15E-2</v>
      </c>
      <c r="F605" s="13">
        <f t="shared" si="126"/>
        <v>0.27777777777777779</v>
      </c>
      <c r="G605" s="13">
        <f t="shared" si="127"/>
        <v>3.094805555555554</v>
      </c>
      <c r="H605" s="35" cm="1">
        <f t="array" ref="H605">(m*g*_xll.Interp1d(-1,Parameters!$H$48:$H$54,Parameters!$I$48:$I$54,C605)+c_w*A*rho_L*(C605/3.6)^2/2+F605*e_i*m)*C605/3.6/1000</f>
        <v>0.12347962002656984</v>
      </c>
      <c r="I605" s="35">
        <f t="shared" si="117"/>
        <v>15.792321855658324</v>
      </c>
      <c r="J605" s="35">
        <f t="shared" si="118"/>
        <v>74.665620716042639</v>
      </c>
      <c r="K605" s="35">
        <f t="shared" si="119"/>
        <v>64.45636165386945</v>
      </c>
      <c r="L605" s="35">
        <f t="shared" si="120"/>
        <v>9.1468358098790432</v>
      </c>
      <c r="M605" s="35" cm="1">
        <f t="array" ref="M605">_xll.Interp2dTab(-1,1,Parameters!$V$29:$AI$29,Parameters!$U$30:$U$37,Parameters!$V$30:$AI$37,ABS(J605),ABS(I605))*_xll.Interp2dTab(-1,1,Parameters!$V$18:$AI$18,Parameters!$U$19:$U$26,Parameters!$V$19:$AI$26,ABS(J605),ABS(I605))</f>
        <v>0.15896933307546768</v>
      </c>
      <c r="N605" s="35">
        <f t="shared" si="121"/>
        <v>0.77675119872302811</v>
      </c>
      <c r="O605" s="35">
        <f t="shared" si="122"/>
        <v>776.7511987230281</v>
      </c>
      <c r="P605" s="35">
        <f t="shared" si="128"/>
        <v>0.29600400365632973</v>
      </c>
      <c r="Q605" s="35" cm="1">
        <f t="array" ref="Q605">_xll.Interp2dTab(-1,1,Parameters!$AL$29:$AY$29,Parameters!$AK$30:$AK$37,Parameters!$AL$30:$AY$37,ABS(L605),ABS(K605))</f>
        <v>0.38244966270604014</v>
      </c>
      <c r="R605" s="35">
        <f t="shared" si="123"/>
        <v>0.32286502530263494</v>
      </c>
      <c r="S605" s="35">
        <f t="shared" si="129"/>
        <v>0.19150226637278561</v>
      </c>
      <c r="X605" s="12"/>
      <c r="AB605" s="17">
        <f>([1]WLTC_BFH!$I606/1000-H605)</f>
        <v>-0.12348232002656984</v>
      </c>
      <c r="AC605" s="17">
        <f t="shared" si="124"/>
        <v>0.12348232002656984</v>
      </c>
      <c r="AG605" s="17">
        <f>([1]WLTC_BFH!$U609/1000-N605)</f>
        <v>-0.81025119872303908</v>
      </c>
      <c r="AH605" s="17">
        <f t="shared" si="125"/>
        <v>0.81025119872303908</v>
      </c>
      <c r="AK605">
        <v>-0.15113092869841155</v>
      </c>
    </row>
    <row r="606" spans="1:37" x14ac:dyDescent="0.3">
      <c r="A606" s="3" t="s">
        <v>4</v>
      </c>
      <c r="B606" s="3">
        <v>602</v>
      </c>
      <c r="C606" s="9">
        <v>2.1</v>
      </c>
      <c r="D606" s="9">
        <v>2.1</v>
      </c>
      <c r="E606" s="9">
        <v>9.2999999999999992E-3</v>
      </c>
      <c r="F606" s="13">
        <f t="shared" si="126"/>
        <v>0.30555555555555558</v>
      </c>
      <c r="G606" s="13">
        <f t="shared" si="127"/>
        <v>3.0953888888888872</v>
      </c>
      <c r="H606" s="35" cm="1">
        <f t="array" ref="H606">(m*g*_xll.Interp1d(-1,Parameters!$H$48:$H$54,Parameters!$I$48:$I$54,C606)+c_w*A*rho_L*(C606/3.6)^2/2+F606*e_i*m)*C606/3.6/1000</f>
        <v>0.28141081314596011</v>
      </c>
      <c r="I606" s="35">
        <f t="shared" si="117"/>
        <v>17.138475521043404</v>
      </c>
      <c r="J606" s="35">
        <f t="shared" si="118"/>
        <v>156.79780350368952</v>
      </c>
      <c r="K606" s="35">
        <f t="shared" si="119"/>
        <v>69.950687839138652</v>
      </c>
      <c r="L606" s="35">
        <f t="shared" si="120"/>
        <v>19.208355200745991</v>
      </c>
      <c r="M606" s="35" cm="1">
        <f t="array" ref="M606">_xll.Interp2dTab(-1,1,Parameters!$V$29:$AI$29,Parameters!$U$30:$U$37,Parameters!$V$30:$AI$37,ABS(J606),ABS(I606))*_xll.Interp2dTab(-1,1,Parameters!$V$18:$AI$18,Parameters!$U$19:$U$26,Parameters!$V$19:$AI$26,ABS(J606),ABS(I606))</f>
        <v>0.19214925012774206</v>
      </c>
      <c r="N606" s="35">
        <f t="shared" si="121"/>
        <v>1.4645428642520144</v>
      </c>
      <c r="O606" s="35">
        <f t="shared" si="122"/>
        <v>1464.5428642520144</v>
      </c>
      <c r="P606" s="35">
        <f t="shared" si="128"/>
        <v>0.29641082111862194</v>
      </c>
      <c r="Q606" s="35" cm="1">
        <f t="array" ref="Q606">_xll.Interp2dTab(-1,1,Parameters!$AL$29:$AY$29,Parameters!$AK$30:$AK$37,Parameters!$AL$30:$AY$37,ABS(L606),ABS(K606))</f>
        <v>0.43488529665000492</v>
      </c>
      <c r="R606" s="35">
        <f t="shared" si="123"/>
        <v>0.64709203855295927</v>
      </c>
      <c r="S606" s="35">
        <f t="shared" si="129"/>
        <v>0.19168201416127253</v>
      </c>
      <c r="X606" s="12"/>
      <c r="AB606" s="17">
        <f>([1]WLTC_BFH!$I607/1000-H606)</f>
        <v>-0.28141301314596012</v>
      </c>
      <c r="AC606" s="17">
        <f t="shared" si="124"/>
        <v>0.28141301314596012</v>
      </c>
      <c r="AG606" s="17">
        <f>([1]WLTC_BFH!$U610/1000-N606)</f>
        <v>-0.17347980118902839</v>
      </c>
      <c r="AH606" s="17">
        <f t="shared" si="125"/>
        <v>0.17347980118902839</v>
      </c>
      <c r="AK606">
        <v>1.2000963956660109</v>
      </c>
    </row>
    <row r="607" spans="1:37" x14ac:dyDescent="0.3">
      <c r="A607" s="3" t="s">
        <v>4</v>
      </c>
      <c r="B607" s="3">
        <v>603</v>
      </c>
      <c r="C607" s="9">
        <v>4.8</v>
      </c>
      <c r="D607" s="9">
        <v>4.8</v>
      </c>
      <c r="E607" s="9">
        <v>3.56E-2</v>
      </c>
      <c r="F607" s="13">
        <f t="shared" si="126"/>
        <v>0.74999999999999989</v>
      </c>
      <c r="G607" s="13">
        <f t="shared" si="127"/>
        <v>3.0967222222222204</v>
      </c>
      <c r="H607" s="35" cm="1">
        <f t="array" ref="H607">(m*g*_xll.Interp1d(-1,Parameters!$H$48:$H$54,Parameters!$I$48:$I$54,C607)+c_w*A*rho_L*(C607/3.6)^2/2+F607*e_i*m)*C607/3.6/1000</f>
        <v>1.4499348665375025</v>
      </c>
      <c r="I607" s="35">
        <f t="shared" si="117"/>
        <v>38.632957671432912</v>
      </c>
      <c r="J607" s="35">
        <f t="shared" si="118"/>
        <v>358.39497943700468</v>
      </c>
      <c r="K607" s="35">
        <f t="shared" si="119"/>
        <v>157.68041673595343</v>
      </c>
      <c r="L607" s="35">
        <f t="shared" si="120"/>
        <v>43.904811887419413</v>
      </c>
      <c r="M607" s="35" cm="1">
        <f t="array" ref="M607">_xll.Interp2dTab(-1,1,Parameters!$V$29:$AI$29,Parameters!$U$30:$U$37,Parameters!$V$30:$AI$37,ABS(J607),ABS(I607))*_xll.Interp2dTab(-1,1,Parameters!$V$18:$AI$18,Parameters!$U$19:$U$26,Parameters!$V$19:$AI$26,ABS(J607),ABS(I607))</f>
        <v>0.29192789514981071</v>
      </c>
      <c r="N607" s="35">
        <f t="shared" si="121"/>
        <v>4.9667568280634127</v>
      </c>
      <c r="O607" s="35">
        <f t="shared" si="122"/>
        <v>4966.7568280634123</v>
      </c>
      <c r="P607" s="35">
        <f t="shared" si="128"/>
        <v>0.29779047579308399</v>
      </c>
      <c r="Q607" s="35" cm="1">
        <f t="array" ref="Q607">_xll.Interp2dTab(-1,1,Parameters!$AL$29:$AY$29,Parameters!$AK$30:$AK$37,Parameters!$AL$30:$AY$37,ABS(L607),ABS(K607))</f>
        <v>0.50068914087523775</v>
      </c>
      <c r="R607" s="35">
        <f t="shared" si="123"/>
        <v>2.8958783967291968</v>
      </c>
      <c r="S607" s="35">
        <f t="shared" si="129"/>
        <v>0.19248642482703066</v>
      </c>
      <c r="X607" s="12"/>
      <c r="AB607" s="17">
        <f>([1]WLTC_BFH!$I608/1000-H607)</f>
        <v>-1.4499429665375025</v>
      </c>
      <c r="AC607" s="17">
        <f t="shared" si="124"/>
        <v>1.4499429665375025</v>
      </c>
      <c r="AG607" s="17">
        <f>([1]WLTC_BFH!$U611/1000-N607)</f>
        <v>-2.0693199348595495</v>
      </c>
      <c r="AH607" s="17">
        <f t="shared" si="125"/>
        <v>2.0693199348595495</v>
      </c>
      <c r="AK607">
        <v>2.5825784915631167</v>
      </c>
    </row>
    <row r="608" spans="1:37" x14ac:dyDescent="0.3">
      <c r="A608" s="3" t="s">
        <v>4</v>
      </c>
      <c r="B608" s="3">
        <v>604</v>
      </c>
      <c r="C608" s="9">
        <v>9.1</v>
      </c>
      <c r="D608" s="9">
        <v>9.1</v>
      </c>
      <c r="E608" s="9">
        <v>0.47420000000000001</v>
      </c>
      <c r="F608" s="13">
        <f t="shared" si="126"/>
        <v>1.1944444444444444</v>
      </c>
      <c r="G608" s="13">
        <f t="shared" si="127"/>
        <v>3.0992499999999983</v>
      </c>
      <c r="H608" s="35" cm="1">
        <f t="array" ref="H608">(m*g*_xll.Interp1d(-1,Parameters!$H$48:$H$54,Parameters!$I$48:$I$54,C608)+c_w*A*rho_L*(C608/3.6)^2/2+F608*e_i*m)*C608/3.6/1000</f>
        <v>4.2813868602726464</v>
      </c>
      <c r="I608" s="35">
        <f t="shared" si="117"/>
        <v>60.171907846375191</v>
      </c>
      <c r="J608" s="35">
        <f t="shared" si="118"/>
        <v>679.45714851598791</v>
      </c>
      <c r="K608" s="35">
        <f t="shared" si="119"/>
        <v>245.59164187498035</v>
      </c>
      <c r="L608" s="35">
        <f t="shared" si="120"/>
        <v>83.236205869899294</v>
      </c>
      <c r="M608" s="35" cm="1">
        <f t="array" ref="M608">_xll.Interp2dTab(-1,1,Parameters!$V$29:$AI$29,Parameters!$U$30:$U$37,Parameters!$V$30:$AI$37,ABS(J608),ABS(I608))*_xll.Interp2dTab(-1,1,Parameters!$V$18:$AI$18,Parameters!$U$19:$U$26,Parameters!$V$19:$AI$26,ABS(J608),ABS(I608))</f>
        <v>0.47686079385958402</v>
      </c>
      <c r="N608" s="35">
        <f t="shared" si="121"/>
        <v>8.9782739856221845</v>
      </c>
      <c r="O608" s="35">
        <f t="shared" si="122"/>
        <v>8978.2739856221851</v>
      </c>
      <c r="P608" s="35">
        <f t="shared" si="128"/>
        <v>0.30028444078909017</v>
      </c>
      <c r="Q608" s="35" cm="1">
        <f t="array" ref="Q608">_xll.Interp2dTab(-1,1,Parameters!$AL$29:$AY$29,Parameters!$AK$30:$AK$37,Parameters!$AL$30:$AY$37,ABS(L608),ABS(K608))</f>
        <v>0.6236027761469628</v>
      </c>
      <c r="R608" s="35">
        <f t="shared" si="123"/>
        <v>6.8655673515854643</v>
      </c>
      <c r="S608" s="35">
        <f t="shared" si="129"/>
        <v>0.19439352686913772</v>
      </c>
      <c r="X608" s="12"/>
      <c r="AB608" s="17">
        <f>([1]WLTC_BFH!$I609/1000-H608)</f>
        <v>-4.2814214602726466</v>
      </c>
      <c r="AC608" s="17">
        <f t="shared" si="124"/>
        <v>4.2814214602726466</v>
      </c>
      <c r="AG608" s="17">
        <f>([1]WLTC_BFH!$U612/1000-N608)</f>
        <v>-3.9574299489250464</v>
      </c>
      <c r="AH608" s="17">
        <f t="shared" si="125"/>
        <v>3.9574299489250464</v>
      </c>
      <c r="AK608">
        <v>3.2401310086800903</v>
      </c>
    </row>
    <row r="609" spans="1:37" x14ac:dyDescent="0.3">
      <c r="A609" s="3" t="s">
        <v>4</v>
      </c>
      <c r="B609" s="3">
        <v>605</v>
      </c>
      <c r="C609" s="9">
        <v>14.2</v>
      </c>
      <c r="D609" s="9">
        <v>14.2</v>
      </c>
      <c r="E609" s="9">
        <v>1.9755</v>
      </c>
      <c r="F609" s="13">
        <f t="shared" si="126"/>
        <v>1.4166666666666665</v>
      </c>
      <c r="G609" s="13">
        <f t="shared" si="127"/>
        <v>3.1031944444444428</v>
      </c>
      <c r="H609" s="35" cm="1">
        <f t="array" ref="H609">(m*g*_xll.Interp1d(-1,Parameters!$H$48:$H$54,Parameters!$I$48:$I$54,C609)+c_w*A*rho_L*(C609/3.6)^2/2+F609*e_i*m)*C609/3.6/1000</f>
        <v>7.88722568214411</v>
      </c>
      <c r="I609" s="35">
        <f t="shared" si="117"/>
        <v>71.037329311048396</v>
      </c>
      <c r="J609" s="35">
        <f t="shared" si="118"/>
        <v>1060.2518141678052</v>
      </c>
      <c r="K609" s="35">
        <f t="shared" si="119"/>
        <v>289.93885958304406</v>
      </c>
      <c r="L609" s="35">
        <f t="shared" si="120"/>
        <v>129.88506850028239</v>
      </c>
      <c r="M609" s="35" cm="1">
        <f t="array" ref="M609">_xll.Interp2dTab(-1,1,Parameters!$V$29:$AI$29,Parameters!$U$30:$U$37,Parameters!$V$30:$AI$37,ABS(J609),ABS(I609))*_xll.Interp2dTab(-1,1,Parameters!$V$18:$AI$18,Parameters!$U$19:$U$26,Parameters!$V$19:$AI$26,ABS(J609),ABS(I609))</f>
        <v>0.68104949578793783</v>
      </c>
      <c r="N609" s="35">
        <f t="shared" si="121"/>
        <v>11.580987477303704</v>
      </c>
      <c r="O609" s="35">
        <f t="shared" si="122"/>
        <v>11580.987477303705</v>
      </c>
      <c r="P609" s="35">
        <f t="shared" si="128"/>
        <v>0.30350138175500785</v>
      </c>
      <c r="Q609" s="35" cm="1">
        <f t="array" ref="Q609">_xll.Interp2dTab(-1,1,Parameters!$AL$29:$AY$29,Parameters!$AK$30:$AK$37,Parameters!$AL$30:$AY$37,ABS(L609),ABS(K609))</f>
        <v>0.6839691952171818</v>
      </c>
      <c r="R609" s="35">
        <f t="shared" si="123"/>
        <v>11.531551036651098</v>
      </c>
      <c r="S609" s="35">
        <f t="shared" si="129"/>
        <v>0.19759673549042969</v>
      </c>
      <c r="X609" s="12"/>
      <c r="AB609" s="17">
        <f>([1]WLTC_BFH!$I610/1000-H609)</f>
        <v>-7.8867450821441096</v>
      </c>
      <c r="AC609" s="17">
        <f t="shared" si="124"/>
        <v>7.8867450821441096</v>
      </c>
      <c r="AG609" s="17">
        <f>([1]WLTC_BFH!$U613/1000-N609)</f>
        <v>-1.3127894575020349</v>
      </c>
      <c r="AH609" s="17">
        <f t="shared" si="125"/>
        <v>1.3127894575020349</v>
      </c>
      <c r="AK609">
        <v>6.7685401862423493</v>
      </c>
    </row>
    <row r="610" spans="1:37" x14ac:dyDescent="0.3">
      <c r="A610" s="3" t="s">
        <v>4</v>
      </c>
      <c r="B610" s="3">
        <v>606</v>
      </c>
      <c r="C610" s="9">
        <v>19.8</v>
      </c>
      <c r="D610" s="9">
        <v>19.8</v>
      </c>
      <c r="E610" s="9">
        <v>6.1942000000000004</v>
      </c>
      <c r="F610" s="13">
        <f t="shared" si="126"/>
        <v>1.5555555555555558</v>
      </c>
      <c r="G610" s="13">
        <f t="shared" si="127"/>
        <v>3.1086944444444429</v>
      </c>
      <c r="H610" s="35" cm="1">
        <f t="array" ref="H610">(m*g*_xll.Interp1d(-1,Parameters!$H$48:$H$54,Parameters!$I$48:$I$54,C610)+c_w*A*rho_L*(C610/3.6)^2/2+F610*e_i*m)*C610/3.6/1000</f>
        <v>12.068325113986225</v>
      </c>
      <c r="I610" s="35">
        <f t="shared" si="117"/>
        <v>77.952942502333244</v>
      </c>
      <c r="J610" s="35">
        <f t="shared" si="118"/>
        <v>1478.3792901776442</v>
      </c>
      <c r="K610" s="35">
        <f t="shared" si="119"/>
        <v>318.16493482327314</v>
      </c>
      <c r="L610" s="35">
        <f t="shared" si="120"/>
        <v>181.10734903560507</v>
      </c>
      <c r="M610" s="35" cm="1">
        <f t="array" ref="M610">_xll.Interp2dTab(-1,1,Parameters!$V$29:$AI$29,Parameters!$U$30:$U$37,Parameters!$V$30:$AI$37,ABS(J610),ABS(I610))*_xll.Interp2dTab(-1,1,Parameters!$V$18:$AI$18,Parameters!$U$19:$U$26,Parameters!$V$19:$AI$26,ABS(J610),ABS(I610))</f>
        <v>0.75585952315646432</v>
      </c>
      <c r="N610" s="35">
        <f t="shared" si="121"/>
        <v>15.966359811925077</v>
      </c>
      <c r="O610" s="35">
        <f t="shared" si="122"/>
        <v>15966.359811925076</v>
      </c>
      <c r="P610" s="35">
        <f t="shared" si="128"/>
        <v>0.30793648170276483</v>
      </c>
      <c r="Q610" s="35" cm="1">
        <f t="array" ref="Q610">_xll.Interp2dTab(-1,1,Parameters!$AL$29:$AY$29,Parameters!$AK$30:$AK$37,Parameters!$AL$30:$AY$37,ABS(L610),ABS(K610))</f>
        <v>0.70374430917640507</v>
      </c>
      <c r="R610" s="35">
        <f t="shared" si="123"/>
        <v>17.148735636825023</v>
      </c>
      <c r="S610" s="35">
        <f t="shared" si="129"/>
        <v>0.20236027316732552</v>
      </c>
      <c r="X610" s="12"/>
      <c r="AB610" s="17">
        <f>([1]WLTC_BFH!$I611/1000-H610)</f>
        <v>-12.065376213986225</v>
      </c>
      <c r="AC610" s="17">
        <f t="shared" si="124"/>
        <v>12.065376213986225</v>
      </c>
      <c r="AG610" s="17">
        <f>([1]WLTC_BFH!$U614/1000-N610)</f>
        <v>5.7880188074847183E-2</v>
      </c>
      <c r="AH610" s="17">
        <f t="shared" si="125"/>
        <v>5.7880188074847183E-2</v>
      </c>
      <c r="AK610">
        <v>9.7945425895624076</v>
      </c>
    </row>
    <row r="611" spans="1:37" x14ac:dyDescent="0.3">
      <c r="A611" s="3" t="s">
        <v>4</v>
      </c>
      <c r="B611" s="3">
        <v>607</v>
      </c>
      <c r="C611" s="9">
        <v>25.5</v>
      </c>
      <c r="D611" s="9">
        <v>25.5</v>
      </c>
      <c r="E611" s="9">
        <v>10.5342</v>
      </c>
      <c r="F611" s="13">
        <f t="shared" si="126"/>
        <v>1.583333333333333</v>
      </c>
      <c r="G611" s="13">
        <f t="shared" si="127"/>
        <v>3.1157777777777764</v>
      </c>
      <c r="H611" s="35" cm="1">
        <f t="array" ref="H611">(m*g*_xll.Interp1d(-1,Parameters!$H$48:$H$54,Parameters!$I$48:$I$54,C611)+c_w*A*rho_L*(C611/3.6)^2/2+F611*e_i*m)*C611/3.6/1000</f>
        <v>15.865915714670441</v>
      </c>
      <c r="I611" s="35">
        <f t="shared" si="117"/>
        <v>79.574819936518622</v>
      </c>
      <c r="J611" s="35">
        <f t="shared" si="118"/>
        <v>1903.9733282590873</v>
      </c>
      <c r="K611" s="35">
        <f t="shared" si="119"/>
        <v>324.7846275709008</v>
      </c>
      <c r="L611" s="35">
        <f t="shared" si="120"/>
        <v>233.24431315191563</v>
      </c>
      <c r="M611" s="35" cm="1">
        <f t="array" ref="M611">_xll.Interp2dTab(-1,1,Parameters!$V$29:$AI$29,Parameters!$U$30:$U$37,Parameters!$V$30:$AI$37,ABS(J611),ABS(I611))*_xll.Interp2dTab(-1,1,Parameters!$V$18:$AI$18,Parameters!$U$19:$U$26,Parameters!$V$19:$AI$26,ABS(J611),ABS(I611))</f>
        <v>0.83891202359389705</v>
      </c>
      <c r="N611" s="35">
        <f t="shared" si="121"/>
        <v>18.91249054543395</v>
      </c>
      <c r="O611" s="35">
        <f t="shared" si="122"/>
        <v>18912.49054543395</v>
      </c>
      <c r="P611" s="35">
        <f t="shared" si="128"/>
        <v>0.31318995129871868</v>
      </c>
      <c r="Q611" s="35" cm="1">
        <f t="array" ref="Q611">_xll.Interp2dTab(-1,1,Parameters!$AL$29:$AY$29,Parameters!$AK$30:$AK$37,Parameters!$AL$30:$AY$37,ABS(L611),ABS(K611))</f>
        <v>0.74920410352582401</v>
      </c>
      <c r="R611" s="35">
        <f t="shared" si="123"/>
        <v>21.177027247987525</v>
      </c>
      <c r="S611" s="35">
        <f t="shared" si="129"/>
        <v>0.20824278073621094</v>
      </c>
      <c r="X611" s="12"/>
      <c r="AB611" s="17">
        <f>([1]WLTC_BFH!$I612/1000-H611)</f>
        <v>-15.861828314670442</v>
      </c>
      <c r="AC611" s="17">
        <f t="shared" si="124"/>
        <v>15.861828314670442</v>
      </c>
      <c r="AG611" s="17">
        <f>([1]WLTC_BFH!$U615/1000-N611)</f>
        <v>-0.46219928329812277</v>
      </c>
      <c r="AH611" s="17">
        <f t="shared" si="125"/>
        <v>0.46219928329812277</v>
      </c>
      <c r="AK611">
        <v>10.702509028963053</v>
      </c>
    </row>
    <row r="612" spans="1:37" x14ac:dyDescent="0.3">
      <c r="A612" s="3" t="s">
        <v>4</v>
      </c>
      <c r="B612" s="3">
        <v>608</v>
      </c>
      <c r="C612" s="9">
        <v>30.5</v>
      </c>
      <c r="D612" s="9">
        <v>30.5</v>
      </c>
      <c r="E612" s="9">
        <v>15.601100000000001</v>
      </c>
      <c r="F612" s="13">
        <f t="shared" si="126"/>
        <v>1.3888888888888888</v>
      </c>
      <c r="G612" s="13">
        <f t="shared" si="127"/>
        <v>3.1242499999999986</v>
      </c>
      <c r="H612" s="35" cm="1">
        <f t="array" ref="H612">(m*g*_xll.Interp1d(-1,Parameters!$H$48:$H$54,Parameters!$I$48:$I$54,C612)+c_w*A*rho_L*(C612/3.6)^2/2+F612*e_i*m)*C612/3.6/1000</f>
        <v>16.813651159591004</v>
      </c>
      <c r="I612" s="35">
        <f t="shared" si="117"/>
        <v>70.503860122998063</v>
      </c>
      <c r="J612" s="35">
        <f t="shared" si="118"/>
        <v>2277.3014318393002</v>
      </c>
      <c r="K612" s="35">
        <f t="shared" si="119"/>
        <v>287.76150509201659</v>
      </c>
      <c r="L612" s="35">
        <f t="shared" si="120"/>
        <v>278.97849220131081</v>
      </c>
      <c r="M612" s="35" cm="1">
        <f t="array" ref="M612">_xll.Interp2dTab(-1,1,Parameters!$V$29:$AI$29,Parameters!$U$30:$U$37,Parameters!$V$30:$AI$37,ABS(J612),ABS(I612))*_xll.Interp2dTab(-1,1,Parameters!$V$18:$AI$18,Parameters!$U$19:$U$26,Parameters!$V$19:$AI$26,ABS(J612),ABS(I612))</f>
        <v>0.86988375164596188</v>
      </c>
      <c r="N612" s="35">
        <f t="shared" si="121"/>
        <v>19.328618482385529</v>
      </c>
      <c r="O612" s="35">
        <f t="shared" si="122"/>
        <v>19328.618482385529</v>
      </c>
      <c r="P612" s="35">
        <f t="shared" si="128"/>
        <v>0.31855901198827019</v>
      </c>
      <c r="Q612" s="35" cm="1">
        <f t="array" ref="Q612">_xll.Interp2dTab(-1,1,Parameters!$AL$29:$AY$29,Parameters!$AK$30:$AK$37,Parameters!$AL$30:$AY$37,ABS(L612),ABS(K612))</f>
        <v>0.81735067561071029</v>
      </c>
      <c r="R612" s="35">
        <f t="shared" si="123"/>
        <v>20.570914861027227</v>
      </c>
      <c r="S612" s="35">
        <f t="shared" si="129"/>
        <v>0.21395692375316294</v>
      </c>
      <c r="X612" s="12"/>
      <c r="AB612" s="17">
        <f>([1]WLTC_BFH!$I613/1000-H612)</f>
        <v>-16.805168159591005</v>
      </c>
      <c r="AC612" s="17">
        <f t="shared" si="124"/>
        <v>16.805168159591005</v>
      </c>
      <c r="AG612" s="17">
        <f>([1]WLTC_BFH!$U616/1000-N612)</f>
        <v>1.587381517614471</v>
      </c>
      <c r="AH612" s="17">
        <f t="shared" si="125"/>
        <v>1.587381517614471</v>
      </c>
      <c r="AK612">
        <v>9.5228304135456092</v>
      </c>
    </row>
    <row r="613" spans="1:37" x14ac:dyDescent="0.3">
      <c r="A613" s="3" t="s">
        <v>4</v>
      </c>
      <c r="B613" s="3">
        <v>609</v>
      </c>
      <c r="C613" s="9">
        <v>34.799999999999997</v>
      </c>
      <c r="D613" s="9">
        <v>34.799999999999997</v>
      </c>
      <c r="E613" s="9">
        <v>21.8903</v>
      </c>
      <c r="F613" s="13">
        <f t="shared" si="126"/>
        <v>1.1944444444444435</v>
      </c>
      <c r="G613" s="13">
        <f t="shared" si="127"/>
        <v>3.1339166666666651</v>
      </c>
      <c r="H613" s="35" cm="1">
        <f t="array" ref="H613">(m*g*_xll.Interp1d(-1,Parameters!$H$48:$H$54,Parameters!$I$48:$I$54,C613)+c_w*A*rho_L*(C613/3.6)^2/2+F613*e_i*m)*C613/3.6/1000</f>
        <v>16.715160159401538</v>
      </c>
      <c r="I613" s="35">
        <f t="shared" si="117"/>
        <v>61.430210067627847</v>
      </c>
      <c r="J613" s="35">
        <f t="shared" si="118"/>
        <v>2598.3636009182837</v>
      </c>
      <c r="K613" s="35">
        <f t="shared" si="119"/>
        <v>250.72740239102308</v>
      </c>
      <c r="L613" s="35">
        <f t="shared" si="120"/>
        <v>318.3098861837907</v>
      </c>
      <c r="M613" s="35" cm="1">
        <f t="array" ref="M613">_xll.Interp2dTab(-1,1,Parameters!$V$29:$AI$29,Parameters!$U$30:$U$37,Parameters!$V$30:$AI$37,ABS(J613),ABS(I613))*_xll.Interp2dTab(-1,1,Parameters!$V$18:$AI$18,Parameters!$U$19:$U$26,Parameters!$V$19:$AI$26,ABS(J613),ABS(I613))</f>
        <v>0.88057993728772677</v>
      </c>
      <c r="N613" s="35">
        <f t="shared" si="121"/>
        <v>18.981990676378437</v>
      </c>
      <c r="O613" s="35">
        <f t="shared" si="122"/>
        <v>18981.990676378438</v>
      </c>
      <c r="P613" s="35">
        <f t="shared" si="128"/>
        <v>0.32383178717615307</v>
      </c>
      <c r="Q613" s="35" cm="1">
        <f t="array" ref="Q613">_xll.Interp2dTab(-1,1,Parameters!$AL$29:$AY$29,Parameters!$AK$30:$AK$37,Parameters!$AL$30:$AY$37,ABS(L613),ABS(K613))</f>
        <v>0.86415434876632335</v>
      </c>
      <c r="R613" s="35">
        <f t="shared" si="123"/>
        <v>19.342794702432837</v>
      </c>
      <c r="S613" s="35">
        <f t="shared" si="129"/>
        <v>0.21932992228161652</v>
      </c>
      <c r="X613" s="12"/>
      <c r="AB613" s="17">
        <f>([1]WLTC_BFH!$I614/1000-H613)</f>
        <v>-16.70074465940154</v>
      </c>
      <c r="AC613" s="17">
        <f t="shared" si="124"/>
        <v>16.70074465940154</v>
      </c>
      <c r="AG613" s="17">
        <f>([1]WLTC_BFH!$U617/1000-N613)</f>
        <v>1.587290877019683</v>
      </c>
      <c r="AH613" s="17">
        <f t="shared" si="125"/>
        <v>1.587290877019683</v>
      </c>
      <c r="AK613">
        <v>3.1959016504091657</v>
      </c>
    </row>
    <row r="614" spans="1:37" x14ac:dyDescent="0.3">
      <c r="A614" s="3" t="s">
        <v>4</v>
      </c>
      <c r="B614" s="3">
        <v>610</v>
      </c>
      <c r="C614" s="9">
        <v>38.799999999999997</v>
      </c>
      <c r="D614" s="9">
        <v>38.799999999999997</v>
      </c>
      <c r="E614" s="9">
        <v>27.871099999999998</v>
      </c>
      <c r="F614" s="13">
        <f t="shared" si="126"/>
        <v>1.1111111111111112</v>
      </c>
      <c r="G614" s="13">
        <f t="shared" si="127"/>
        <v>3.1446944444444429</v>
      </c>
      <c r="H614" s="35" cm="1">
        <f t="array" ref="H614">(m*g*_xll.Interp1d(-1,Parameters!$H$48:$H$54,Parameters!$I$48:$I$54,C614)+c_w*A*rho_L*(C614/3.6)^2/2+F614*e_i*m)*C614/3.6/1000</f>
        <v>17.516301529472159</v>
      </c>
      <c r="I614" s="35">
        <f t="shared" si="117"/>
        <v>57.737953870206823</v>
      </c>
      <c r="J614" s="35">
        <f t="shared" si="118"/>
        <v>2897.026083782454</v>
      </c>
      <c r="K614" s="35">
        <f t="shared" si="119"/>
        <v>235.65745872124916</v>
      </c>
      <c r="L614" s="35">
        <f t="shared" si="120"/>
        <v>354.89722942330684</v>
      </c>
      <c r="M614" s="35" cm="1">
        <f t="array" ref="M614">_xll.Interp2dTab(-1,1,Parameters!$V$29:$AI$29,Parameters!$U$30:$U$37,Parameters!$V$30:$AI$37,ABS(J614),ABS(I614))*_xll.Interp2dTab(-1,1,Parameters!$V$18:$AI$18,Parameters!$U$19:$U$26,Parameters!$V$19:$AI$26,ABS(J614),ABS(I614))</f>
        <v>0.88551002775442389</v>
      </c>
      <c r="N614" s="35">
        <f t="shared" si="121"/>
        <v>19.781031248050311</v>
      </c>
      <c r="O614" s="35">
        <f t="shared" si="122"/>
        <v>19781.031248050313</v>
      </c>
      <c r="P614" s="35">
        <f t="shared" si="128"/>
        <v>0.32932651807838925</v>
      </c>
      <c r="Q614" s="35" cm="1">
        <f t="array" ref="Q614">_xll.Interp2dTab(-1,1,Parameters!$AL$29:$AY$29,Parameters!$AK$30:$AK$37,Parameters!$AL$30:$AY$37,ABS(L614),ABS(K614))</f>
        <v>0.88154246634398437</v>
      </c>
      <c r="R614" s="35">
        <f t="shared" si="123"/>
        <v>19.870059807915332</v>
      </c>
      <c r="S614" s="35">
        <f t="shared" si="129"/>
        <v>0.22484938333937077</v>
      </c>
      <c r="X614" s="12"/>
      <c r="AB614" s="17">
        <f>([1]WLTC_BFH!$I615/1000-H614)</f>
        <v>-17.500456729472159</v>
      </c>
      <c r="AC614" s="17">
        <f t="shared" si="124"/>
        <v>17.500456729472159</v>
      </c>
      <c r="AG614" s="17">
        <f>([1]WLTC_BFH!$U618/1000-N614)</f>
        <v>-0.70059088107785783</v>
      </c>
      <c r="AH614" s="17">
        <f t="shared" si="125"/>
        <v>0.70059088107785783</v>
      </c>
      <c r="AK614">
        <v>-1.1464876096076999</v>
      </c>
    </row>
    <row r="615" spans="1:37" x14ac:dyDescent="0.3">
      <c r="A615" s="3" t="s">
        <v>4</v>
      </c>
      <c r="B615" s="3">
        <v>611</v>
      </c>
      <c r="C615" s="9">
        <v>42.9</v>
      </c>
      <c r="D615" s="9">
        <v>42.9</v>
      </c>
      <c r="E615" s="9">
        <v>33.139499999999998</v>
      </c>
      <c r="F615" s="13">
        <f t="shared" si="126"/>
        <v>1.1388888888888893</v>
      </c>
      <c r="G615" s="13">
        <f t="shared" si="127"/>
        <v>3.1566111111111095</v>
      </c>
      <c r="H615" s="35" cm="1">
        <f t="array" ref="H615">(m*g*_xll.Interp1d(-1,Parameters!$H$48:$H$54,Parameters!$I$48:$I$54,C615)+c_w*A*rho_L*(C615/3.6)^2/2+F615*e_i*m)*C615/3.6/1000</f>
        <v>19.944162533519194</v>
      </c>
      <c r="I615" s="35">
        <f t="shared" si="117"/>
        <v>59.457851876963844</v>
      </c>
      <c r="J615" s="35">
        <f t="shared" si="118"/>
        <v>3203.1551287182288</v>
      </c>
      <c r="K615" s="35">
        <f t="shared" si="119"/>
        <v>242.67722243582793</v>
      </c>
      <c r="L615" s="35">
        <f t="shared" si="120"/>
        <v>392.39925624381095</v>
      </c>
      <c r="M615" s="35" cm="1">
        <f t="array" ref="M615">_xll.Interp2dTab(-1,1,Parameters!$V$29:$AI$29,Parameters!$U$30:$U$37,Parameters!$V$30:$AI$37,ABS(J615),ABS(I615))*_xll.Interp2dTab(-1,1,Parameters!$V$18:$AI$18,Parameters!$U$19:$U$26,Parameters!$V$19:$AI$26,ABS(J615),ABS(I615))</f>
        <v>0.88224800589699748</v>
      </c>
      <c r="N615" s="35">
        <f t="shared" si="121"/>
        <v>22.606072669148855</v>
      </c>
      <c r="O615" s="35">
        <f t="shared" si="122"/>
        <v>22606.072669148856</v>
      </c>
      <c r="P615" s="35">
        <f t="shared" si="128"/>
        <v>0.33560598270870839</v>
      </c>
      <c r="Q615" s="35" cm="1">
        <f t="array" ref="Q615">_xll.Interp2dTab(-1,1,Parameters!$AL$29:$AY$29,Parameters!$AK$30:$AK$37,Parameters!$AL$30:$AY$37,ABS(L615),ABS(K615))</f>
        <v>0.88681686139888771</v>
      </c>
      <c r="R615" s="35">
        <f t="shared" si="123"/>
        <v>22.489606819223937</v>
      </c>
      <c r="S615" s="35">
        <f t="shared" si="129"/>
        <v>0.23109649634471074</v>
      </c>
      <c r="X615" s="12"/>
      <c r="AB615" s="17">
        <f>([1]WLTC_BFH!$I616/1000-H615)</f>
        <v>-19.926842833519192</v>
      </c>
      <c r="AC615" s="17">
        <f t="shared" si="124"/>
        <v>19.926842833519192</v>
      </c>
      <c r="AG615" s="17">
        <f>([1]WLTC_BFH!$U619/1000-N615)</f>
        <v>-0.92105306130543241</v>
      </c>
      <c r="AH615" s="17">
        <f t="shared" si="125"/>
        <v>0.92105306130543241</v>
      </c>
      <c r="AK615">
        <v>0.14927283693830162</v>
      </c>
    </row>
    <row r="616" spans="1:37" x14ac:dyDescent="0.3">
      <c r="A616" s="3" t="s">
        <v>4</v>
      </c>
      <c r="B616" s="3">
        <v>612</v>
      </c>
      <c r="C616" s="9">
        <v>46.4</v>
      </c>
      <c r="D616" s="9">
        <v>46.4</v>
      </c>
      <c r="E616" s="9">
        <v>37.906999999999996</v>
      </c>
      <c r="F616" s="13">
        <f t="shared" si="126"/>
        <v>0.97222222222222221</v>
      </c>
      <c r="G616" s="13">
        <f t="shared" si="127"/>
        <v>3.1694999999999984</v>
      </c>
      <c r="H616" s="35" cm="1">
        <f t="array" ref="H616">(m*g*_xll.Interp1d(-1,Parameters!$H$48:$H$54,Parameters!$I$48:$I$54,C616)+c_w*A*rho_L*(C616/3.6)^2/2+F616*e_i*m)*C616/3.6/1000</f>
        <v>18.777121546529429</v>
      </c>
      <c r="I616" s="35">
        <f t="shared" si="117"/>
        <v>51.756123336630182</v>
      </c>
      <c r="J616" s="35">
        <f t="shared" si="118"/>
        <v>3464.4848012243774</v>
      </c>
      <c r="K616" s="35">
        <f t="shared" si="119"/>
        <v>211.2426173984561</v>
      </c>
      <c r="L616" s="35">
        <f t="shared" si="120"/>
        <v>424.41318157838754</v>
      </c>
      <c r="M616" s="35" cm="1">
        <f t="array" ref="M616">_xll.Interp2dTab(-1,1,Parameters!$V$29:$AI$29,Parameters!$U$30:$U$37,Parameters!$V$30:$AI$37,ABS(J616),ABS(I616))*_xll.Interp2dTab(-1,1,Parameters!$V$18:$AI$18,Parameters!$U$19:$U$26,Parameters!$V$19:$AI$26,ABS(J616),ABS(I616))</f>
        <v>0.88422112158457633</v>
      </c>
      <c r="N616" s="35">
        <f t="shared" si="121"/>
        <v>21.235775857604171</v>
      </c>
      <c r="O616" s="35">
        <f t="shared" si="122"/>
        <v>21235.775857604171</v>
      </c>
      <c r="P616" s="35">
        <f t="shared" si="128"/>
        <v>0.34150480933582067</v>
      </c>
      <c r="Q616" s="35" cm="1">
        <f t="array" ref="Q616">_xll.Interp2dTab(-1,1,Parameters!$AL$29:$AY$29,Parameters!$AK$30:$AK$37,Parameters!$AL$30:$AY$37,ABS(L616),ABS(K616))</f>
        <v>0.90790343450754762</v>
      </c>
      <c r="R616" s="35">
        <f t="shared" si="123"/>
        <v>20.681848787932225</v>
      </c>
      <c r="S616" s="35">
        <f t="shared" si="129"/>
        <v>0.23684145434135859</v>
      </c>
      <c r="X616" s="12"/>
      <c r="AB616" s="17">
        <f>([1]WLTC_BFH!$I617/1000-H616)</f>
        <v>-18.759682846529429</v>
      </c>
      <c r="AC616" s="17">
        <f t="shared" si="124"/>
        <v>18.759682846529429</v>
      </c>
      <c r="AG616" s="17">
        <f>([1]WLTC_BFH!$U620/1000-N616)</f>
        <v>-7.7009758576039555</v>
      </c>
      <c r="AH616" s="17">
        <f t="shared" si="125"/>
        <v>7.7009758576039555</v>
      </c>
      <c r="AK616">
        <v>-8.1564147177388886</v>
      </c>
    </row>
    <row r="617" spans="1:37" x14ac:dyDescent="0.3">
      <c r="A617" s="3" t="s">
        <v>4</v>
      </c>
      <c r="B617" s="3">
        <v>613</v>
      </c>
      <c r="C617" s="9">
        <v>48.3</v>
      </c>
      <c r="D617" s="9">
        <v>48.3</v>
      </c>
      <c r="E617" s="9">
        <v>41.694200000000002</v>
      </c>
      <c r="F617" s="13">
        <f t="shared" si="126"/>
        <v>0.52777777777777735</v>
      </c>
      <c r="G617" s="13">
        <f t="shared" si="127"/>
        <v>3.1829166666666651</v>
      </c>
      <c r="H617" s="35" cm="1">
        <f t="array" ref="H617">(m*g*_xll.Interp1d(-1,Parameters!$H$48:$H$54,Parameters!$I$48:$I$54,C617)+c_w*A*rho_L*(C617/3.6)^2/2+F617*e_i*m)*C617/3.6/1000</f>
        <v>11.512443896650245</v>
      </c>
      <c r="I617" s="35">
        <f t="shared" si="117"/>
        <v>30.483940002223978</v>
      </c>
      <c r="J617" s="35">
        <f t="shared" si="118"/>
        <v>3606.3494805848595</v>
      </c>
      <c r="K617" s="35">
        <f t="shared" si="119"/>
        <v>124.42020111907716</v>
      </c>
      <c r="L617" s="35">
        <f t="shared" si="120"/>
        <v>441.79216961715781</v>
      </c>
      <c r="M617" s="35" cm="1">
        <f t="array" ref="M617">_xll.Interp2dTab(-1,1,Parameters!$V$29:$AI$29,Parameters!$U$30:$U$37,Parameters!$V$30:$AI$37,ABS(J617),ABS(I617))*_xll.Interp2dTab(-1,1,Parameters!$V$18:$AI$18,Parameters!$U$19:$U$26,Parameters!$V$19:$AI$26,ABS(J617),ABS(I617))</f>
        <v>0.7904785868416917</v>
      </c>
      <c r="N617" s="35">
        <f t="shared" si="121"/>
        <v>14.563890898863564</v>
      </c>
      <c r="O617" s="35">
        <f t="shared" si="122"/>
        <v>14563.890898863563</v>
      </c>
      <c r="P617" s="35">
        <f t="shared" si="128"/>
        <v>0.34555033458550499</v>
      </c>
      <c r="Q617" s="35" cm="1">
        <f t="array" ref="Q617">_xll.Interp2dTab(-1,1,Parameters!$AL$29:$AY$29,Parameters!$AK$30:$AK$37,Parameters!$AL$30:$AY$37,ABS(L617),ABS(K617))</f>
        <v>0.94114243316366542</v>
      </c>
      <c r="R617" s="35">
        <f t="shared" si="123"/>
        <v>12.232414022552335</v>
      </c>
      <c r="S617" s="35">
        <f t="shared" si="129"/>
        <v>0.2402393471254009</v>
      </c>
      <c r="X617" s="12"/>
      <c r="AB617" s="17">
        <f>([1]WLTC_BFH!$I618/1000-H617)</f>
        <v>-11.497112696650245</v>
      </c>
      <c r="AC617" s="17">
        <f t="shared" si="124"/>
        <v>11.497112696650245</v>
      </c>
      <c r="AG617" s="17">
        <f>([1]WLTC_BFH!$U621/1000-N617)</f>
        <v>-12.671010898863546</v>
      </c>
      <c r="AH617" s="17">
        <f t="shared" si="125"/>
        <v>12.671010898863546</v>
      </c>
      <c r="AK617">
        <v>-16.482464400864316</v>
      </c>
    </row>
    <row r="618" spans="1:37" x14ac:dyDescent="0.3">
      <c r="A618" s="3" t="s">
        <v>4</v>
      </c>
      <c r="B618" s="3">
        <v>614</v>
      </c>
      <c r="C618" s="9">
        <v>48.7</v>
      </c>
      <c r="D618" s="9">
        <v>48.7</v>
      </c>
      <c r="E618" s="9">
        <v>45.245899999999999</v>
      </c>
      <c r="F618" s="13">
        <f t="shared" si="126"/>
        <v>0.11111111111111269</v>
      </c>
      <c r="G618" s="13">
        <f t="shared" si="127"/>
        <v>3.1964444444444426</v>
      </c>
      <c r="H618" s="35" cm="1">
        <f t="array" ref="H618">(m*g*_xll.Interp1d(-1,Parameters!$H$48:$H$54,Parameters!$I$48:$I$54,C618)+c_w*A*rho_L*(C618/3.6)^2/2+F618*e_i*m)*C618/3.6/1000</f>
        <v>3.9585615334722468</v>
      </c>
      <c r="I618" s="35">
        <f t="shared" si="117"/>
        <v>10.395829332949535</v>
      </c>
      <c r="J618" s="35">
        <f t="shared" si="118"/>
        <v>3636.2157288712765</v>
      </c>
      <c r="K618" s="35">
        <f t="shared" si="119"/>
        <v>42.430577422433529</v>
      </c>
      <c r="L618" s="35">
        <f t="shared" si="120"/>
        <v>445.45090394110946</v>
      </c>
      <c r="M618" s="35" cm="1">
        <f t="array" ref="M618">_xll.Interp2dTab(-1,1,Parameters!$V$29:$AI$29,Parameters!$U$30:$U$37,Parameters!$V$30:$AI$37,ABS(J618),ABS(I618))*_xll.Interp2dTab(-1,1,Parameters!$V$18:$AI$18,Parameters!$U$19:$U$26,Parameters!$V$19:$AI$26,ABS(J618),ABS(I618))</f>
        <v>0.69959622310360225</v>
      </c>
      <c r="N618" s="35">
        <f t="shared" si="121"/>
        <v>5.6583517788460513</v>
      </c>
      <c r="O618" s="35">
        <f t="shared" si="122"/>
        <v>5658.3517788460513</v>
      </c>
      <c r="P618" s="35">
        <f t="shared" si="128"/>
        <v>0.34712209896851781</v>
      </c>
      <c r="Q618" s="35" cm="1">
        <f t="array" ref="Q618">_xll.Interp2dTab(-1,1,Parameters!$AL$29:$AY$29,Parameters!$AK$30:$AK$37,Parameters!$AL$30:$AY$37,ABS(L618),ABS(K618))</f>
        <v>0.94855670196910347</v>
      </c>
      <c r="R618" s="35">
        <f t="shared" si="123"/>
        <v>4.1732471293014868</v>
      </c>
      <c r="S618" s="35">
        <f t="shared" si="129"/>
        <v>0.24139858243909576</v>
      </c>
      <c r="X618" s="12"/>
      <c r="AB618" s="17">
        <f>([1]WLTC_BFH!$I619/1000-H618)</f>
        <v>-3.9415051334722468</v>
      </c>
      <c r="AC618" s="17">
        <f t="shared" si="124"/>
        <v>3.9415051334722468</v>
      </c>
      <c r="AG618" s="17">
        <f>([1]WLTC_BFH!$U622/1000-N618)</f>
        <v>-4.6205917788461255</v>
      </c>
      <c r="AH618" s="17">
        <f t="shared" si="125"/>
        <v>4.6205917788461255</v>
      </c>
      <c r="AK618">
        <v>-17.585390623419453</v>
      </c>
    </row>
    <row r="619" spans="1:37" x14ac:dyDescent="0.3">
      <c r="A619" s="3" t="s">
        <v>4</v>
      </c>
      <c r="B619" s="3">
        <v>615</v>
      </c>
      <c r="C619" s="9">
        <v>48.5</v>
      </c>
      <c r="D619" s="9">
        <v>48.5</v>
      </c>
      <c r="E619" s="9">
        <v>47.822800000000001</v>
      </c>
      <c r="F619" s="13">
        <f t="shared" si="126"/>
        <v>-5.5555555555556344E-2</v>
      </c>
      <c r="G619" s="13">
        <f t="shared" si="127"/>
        <v>3.2099166666666648</v>
      </c>
      <c r="H619" s="35" cm="1">
        <f t="array" ref="H619">(m*g*_xll.Interp1d(-1,Parameters!$H$48:$H$54,Parameters!$I$48:$I$54,C619)+c_w*A*rho_L*(C619/3.6)^2/2+F619*e_i*m)*C619/3.6/1000</f>
        <v>0.88035801405041558</v>
      </c>
      <c r="I619" s="35">
        <f t="shared" si="117"/>
        <v>2.3214978490287046</v>
      </c>
      <c r="J619" s="35">
        <f t="shared" si="118"/>
        <v>3621.2826047280669</v>
      </c>
      <c r="K619" s="35">
        <f t="shared" si="119"/>
        <v>9.4751934708106589</v>
      </c>
      <c r="L619" s="35">
        <f t="shared" si="120"/>
        <v>443.62153677913352</v>
      </c>
      <c r="M619" s="35" cm="1">
        <f t="array" ref="M619">_xll.Interp2dTab(-1,1,Parameters!$V$29:$AI$29,Parameters!$U$30:$U$37,Parameters!$V$30:$AI$37,ABS(J619),ABS(I619))*_xll.Interp2dTab(-1,1,Parameters!$V$18:$AI$18,Parameters!$U$19:$U$26,Parameters!$V$19:$AI$26,ABS(J619),ABS(I619))</f>
        <v>0.29474559054892807</v>
      </c>
      <c r="N619" s="35">
        <f t="shared" si="121"/>
        <v>2.9868403201922549</v>
      </c>
      <c r="O619" s="35">
        <f t="shared" si="122"/>
        <v>2986.8403201922547</v>
      </c>
      <c r="P619" s="35">
        <f t="shared" si="128"/>
        <v>0.34795177683523787</v>
      </c>
      <c r="Q619" s="35" cm="1">
        <f t="array" ref="Q619">_xll.Interp2dTab(-1,1,Parameters!$AL$29:$AY$29,Parameters!$AK$30:$AK$37,Parameters!$AL$30:$AY$37,ABS(L619),ABS(K619))</f>
        <v>0.60466417896951019</v>
      </c>
      <c r="R619" s="35">
        <f t="shared" si="123"/>
        <v>1.4559453737622634</v>
      </c>
      <c r="S619" s="35">
        <f t="shared" si="129"/>
        <v>0.24180301170958529</v>
      </c>
      <c r="X619" s="12"/>
      <c r="AB619" s="17">
        <f>([1]WLTC_BFH!$I620/1000-H619)</f>
        <v>-0.86825981405041563</v>
      </c>
      <c r="AC619" s="17">
        <f t="shared" si="124"/>
        <v>0.86825981405041563</v>
      </c>
      <c r="AG619" s="17">
        <f>([1]WLTC_BFH!$U623/1000-N619)</f>
        <v>2.0449996798077565</v>
      </c>
      <c r="AH619" s="17">
        <f t="shared" si="125"/>
        <v>2.0449996798077565</v>
      </c>
      <c r="AK619">
        <v>-9.4244034009501494</v>
      </c>
    </row>
    <row r="620" spans="1:37" x14ac:dyDescent="0.3">
      <c r="A620" s="3" t="s">
        <v>4</v>
      </c>
      <c r="B620" s="3">
        <v>616</v>
      </c>
      <c r="C620" s="9">
        <v>48.4</v>
      </c>
      <c r="D620" s="9">
        <v>48.4</v>
      </c>
      <c r="E620" s="9">
        <v>48.432699999999997</v>
      </c>
      <c r="F620" s="13">
        <f t="shared" si="126"/>
        <v>-2.7777777777778172E-2</v>
      </c>
      <c r="G620" s="13">
        <f t="shared" si="127"/>
        <v>3.2233611111111093</v>
      </c>
      <c r="H620" s="35" cm="1">
        <f t="array" ref="H620">(m*g*_xll.Interp1d(-1,Parameters!$H$48:$H$54,Parameters!$I$48:$I$54,C620)+c_w*A*rho_L*(C620/3.6)^2/2+F620*e_i*m)*C620/3.6/1000</f>
        <v>1.3823438315322787</v>
      </c>
      <c r="I620" s="35">
        <f t="shared" si="117"/>
        <v>3.6527623638401123</v>
      </c>
      <c r="J620" s="35">
        <f t="shared" si="118"/>
        <v>3613.8160426564627</v>
      </c>
      <c r="K620" s="35">
        <f t="shared" si="119"/>
        <v>14.90874958801342</v>
      </c>
      <c r="L620" s="35">
        <f t="shared" si="120"/>
        <v>442.70685319814561</v>
      </c>
      <c r="M620" s="35" cm="1">
        <f t="array" ref="M620">_xll.Interp2dTab(-1,1,Parameters!$V$29:$AI$29,Parameters!$U$30:$U$37,Parameters!$V$30:$AI$37,ABS(J620),ABS(I620))*_xll.Interp2dTab(-1,1,Parameters!$V$18:$AI$18,Parameters!$U$19:$U$26,Parameters!$V$19:$AI$26,ABS(J620),ABS(I620))</f>
        <v>0.35362534649081251</v>
      </c>
      <c r="N620" s="35">
        <f t="shared" si="121"/>
        <v>3.9090632084207604</v>
      </c>
      <c r="O620" s="35">
        <f t="shared" si="122"/>
        <v>3909.0632084207605</v>
      </c>
      <c r="P620" s="35">
        <f t="shared" si="128"/>
        <v>0.34903762772646585</v>
      </c>
      <c r="Q620" s="35" cm="1">
        <f t="array" ref="Q620">_xll.Interp2dTab(-1,1,Parameters!$AL$29:$AY$29,Parameters!$AK$30:$AK$37,Parameters!$AL$30:$AY$37,ABS(L620),ABS(K620))</f>
        <v>0.72202899110108987</v>
      </c>
      <c r="R620" s="35">
        <f t="shared" si="123"/>
        <v>1.9145267691041223</v>
      </c>
      <c r="S620" s="35">
        <f t="shared" si="129"/>
        <v>0.24233482470100309</v>
      </c>
      <c r="X620" s="12"/>
      <c r="AB620" s="17">
        <f>([1]WLTC_BFH!$I621/1000-H620)</f>
        <v>-1.3800149315322787</v>
      </c>
      <c r="AC620" s="17">
        <f t="shared" si="124"/>
        <v>1.3800149315322787</v>
      </c>
      <c r="AG620" s="17">
        <f>([1]WLTC_BFH!$U624/1000-N620)</f>
        <v>0.42386883041428192</v>
      </c>
      <c r="AH620" s="17">
        <f t="shared" si="125"/>
        <v>0.42386883041428192</v>
      </c>
      <c r="AK620">
        <v>-1.3181906201359279</v>
      </c>
    </row>
    <row r="621" spans="1:37" x14ac:dyDescent="0.3">
      <c r="A621" s="3" t="s">
        <v>4</v>
      </c>
      <c r="B621" s="3">
        <v>617</v>
      </c>
      <c r="C621" s="9">
        <v>48.2</v>
      </c>
      <c r="D621" s="9">
        <v>48.2</v>
      </c>
      <c r="E621" s="9">
        <v>48.026800000000001</v>
      </c>
      <c r="F621" s="13">
        <f t="shared" si="126"/>
        <v>-5.5555555555554373E-2</v>
      </c>
      <c r="G621" s="13">
        <f t="shared" si="127"/>
        <v>3.236749999999998</v>
      </c>
      <c r="H621" s="35" cm="1">
        <f t="array" ref="H621">(m*g*_xll.Interp1d(-1,Parameters!$H$48:$H$54,Parameters!$I$48:$I$54,C621)+c_w*A*rho_L*(C621/3.6)^2/2+F621*e_i*m)*C621/3.6/1000</f>
        <v>0.86268625290852707</v>
      </c>
      <c r="I621" s="35">
        <f t="shared" si="117"/>
        <v>2.2890566533551655</v>
      </c>
      <c r="J621" s="35">
        <f t="shared" si="118"/>
        <v>3598.8829185132549</v>
      </c>
      <c r="K621" s="35">
        <f t="shared" si="119"/>
        <v>9.3427847306691074</v>
      </c>
      <c r="L621" s="35">
        <f t="shared" si="120"/>
        <v>440.8774860361699</v>
      </c>
      <c r="M621" s="35" cm="1">
        <f t="array" ref="M621">_xll.Interp2dTab(-1,1,Parameters!$V$29:$AI$29,Parameters!$U$30:$U$37,Parameters!$V$30:$AI$37,ABS(J621),ABS(I621))*_xll.Interp2dTab(-1,1,Parameters!$V$18:$AI$18,Parameters!$U$19:$U$26,Parameters!$V$19:$AI$26,ABS(J621),ABS(I621))</f>
        <v>0.29314733129667775</v>
      </c>
      <c r="N621" s="35">
        <f t="shared" si="121"/>
        <v>2.9428419119239786</v>
      </c>
      <c r="O621" s="35">
        <f t="shared" si="122"/>
        <v>2942.8419119239784</v>
      </c>
      <c r="P621" s="35">
        <f t="shared" si="128"/>
        <v>0.34985508381311142</v>
      </c>
      <c r="Q621" s="35" cm="1">
        <f t="array" ref="Q621">_xll.Interp2dTab(-1,1,Parameters!$AL$29:$AY$29,Parameters!$AK$30:$AK$37,Parameters!$AL$30:$AY$37,ABS(L621),ABS(K621))</f>
        <v>0.6018041501824527</v>
      </c>
      <c r="R621" s="35">
        <f t="shared" si="123"/>
        <v>1.4335000060185379</v>
      </c>
      <c r="S621" s="35">
        <f t="shared" si="129"/>
        <v>0.24273301914711937</v>
      </c>
      <c r="X621" s="12"/>
      <c r="AB621" s="17">
        <f>([1]WLTC_BFH!$I622/1000-H621)</f>
        <v>-0.86508435290852703</v>
      </c>
      <c r="AC621" s="17">
        <f t="shared" si="124"/>
        <v>0.86508435290852703</v>
      </c>
      <c r="AG621" s="17">
        <f>([1]WLTC_BFH!$U625/1000-N621)</f>
        <v>-3.7633079313415001</v>
      </c>
      <c r="AH621" s="17">
        <f t="shared" si="125"/>
        <v>3.7633079313415001</v>
      </c>
      <c r="AK621">
        <v>-3.1693086071348731</v>
      </c>
    </row>
    <row r="622" spans="1:37" x14ac:dyDescent="0.3">
      <c r="A622" s="3" t="s">
        <v>4</v>
      </c>
      <c r="B622" s="3">
        <v>618</v>
      </c>
      <c r="C622" s="9">
        <v>47.8</v>
      </c>
      <c r="D622" s="9">
        <v>47.8</v>
      </c>
      <c r="E622" s="9">
        <v>47.863900000000001</v>
      </c>
      <c r="F622" s="13">
        <f t="shared" si="126"/>
        <v>-0.11111111111111269</v>
      </c>
      <c r="G622" s="13">
        <f t="shared" si="127"/>
        <v>3.2500277777777757</v>
      </c>
      <c r="H622" s="35" cm="1">
        <f t="array" ref="H622">(m*g*_xll.Interp1d(-1,Parameters!$H$48:$H$54,Parameters!$I$48:$I$54,C622)+c_w*A*rho_L*(C622/3.6)^2/2+F622*e_i*m)*C622/3.6/1000</f>
        <v>-0.16373795538720767</v>
      </c>
      <c r="I622" s="35">
        <f t="shared" si="117"/>
        <v>0.43809890588117734</v>
      </c>
      <c r="J622" s="35">
        <f t="shared" si="118"/>
        <v>3569.0166702268375</v>
      </c>
      <c r="K622" s="35">
        <f t="shared" si="119"/>
        <v>1.7881006843540252</v>
      </c>
      <c r="L622" s="35">
        <f t="shared" si="120"/>
        <v>437.21875171221825</v>
      </c>
      <c r="M622" s="35" cm="1">
        <f t="array" ref="M622">_xll.Interp2dTab(-1,1,Parameters!$V$29:$AI$29,Parameters!$U$30:$U$37,Parameters!$V$30:$AI$37,ABS(J622),ABS(I622))*_xll.Interp2dTab(-1,1,Parameters!$V$18:$AI$18,Parameters!$U$19:$U$26,Parameters!$V$19:$AI$26,ABS(J622),ABS(I622))</f>
        <v>8.5386061047352385E-2</v>
      </c>
      <c r="N622" s="35">
        <f t="shared" si="121"/>
        <v>-1.3980939054460776E-2</v>
      </c>
      <c r="O622" s="35">
        <f t="shared" si="122"/>
        <v>-13.980939054460777</v>
      </c>
      <c r="P622" s="35">
        <f t="shared" si="128"/>
        <v>0.34985120021892963</v>
      </c>
      <c r="Q622" s="35" cm="1">
        <f t="array" ref="Q622">_xll.Interp2dTab(-1,1,Parameters!$AL$29:$AY$29,Parameters!$AK$30:$AK$37,Parameters!$AL$30:$AY$37,ABS(L622),ABS(K622))</f>
        <v>0.43862297478204698</v>
      </c>
      <c r="R622" s="35">
        <f t="shared" si="123"/>
        <v>-7.1819229076667129E-2</v>
      </c>
      <c r="S622" s="35">
        <f t="shared" si="129"/>
        <v>0.24271306936126474</v>
      </c>
      <c r="X622" s="12"/>
      <c r="AB622" s="17">
        <f>([1]WLTC_BFH!$I623/1000-H622)</f>
        <v>0.16603125538720767</v>
      </c>
      <c r="AC622" s="17">
        <f t="shared" si="124"/>
        <v>0.16603125538720767</v>
      </c>
      <c r="AG622" s="17">
        <f>([1]WLTC_BFH!$U626/1000-N622)</f>
        <v>-0.93794566645012478</v>
      </c>
      <c r="AH622" s="17">
        <f t="shared" si="125"/>
        <v>0.93794566645012478</v>
      </c>
      <c r="AK622">
        <v>-4.1804111273317783</v>
      </c>
    </row>
    <row r="623" spans="1:37" x14ac:dyDescent="0.3">
      <c r="A623" s="3" t="s">
        <v>4</v>
      </c>
      <c r="B623" s="3">
        <v>619</v>
      </c>
      <c r="C623" s="9">
        <v>47</v>
      </c>
      <c r="D623" s="9">
        <v>47</v>
      </c>
      <c r="E623" s="9">
        <v>47.9373</v>
      </c>
      <c r="F623" s="13">
        <f t="shared" si="126"/>
        <v>-0.22222222222222143</v>
      </c>
      <c r="G623" s="13">
        <f t="shared" si="127"/>
        <v>3.2630833333333311</v>
      </c>
      <c r="H623" s="35" cm="1">
        <f t="array" ref="H623">(m*g*_xll.Interp1d(-1,Parameters!$H$48:$H$54,Parameters!$I$48:$I$54,C623)+c_w*A*rho_L*(C623/3.6)^2/2+F623*e_i*m)*C623/3.6/1000</f>
        <v>-2.1650337793858365</v>
      </c>
      <c r="I623" s="35">
        <f t="shared" si="117"/>
        <v>5.8913865774181202</v>
      </c>
      <c r="J623" s="35">
        <f t="shared" si="118"/>
        <v>3509.284173654004</v>
      </c>
      <c r="K623" s="35">
        <f t="shared" si="119"/>
        <v>24.04569431573206</v>
      </c>
      <c r="L623" s="35">
        <f t="shared" si="120"/>
        <v>429.90128306431507</v>
      </c>
      <c r="M623" s="35" cm="1">
        <f t="array" ref="M623">_xll.Interp2dTab(-1,1,Parameters!$V$29:$AI$29,Parameters!$U$30:$U$37,Parameters!$V$30:$AI$37,ABS(J623),ABS(I623))*_xll.Interp2dTab(-1,1,Parameters!$V$18:$AI$18,Parameters!$U$19:$U$26,Parameters!$V$19:$AI$26,ABS(J623),ABS(I623))</f>
        <v>0.46209167722779382</v>
      </c>
      <c r="N623" s="35">
        <f t="shared" si="121"/>
        <v>-1.0004440903712306</v>
      </c>
      <c r="O623" s="35">
        <f t="shared" si="122"/>
        <v>-1000.4440903712306</v>
      </c>
      <c r="P623" s="35">
        <f t="shared" si="128"/>
        <v>0.34957329908271539</v>
      </c>
      <c r="Q623" s="35" cm="1">
        <f t="array" ref="Q623">_xll.Interp2dTab(-1,1,Parameters!$AL$29:$AY$29,Parameters!$AK$30:$AK$37,Parameters!$AL$30:$AY$37,ABS(L623),ABS(K623))</f>
        <v>0.91938699721981243</v>
      </c>
      <c r="R623" s="35">
        <f t="shared" si="123"/>
        <v>-1.9905039053090061</v>
      </c>
      <c r="S623" s="35">
        <f t="shared" si="129"/>
        <v>0.24216015160979001</v>
      </c>
      <c r="X623" s="12"/>
      <c r="AB623" s="17">
        <f>([1]WLTC_BFH!$I624/1000-H623)</f>
        <v>2.1668639793858366</v>
      </c>
      <c r="AC623" s="17">
        <f t="shared" si="124"/>
        <v>2.1668639793858366</v>
      </c>
      <c r="AG623" s="17">
        <f>([1]WLTC_BFH!$U627/1000-N623)</f>
        <v>4.305801233228248</v>
      </c>
      <c r="AH623" s="17">
        <f t="shared" si="125"/>
        <v>4.305801233228248</v>
      </c>
      <c r="AK623">
        <v>-0.63171862232529774</v>
      </c>
    </row>
    <row r="624" spans="1:37" x14ac:dyDescent="0.3">
      <c r="A624" s="3" t="s">
        <v>4</v>
      </c>
      <c r="B624" s="3">
        <v>620</v>
      </c>
      <c r="C624" s="9">
        <v>45.9</v>
      </c>
      <c r="D624" s="9">
        <v>45.9</v>
      </c>
      <c r="E624" s="9">
        <v>47.184100000000001</v>
      </c>
      <c r="F624" s="13">
        <f t="shared" si="126"/>
        <v>-0.30555555555555597</v>
      </c>
      <c r="G624" s="13">
        <f t="shared" si="127"/>
        <v>3.2758333333333312</v>
      </c>
      <c r="H624" s="35" cm="1">
        <f t="array" ref="H624">(m*g*_xll.Interp1d(-1,Parameters!$H$48:$H$54,Parameters!$I$48:$I$54,C624)+c_w*A*rho_L*(C624/3.6)^2/2+F624*e_i*m)*C624/3.6/1000</f>
        <v>-3.6004542962585755</v>
      </c>
      <c r="I624" s="35">
        <f t="shared" si="117"/>
        <v>10.03218007523173</v>
      </c>
      <c r="J624" s="35">
        <f t="shared" si="118"/>
        <v>3427.1519908663568</v>
      </c>
      <c r="K624" s="35">
        <f t="shared" si="119"/>
        <v>40.946342977058308</v>
      </c>
      <c r="L624" s="35">
        <f t="shared" si="120"/>
        <v>419.83976367344809</v>
      </c>
      <c r="M624" s="35" cm="1">
        <f t="array" ref="M624">_xll.Interp2dTab(-1,1,Parameters!$V$29:$AI$29,Parameters!$U$30:$U$37,Parameters!$V$30:$AI$37,ABS(J624),ABS(I624))*_xll.Interp2dTab(-1,1,Parameters!$V$18:$AI$18,Parameters!$U$19:$U$26,Parameters!$V$19:$AI$26,ABS(J624),ABS(I624))</f>
        <v>0.69672274355010355</v>
      </c>
      <c r="N624" s="35">
        <f t="shared" si="121"/>
        <v>-2.5085183953160319</v>
      </c>
      <c r="O624" s="35">
        <f t="shared" si="122"/>
        <v>-2508.5183953160317</v>
      </c>
      <c r="P624" s="35">
        <f t="shared" si="128"/>
        <v>0.34887648841734981</v>
      </c>
      <c r="Q624" s="35" cm="1">
        <f t="array" ref="Q624">_xll.Interp2dTab(-1,1,Parameters!$AL$29:$AY$29,Parameters!$AK$30:$AK$37,Parameters!$AL$30:$AY$37,ABS(L624),ABS(K624))</f>
        <v>0.94701128054306449</v>
      </c>
      <c r="R624" s="35">
        <f t="shared" si="123"/>
        <v>-3.4096708336366115</v>
      </c>
      <c r="S624" s="35">
        <f t="shared" si="129"/>
        <v>0.24121302082266874</v>
      </c>
      <c r="X624" s="12"/>
      <c r="AB624" s="17">
        <f>([1]WLTC_BFH!$I625/1000-H624)</f>
        <v>3.5971806962585755</v>
      </c>
      <c r="AC624" s="17">
        <f t="shared" si="124"/>
        <v>3.5971806962585755</v>
      </c>
      <c r="AG624" s="17">
        <f>([1]WLTC_BFH!$U628/1000-N624)</f>
        <v>4.2284102872080478</v>
      </c>
      <c r="AH624" s="17">
        <f t="shared" si="125"/>
        <v>4.2284102872080478</v>
      </c>
      <c r="AK624">
        <v>0.93933652607843277</v>
      </c>
    </row>
    <row r="625" spans="1:37" x14ac:dyDescent="0.3">
      <c r="A625" s="3" t="s">
        <v>4</v>
      </c>
      <c r="B625" s="3">
        <v>621</v>
      </c>
      <c r="C625" s="9">
        <v>44.9</v>
      </c>
      <c r="D625" s="9">
        <v>44.9</v>
      </c>
      <c r="E625" s="9">
        <v>46.141199999999998</v>
      </c>
      <c r="F625" s="13">
        <f t="shared" si="126"/>
        <v>-0.27777777777777779</v>
      </c>
      <c r="G625" s="13">
        <f t="shared" si="127"/>
        <v>3.2883055555555534</v>
      </c>
      <c r="H625" s="35" cm="1">
        <f t="array" ref="H625">(m*g*_xll.Interp1d(-1,Parameters!$H$48:$H$54,Parameters!$I$48:$I$54,C625)+c_w*A*rho_L*(C625/3.6)^2/2+F625*e_i*m)*C625/3.6/1000</f>
        <v>-3.0865957674594076</v>
      </c>
      <c r="I625" s="35">
        <f t="shared" si="117"/>
        <v>8.791927891339844</v>
      </c>
      <c r="J625" s="35">
        <f t="shared" si="118"/>
        <v>3352.4863701503136</v>
      </c>
      <c r="K625" s="35">
        <f t="shared" si="119"/>
        <v>35.884253688503577</v>
      </c>
      <c r="L625" s="35">
        <f t="shared" si="120"/>
        <v>410.69292786356897</v>
      </c>
      <c r="M625" s="35" cm="1">
        <f t="array" ref="M625">_xll.Interp2dTab(-1,1,Parameters!$V$29:$AI$29,Parameters!$U$30:$U$37,Parameters!$V$30:$AI$37,ABS(J625),ABS(I625))*_xll.Interp2dTab(-1,1,Parameters!$V$18:$AI$18,Parameters!$U$19:$U$26,Parameters!$V$19:$AI$26,ABS(J625),ABS(I625))</f>
        <v>0.62224496326599399</v>
      </c>
      <c r="N625" s="35">
        <f t="shared" si="121"/>
        <v>-1.9206186699397516</v>
      </c>
      <c r="O625" s="35">
        <f t="shared" si="122"/>
        <v>-1920.6186699397515</v>
      </c>
      <c r="P625" s="35">
        <f t="shared" si="128"/>
        <v>0.34834298323125545</v>
      </c>
      <c r="Q625" s="35" cm="1">
        <f t="array" ref="Q625">_xll.Interp2dTab(-1,1,Parameters!$AL$29:$AY$29,Parameters!$AK$30:$AK$37,Parameters!$AL$30:$AY$37,ABS(L625),ABS(K625))</f>
        <v>0.94458647055448131</v>
      </c>
      <c r="R625" s="35">
        <f t="shared" si="123"/>
        <v>-2.9155566020128822</v>
      </c>
      <c r="S625" s="35">
        <f t="shared" si="129"/>
        <v>0.24040314398877627</v>
      </c>
      <c r="X625" s="12"/>
      <c r="AB625" s="17">
        <f>([1]WLTC_BFH!$I626/1000-H625)</f>
        <v>3.0834574674594077</v>
      </c>
      <c r="AC625" s="17">
        <f t="shared" si="124"/>
        <v>3.0834574674594077</v>
      </c>
      <c r="AG625" s="17">
        <f>([1]WLTC_BFH!$U629/1000-N625)</f>
        <v>2.2035445958657096</v>
      </c>
      <c r="AH625" s="17">
        <f t="shared" si="125"/>
        <v>2.2035445958657096</v>
      </c>
      <c r="AK625">
        <v>1.4086490746355791</v>
      </c>
    </row>
    <row r="626" spans="1:37" x14ac:dyDescent="0.3">
      <c r="A626" s="3" t="s">
        <v>4</v>
      </c>
      <c r="B626" s="3">
        <v>622</v>
      </c>
      <c r="C626" s="9">
        <v>44.4</v>
      </c>
      <c r="D626" s="9">
        <v>44.4</v>
      </c>
      <c r="E626" s="9">
        <v>45.795099999999998</v>
      </c>
      <c r="F626" s="13">
        <f t="shared" si="126"/>
        <v>-0.1388888888888889</v>
      </c>
      <c r="G626" s="13">
        <f t="shared" si="127"/>
        <v>3.3006388888888867</v>
      </c>
      <c r="H626" s="35" cm="1">
        <f t="array" ref="H626">(m*g*_xll.Interp1d(-1,Parameters!$H$48:$H$54,Parameters!$I$48:$I$54,C626)+c_w*A*rho_L*(C626/3.6)^2/2+F626*e_i*m)*C626/3.6/1000</f>
        <v>-0.73999475686761729</v>
      </c>
      <c r="I626" s="35">
        <f t="shared" si="117"/>
        <v>2.1315541731637717</v>
      </c>
      <c r="J626" s="35">
        <f t="shared" si="118"/>
        <v>3315.1535597922925</v>
      </c>
      <c r="K626" s="35">
        <f t="shared" si="119"/>
        <v>8.6999383577679339</v>
      </c>
      <c r="L626" s="35">
        <f t="shared" si="120"/>
        <v>406.11950995862946</v>
      </c>
      <c r="M626" s="35" cm="1">
        <f t="array" ref="M626">_xll.Interp2dTab(-1,1,Parameters!$V$29:$AI$29,Parameters!$U$30:$U$37,Parameters!$V$30:$AI$37,ABS(J626),ABS(I626))*_xll.Interp2dTab(-1,1,Parameters!$V$18:$AI$18,Parameters!$U$19:$U$26,Parameters!$V$19:$AI$26,ABS(J626),ABS(I626))</f>
        <v>0.28373307470210407</v>
      </c>
      <c r="N626" s="35">
        <f t="shared" si="121"/>
        <v>-0.20996098762948501</v>
      </c>
      <c r="O626" s="35">
        <f t="shared" si="122"/>
        <v>-209.960987629485</v>
      </c>
      <c r="P626" s="35">
        <f t="shared" si="128"/>
        <v>0.34828466073469172</v>
      </c>
      <c r="Q626" s="35" cm="1">
        <f t="array" ref="Q626">_xll.Interp2dTab(-1,1,Parameters!$AL$29:$AY$29,Parameters!$AK$30:$AK$37,Parameters!$AL$30:$AY$37,ABS(L626),ABS(K626))</f>
        <v>0.58791866852778729</v>
      </c>
      <c r="R626" s="35">
        <f t="shared" si="123"/>
        <v>-0.43505673217515323</v>
      </c>
      <c r="S626" s="35">
        <f t="shared" si="129"/>
        <v>0.24028229489650541</v>
      </c>
      <c r="X626" s="12"/>
      <c r="AB626" s="17">
        <f>([1]WLTC_BFH!$I627/1000-H626)</f>
        <v>0.74047915686761734</v>
      </c>
      <c r="AC626" s="17">
        <f t="shared" si="124"/>
        <v>0.74047915686761734</v>
      </c>
      <c r="AG626" s="17">
        <f>([1]WLTC_BFH!$U630/1000-N626)</f>
        <v>2.0884515536670643</v>
      </c>
      <c r="AH626" s="17">
        <f t="shared" si="125"/>
        <v>2.0884515536670643</v>
      </c>
      <c r="AK626">
        <v>-0.50371247680246611</v>
      </c>
    </row>
    <row r="627" spans="1:37" x14ac:dyDescent="0.3">
      <c r="A627" s="3" t="s">
        <v>4</v>
      </c>
      <c r="B627" s="3">
        <v>623</v>
      </c>
      <c r="C627" s="9">
        <v>44.3</v>
      </c>
      <c r="D627" s="9">
        <v>44.3</v>
      </c>
      <c r="E627" s="9">
        <v>45.686900000000001</v>
      </c>
      <c r="F627" s="13">
        <f t="shared" si="126"/>
        <v>-2.7777777777778172E-2</v>
      </c>
      <c r="G627" s="13">
        <f t="shared" si="127"/>
        <v>3.312944444444442</v>
      </c>
      <c r="H627" s="35" cm="1">
        <f t="array" ref="H627">(m*g*_xll.Interp1d(-1,Parameters!$H$48:$H$54,Parameters!$I$48:$I$54,C627)+c_w*A*rho_L*(C627/3.6)^2/2+F627*e_i*m)*C627/3.6/1000</f>
        <v>1.1177283735312959</v>
      </c>
      <c r="I627" s="35">
        <f t="shared" si="117"/>
        <v>3.2268832414461475</v>
      </c>
      <c r="J627" s="35">
        <f t="shared" si="118"/>
        <v>3307.6869977206884</v>
      </c>
      <c r="K627" s="35">
        <f t="shared" si="119"/>
        <v>13.170523949962451</v>
      </c>
      <c r="L627" s="35">
        <f t="shared" si="120"/>
        <v>405.20482637764161</v>
      </c>
      <c r="M627" s="35" cm="1">
        <f t="array" ref="M627">_xll.Interp2dTab(-1,1,Parameters!$V$29:$AI$29,Parameters!$U$30:$U$37,Parameters!$V$30:$AI$37,ABS(J627),ABS(I627))*_xll.Interp2dTab(-1,1,Parameters!$V$18:$AI$18,Parameters!$U$19:$U$26,Parameters!$V$19:$AI$26,ABS(J627),ABS(I627))</f>
        <v>0.33121628010414439</v>
      </c>
      <c r="N627" s="35">
        <f t="shared" si="121"/>
        <v>3.3746178574913301</v>
      </c>
      <c r="O627" s="35">
        <f t="shared" si="122"/>
        <v>3374.6178574913301</v>
      </c>
      <c r="P627" s="35">
        <f t="shared" si="128"/>
        <v>0.34922205458399486</v>
      </c>
      <c r="Q627" s="35" cm="1">
        <f t="array" ref="Q627">_xll.Interp2dTab(-1,1,Parameters!$AL$29:$AY$29,Parameters!$AK$30:$AK$37,Parameters!$AL$30:$AY$37,ABS(L627),ABS(K627))</f>
        <v>0.68448331731918888</v>
      </c>
      <c r="R627" s="35">
        <f t="shared" si="123"/>
        <v>1.6329519584333065</v>
      </c>
      <c r="S627" s="35">
        <f t="shared" si="129"/>
        <v>0.24073589266273687</v>
      </c>
      <c r="X627" s="12"/>
      <c r="AB627" s="17">
        <f>([1]WLTC_BFH!$I628/1000-H627)</f>
        <v>-1.1164735735312961</v>
      </c>
      <c r="AC627" s="17">
        <f t="shared" si="124"/>
        <v>1.1164735735312961</v>
      </c>
      <c r="AG627" s="17">
        <f>([1]WLTC_BFH!$U631/1000-N627)</f>
        <v>2.1278686289950164</v>
      </c>
      <c r="AH627" s="17">
        <f t="shared" si="125"/>
        <v>2.1278686289950164</v>
      </c>
      <c r="AK627">
        <v>2.3075923031467616</v>
      </c>
    </row>
    <row r="628" spans="1:37" x14ac:dyDescent="0.3">
      <c r="A628" s="3" t="s">
        <v>4</v>
      </c>
      <c r="B628" s="3">
        <v>624</v>
      </c>
      <c r="C628" s="9">
        <v>44.5</v>
      </c>
      <c r="D628" s="9">
        <v>44.5</v>
      </c>
      <c r="E628" s="9">
        <v>44.964700000000001</v>
      </c>
      <c r="F628" s="13">
        <f t="shared" si="126"/>
        <v>5.5555555555556344E-2</v>
      </c>
      <c r="G628" s="13">
        <f t="shared" si="127"/>
        <v>3.3253055555555533</v>
      </c>
      <c r="H628" s="35" cm="1">
        <f t="array" ref="H628">(m*g*_xll.Interp1d(-1,Parameters!$H$48:$H$54,Parameters!$I$48:$I$54,C628)+c_w*A*rho_L*(C628/3.6)^2/2+F628*e_i*m)*C628/3.6/1000</f>
        <v>2.5306399499189718</v>
      </c>
      <c r="I628" s="35">
        <f t="shared" si="117"/>
        <v>7.2731249876887807</v>
      </c>
      <c r="J628" s="35">
        <f t="shared" si="118"/>
        <v>3322.6201218638967</v>
      </c>
      <c r="K628" s="35">
        <f t="shared" si="119"/>
        <v>29.685259637251761</v>
      </c>
      <c r="L628" s="35">
        <f t="shared" si="120"/>
        <v>407.03419353961738</v>
      </c>
      <c r="M628" s="35" cm="1">
        <f t="array" ref="M628">_xll.Interp2dTab(-1,1,Parameters!$V$29:$AI$29,Parameters!$U$30:$U$37,Parameters!$V$30:$AI$37,ABS(J628),ABS(I628))*_xll.Interp2dTab(-1,1,Parameters!$V$18:$AI$18,Parameters!$U$19:$U$26,Parameters!$V$19:$AI$26,ABS(J628),ABS(I628))</f>
        <v>0.53456853330116194</v>
      </c>
      <c r="N628" s="35">
        <f t="shared" si="121"/>
        <v>4.7339859948196299</v>
      </c>
      <c r="O628" s="35">
        <f t="shared" si="122"/>
        <v>4733.9859948196299</v>
      </c>
      <c r="P628" s="35">
        <f t="shared" si="128"/>
        <v>0.35053705069366697</v>
      </c>
      <c r="Q628" s="35" cm="1">
        <f t="array" ref="Q628">_xll.Interp2dTab(-1,1,Parameters!$AL$29:$AY$29,Parameters!$AK$30:$AK$37,Parameters!$AL$30:$AY$37,ABS(L628),ABS(K628))</f>
        <v>0.9419400179010442</v>
      </c>
      <c r="R628" s="35">
        <f t="shared" si="123"/>
        <v>2.6866253708575623</v>
      </c>
      <c r="S628" s="35">
        <f t="shared" si="129"/>
        <v>0.2414821774879751</v>
      </c>
      <c r="X628" s="12"/>
      <c r="AB628" s="17">
        <f>([1]WLTC_BFH!$I629/1000-H628)</f>
        <v>-2.5337190499189717</v>
      </c>
      <c r="AC628" s="17">
        <f t="shared" si="124"/>
        <v>2.5337190499189717</v>
      </c>
      <c r="AG628" s="17">
        <f>([1]WLTC_BFH!$U632/1000-N628)</f>
        <v>1.7644694507250485</v>
      </c>
      <c r="AH628" s="17">
        <f t="shared" si="125"/>
        <v>1.7644694507250485</v>
      </c>
      <c r="AK628">
        <v>5.7580739163266017</v>
      </c>
    </row>
    <row r="629" spans="1:37" x14ac:dyDescent="0.3">
      <c r="A629" s="3" t="s">
        <v>4</v>
      </c>
      <c r="B629" s="3">
        <v>625</v>
      </c>
      <c r="C629" s="9">
        <v>45.1</v>
      </c>
      <c r="D629" s="9">
        <v>45.1</v>
      </c>
      <c r="E629" s="9">
        <v>44.532899999999998</v>
      </c>
      <c r="F629" s="13">
        <f t="shared" si="126"/>
        <v>0.16666666666666705</v>
      </c>
      <c r="G629" s="13">
        <f t="shared" si="127"/>
        <v>3.337833333333331</v>
      </c>
      <c r="H629" s="35" cm="1">
        <f t="array" ref="H629">(m*g*_xll.Interp1d(-1,Parameters!$H$48:$H$54,Parameters!$I$48:$I$54,C629)+c_w*A*rho_L*(C629/3.6)^2/2+F629*e_i*m)*C629/3.6/1000</f>
        <v>4.4791262294363046</v>
      </c>
      <c r="I629" s="35">
        <f t="shared" si="117"/>
        <v>12.701864107315391</v>
      </c>
      <c r="J629" s="35">
        <f t="shared" si="118"/>
        <v>3367.4194942935228</v>
      </c>
      <c r="K629" s="35">
        <f t="shared" si="119"/>
        <v>51.842658354007767</v>
      </c>
      <c r="L629" s="35">
        <f t="shared" si="120"/>
        <v>412.52229502554485</v>
      </c>
      <c r="M629" s="35" cm="1">
        <f t="array" ref="M629">_xll.Interp2dTab(-1,1,Parameters!$V$29:$AI$29,Parameters!$U$30:$U$37,Parameters!$V$30:$AI$37,ABS(J629),ABS(I629))*_xll.Interp2dTab(-1,1,Parameters!$V$18:$AI$18,Parameters!$U$19:$U$26,Parameters!$V$19:$AI$26,ABS(J629),ABS(I629))</f>
        <v>0.70850608336302889</v>
      </c>
      <c r="N629" s="35">
        <f t="shared" si="121"/>
        <v>6.3219305163555823</v>
      </c>
      <c r="O629" s="35">
        <f t="shared" si="122"/>
        <v>6321.9305163555828</v>
      </c>
      <c r="P629" s="35">
        <f t="shared" si="128"/>
        <v>0.35229314250376575</v>
      </c>
      <c r="Q629" s="35" cm="1">
        <f t="array" ref="Q629">_xll.Interp2dTab(-1,1,Parameters!$AL$29:$AY$29,Parameters!$AK$30:$AK$37,Parameters!$AL$30:$AY$37,ABS(L629),ABS(K629))</f>
        <v>0.9504649232274166</v>
      </c>
      <c r="R629" s="35">
        <f t="shared" si="123"/>
        <v>4.7125634202542681</v>
      </c>
      <c r="S629" s="35">
        <f t="shared" si="129"/>
        <v>0.24279122288249017</v>
      </c>
      <c r="X629" s="12"/>
      <c r="AB629" s="17">
        <f>([1]WLTC_BFH!$I630/1000-H629)</f>
        <v>-4.4787917294363044</v>
      </c>
      <c r="AC629" s="17">
        <f t="shared" si="124"/>
        <v>4.4787917294363044</v>
      </c>
      <c r="AG629" s="17">
        <f>([1]WLTC_BFH!$U633/1000-N629)</f>
        <v>-1.8307305163555787</v>
      </c>
      <c r="AH629" s="17">
        <f t="shared" si="125"/>
        <v>1.8307305163555787</v>
      </c>
      <c r="AK629">
        <v>2.5610768499731078</v>
      </c>
    </row>
    <row r="630" spans="1:37" x14ac:dyDescent="0.3">
      <c r="A630" s="3" t="s">
        <v>4</v>
      </c>
      <c r="B630" s="3">
        <v>626</v>
      </c>
      <c r="C630" s="9">
        <v>45.7</v>
      </c>
      <c r="D630" s="9">
        <v>45.7</v>
      </c>
      <c r="E630" s="9">
        <v>44.822600000000001</v>
      </c>
      <c r="F630" s="13">
        <f t="shared" si="126"/>
        <v>0.16666666666666705</v>
      </c>
      <c r="G630" s="13">
        <f t="shared" si="127"/>
        <v>3.3505277777777756</v>
      </c>
      <c r="H630" s="35" cm="1">
        <f t="array" ref="H630">(m*g*_xll.Interp1d(-1,Parameters!$H$48:$H$54,Parameters!$I$48:$I$54,C630)+c_w*A*rho_L*(C630/3.6)^2/2+F630*e_i*m)*C630/3.6/1000</f>
        <v>4.5605511672975485</v>
      </c>
      <c r="I630" s="35">
        <f t="shared" si="117"/>
        <v>12.762972538088523</v>
      </c>
      <c r="J630" s="35">
        <f t="shared" si="118"/>
        <v>3412.218866723148</v>
      </c>
      <c r="K630" s="35">
        <f t="shared" si="119"/>
        <v>52.092072414208303</v>
      </c>
      <c r="L630" s="35">
        <f t="shared" si="120"/>
        <v>418.01039651147227</v>
      </c>
      <c r="M630" s="35" cm="1">
        <f t="array" ref="M630">_xll.Interp2dTab(-1,1,Parameters!$V$29:$AI$29,Parameters!$U$30:$U$37,Parameters!$V$30:$AI$37,ABS(J630),ABS(I630))*_xll.Interp2dTab(-1,1,Parameters!$V$18:$AI$18,Parameters!$U$19:$U$26,Parameters!$V$19:$AI$26,ABS(J630),ABS(I630))</f>
        <v>0.70899712297786233</v>
      </c>
      <c r="N630" s="35">
        <f t="shared" si="121"/>
        <v>6.4323972827178126</v>
      </c>
      <c r="O630" s="35">
        <f t="shared" si="122"/>
        <v>6432.3972827178122</v>
      </c>
      <c r="P630" s="35">
        <f t="shared" si="128"/>
        <v>0.35407991952674295</v>
      </c>
      <c r="Q630" s="35" cm="1">
        <f t="array" ref="Q630">_xll.Interp2dTab(-1,1,Parameters!$AL$29:$AY$29,Parameters!$AK$30:$AK$37,Parameters!$AL$30:$AY$37,ABS(L630),ABS(K630))</f>
        <v>0.9507289916378634</v>
      </c>
      <c r="R630" s="35">
        <f t="shared" si="123"/>
        <v>4.7968992293386181</v>
      </c>
      <c r="S630" s="35">
        <f t="shared" si="129"/>
        <v>0.24412369489063979</v>
      </c>
      <c r="X630" s="12"/>
      <c r="AB630" s="17">
        <f>([1]WLTC_BFH!$I631/1000-H630)</f>
        <v>-4.5575633672975489</v>
      </c>
      <c r="AC630" s="17">
        <f t="shared" si="124"/>
        <v>4.5575633672975489</v>
      </c>
      <c r="AG630" s="17">
        <f>([1]WLTC_BFH!$U634/1000-N630)</f>
        <v>-1.7256449891398864</v>
      </c>
      <c r="AH630" s="17">
        <f t="shared" si="125"/>
        <v>1.7256449891398864</v>
      </c>
      <c r="AK630">
        <v>0.55772705786892551</v>
      </c>
    </row>
    <row r="631" spans="1:37" x14ac:dyDescent="0.3">
      <c r="A631" s="3" t="s">
        <v>4</v>
      </c>
      <c r="B631" s="3">
        <v>627</v>
      </c>
      <c r="C631" s="9">
        <v>46</v>
      </c>
      <c r="D631" s="9">
        <v>46</v>
      </c>
      <c r="E631" s="9">
        <v>45.569899999999997</v>
      </c>
      <c r="F631" s="13">
        <f t="shared" si="126"/>
        <v>8.3333333333332538E-2</v>
      </c>
      <c r="G631" s="13">
        <f t="shared" si="127"/>
        <v>3.3633055555555531</v>
      </c>
      <c r="H631" s="35" cm="1">
        <f t="array" ref="H631">(m*g*_xll.Interp1d(-1,Parameters!$H$48:$H$54,Parameters!$I$48:$I$54,C631)+c_w*A*rho_L*(C631/3.6)^2/2+F631*e_i*m)*C631/3.6/1000</f>
        <v>3.1534336039832733</v>
      </c>
      <c r="I631" s="35">
        <f t="shared" si="117"/>
        <v>8.7675158923843455</v>
      </c>
      <c r="J631" s="35">
        <f t="shared" si="118"/>
        <v>3434.6185529379613</v>
      </c>
      <c r="K631" s="35">
        <f t="shared" si="119"/>
        <v>35.784616114766706</v>
      </c>
      <c r="L631" s="35">
        <f t="shared" si="120"/>
        <v>420.754447254436</v>
      </c>
      <c r="M631" s="35" cm="1">
        <f t="array" ref="M631">_xll.Interp2dTab(-1,1,Parameters!$V$29:$AI$29,Parameters!$U$30:$U$37,Parameters!$V$30:$AI$37,ABS(J631),ABS(I631))*_xll.Interp2dTab(-1,1,Parameters!$V$18:$AI$18,Parameters!$U$19:$U$26,Parameters!$V$19:$AI$26,ABS(J631),ABS(I631))</f>
        <v>0.62140739592681871</v>
      </c>
      <c r="N631" s="35">
        <f t="shared" si="121"/>
        <v>5.0746637787919795</v>
      </c>
      <c r="O631" s="35">
        <f t="shared" si="122"/>
        <v>5074.6637787919799</v>
      </c>
      <c r="P631" s="35">
        <f t="shared" si="128"/>
        <v>0.35548954835418517</v>
      </c>
      <c r="Q631" s="35" cm="1">
        <f t="array" ref="Q631">_xll.Interp2dTab(-1,1,Parameters!$AL$29:$AY$29,Parameters!$AK$30:$AK$37,Parameters!$AL$30:$AY$37,ABS(L631),ABS(K631))</f>
        <v>0.94476150393853331</v>
      </c>
      <c r="R631" s="35">
        <f t="shared" si="123"/>
        <v>3.3378091622459221</v>
      </c>
      <c r="S631" s="35">
        <f t="shared" si="129"/>
        <v>0.24505086410237475</v>
      </c>
      <c r="X631" s="12"/>
      <c r="AB631" s="17">
        <f>([1]WLTC_BFH!$I632/1000-H631)</f>
        <v>-3.1479564039832733</v>
      </c>
      <c r="AC631" s="17">
        <f t="shared" si="124"/>
        <v>3.1479564039832733</v>
      </c>
      <c r="AG631" s="17">
        <f>([1]WLTC_BFH!$U635/1000-N631)</f>
        <v>0.2101362212080522</v>
      </c>
      <c r="AH631" s="17">
        <f t="shared" si="125"/>
        <v>0.2101362212080522</v>
      </c>
      <c r="AK631">
        <v>-0.50027717842823005</v>
      </c>
    </row>
    <row r="632" spans="1:37" x14ac:dyDescent="0.3">
      <c r="A632" s="3" t="s">
        <v>4</v>
      </c>
      <c r="B632" s="3">
        <v>628</v>
      </c>
      <c r="C632" s="9">
        <v>46</v>
      </c>
      <c r="D632" s="9">
        <v>46</v>
      </c>
      <c r="E632" s="9">
        <v>45.850700000000003</v>
      </c>
      <c r="F632" s="13">
        <f t="shared" si="126"/>
        <v>0</v>
      </c>
      <c r="G632" s="13">
        <f t="shared" si="127"/>
        <v>3.3760833333333311</v>
      </c>
      <c r="H632" s="35" cm="1">
        <f t="array" ref="H632">(m*g*_xll.Interp1d(-1,Parameters!$H$48:$H$54,Parameters!$I$48:$I$54,C632)+c_w*A*rho_L*(C632/3.6)^2/2+F632*e_i*m)*C632/3.6/1000</f>
        <v>1.7052850299092128</v>
      </c>
      <c r="I632" s="35">
        <f t="shared" si="117"/>
        <v>4.7412171868431212</v>
      </c>
      <c r="J632" s="35">
        <f t="shared" si="118"/>
        <v>3434.6185529379613</v>
      </c>
      <c r="K632" s="35">
        <f t="shared" si="119"/>
        <v>19.351277948100201</v>
      </c>
      <c r="L632" s="35">
        <f t="shared" si="120"/>
        <v>420.754447254436</v>
      </c>
      <c r="M632" s="35" cm="1">
        <f t="array" ref="M632">_xll.Interp2dTab(-1,1,Parameters!$V$29:$AI$29,Parameters!$U$30:$U$37,Parameters!$V$30:$AI$37,ABS(J632),ABS(I632))*_xll.Interp2dTab(-1,1,Parameters!$V$18:$AI$18,Parameters!$U$19:$U$26,Parameters!$V$19:$AI$26,ABS(J632),ABS(I632))</f>
        <v>0.40345397408223038</v>
      </c>
      <c r="N632" s="35">
        <f t="shared" si="121"/>
        <v>4.22671516320632</v>
      </c>
      <c r="O632" s="35">
        <f t="shared" si="122"/>
        <v>4226.7151632063196</v>
      </c>
      <c r="P632" s="35">
        <f t="shared" si="128"/>
        <v>0.35666363589952027</v>
      </c>
      <c r="Q632" s="35" cm="1">
        <f t="array" ref="Q632">_xll.Interp2dTab(-1,1,Parameters!$AL$29:$AY$29,Parameters!$AK$30:$AK$37,Parameters!$AL$30:$AY$37,ABS(L632),ABS(K632))</f>
        <v>0.81798760367896428</v>
      </c>
      <c r="R632" s="35">
        <f t="shared" si="123"/>
        <v>2.0847321184814511</v>
      </c>
      <c r="S632" s="35">
        <f t="shared" si="129"/>
        <v>0.24562995635750848</v>
      </c>
      <c r="X632" s="12"/>
      <c r="AB632" s="17">
        <f>([1]WLTC_BFH!$I633/1000-H632)</f>
        <v>-1.7038343299092129</v>
      </c>
      <c r="AC632" s="17">
        <f t="shared" si="124"/>
        <v>1.7038343299092129</v>
      </c>
      <c r="AG632" s="17">
        <f>([1]WLTC_BFH!$U636/1000-N632)</f>
        <v>0.15647749734413452</v>
      </c>
      <c r="AH632" s="17">
        <f t="shared" si="125"/>
        <v>0.15647749734413452</v>
      </c>
      <c r="AK632">
        <v>0.15079921237978233</v>
      </c>
    </row>
    <row r="633" spans="1:37" x14ac:dyDescent="0.3">
      <c r="A633" s="3" t="s">
        <v>4</v>
      </c>
      <c r="B633" s="3">
        <v>629</v>
      </c>
      <c r="C633" s="9">
        <v>46</v>
      </c>
      <c r="D633" s="9">
        <v>46</v>
      </c>
      <c r="E633" s="9">
        <v>46.032200000000003</v>
      </c>
      <c r="F633" s="13">
        <f t="shared" si="126"/>
        <v>0</v>
      </c>
      <c r="G633" s="13">
        <f t="shared" si="127"/>
        <v>3.3888611111111091</v>
      </c>
      <c r="H633" s="35" cm="1">
        <f t="array" ref="H633">(m*g*_xll.Interp1d(-1,Parameters!$H$48:$H$54,Parameters!$I$48:$I$54,C633)+c_w*A*rho_L*(C633/3.6)^2/2+F633*e_i*m)*C633/3.6/1000</f>
        <v>1.7052850299092128</v>
      </c>
      <c r="I633" s="35">
        <f t="shared" si="117"/>
        <v>4.7412171868431212</v>
      </c>
      <c r="J633" s="35">
        <f t="shared" si="118"/>
        <v>3434.6185529379613</v>
      </c>
      <c r="K633" s="35">
        <f t="shared" si="119"/>
        <v>19.351277948100201</v>
      </c>
      <c r="L633" s="35">
        <f t="shared" si="120"/>
        <v>420.754447254436</v>
      </c>
      <c r="M633" s="35" cm="1">
        <f t="array" ref="M633">_xll.Interp2dTab(-1,1,Parameters!$V$29:$AI$29,Parameters!$U$30:$U$37,Parameters!$V$30:$AI$37,ABS(J633),ABS(I633))*_xll.Interp2dTab(-1,1,Parameters!$V$18:$AI$18,Parameters!$U$19:$U$26,Parameters!$V$19:$AI$26,ABS(J633),ABS(I633))</f>
        <v>0.40345397408223038</v>
      </c>
      <c r="N633" s="35">
        <f t="shared" si="121"/>
        <v>4.22671516320632</v>
      </c>
      <c r="O633" s="35">
        <f t="shared" si="122"/>
        <v>4226.7151632063196</v>
      </c>
      <c r="P633" s="35">
        <f t="shared" si="128"/>
        <v>0.35783772344485537</v>
      </c>
      <c r="Q633" s="35" cm="1">
        <f t="array" ref="Q633">_xll.Interp2dTab(-1,1,Parameters!$AL$29:$AY$29,Parameters!$AK$30:$AK$37,Parameters!$AL$30:$AY$37,ABS(L633),ABS(K633))</f>
        <v>0.81798760367896428</v>
      </c>
      <c r="R633" s="35">
        <f t="shared" si="123"/>
        <v>2.0847321184814511</v>
      </c>
      <c r="S633" s="35">
        <f t="shared" si="129"/>
        <v>0.2462090486126422</v>
      </c>
      <c r="X633" s="12"/>
      <c r="AB633" s="17">
        <f>([1]WLTC_BFH!$I634/1000-H633)</f>
        <v>-1.7029445299092127</v>
      </c>
      <c r="AC633" s="17">
        <f t="shared" si="124"/>
        <v>1.7029445299092127</v>
      </c>
      <c r="AG633" s="17">
        <f>([1]WLTC_BFH!$U637/1000-N633)</f>
        <v>-3.5802018888702314</v>
      </c>
      <c r="AH633" s="17">
        <f t="shared" si="125"/>
        <v>3.5802018888702314</v>
      </c>
      <c r="AK633">
        <v>-3.3752866587531587</v>
      </c>
    </row>
    <row r="634" spans="1:37" x14ac:dyDescent="0.3">
      <c r="A634" s="3" t="s">
        <v>4</v>
      </c>
      <c r="B634" s="3">
        <v>630</v>
      </c>
      <c r="C634" s="9">
        <v>46.1</v>
      </c>
      <c r="D634" s="9">
        <v>46.1</v>
      </c>
      <c r="E634" s="9">
        <v>46.352400000000003</v>
      </c>
      <c r="F634" s="13">
        <f t="shared" si="126"/>
        <v>2.7777777777778172E-2</v>
      </c>
      <c r="G634" s="13">
        <f t="shared" si="127"/>
        <v>3.4016666666666646</v>
      </c>
      <c r="H634" s="35" cm="1">
        <f t="array" ref="H634">(m*g*_xll.Interp1d(-1,Parameters!$H$48:$H$54,Parameters!$I$48:$I$54,C634)+c_w*A*rho_L*(C634/3.6)^2/2+F634*e_i*m)*C634/3.6/1000</f>
        <v>2.1964788345415096</v>
      </c>
      <c r="I634" s="35">
        <f t="shared" si="117"/>
        <v>6.0936400855915807</v>
      </c>
      <c r="J634" s="35">
        <f t="shared" si="118"/>
        <v>3442.0851150095655</v>
      </c>
      <c r="K634" s="35">
        <f t="shared" si="119"/>
        <v>24.871192009342039</v>
      </c>
      <c r="L634" s="35">
        <f t="shared" si="120"/>
        <v>421.66913083542391</v>
      </c>
      <c r="M634" s="35" cm="1">
        <f t="array" ref="M634">_xll.Interp2dTab(-1,1,Parameters!$V$29:$AI$29,Parameters!$U$30:$U$37,Parameters!$V$30:$AI$37,ABS(J634),ABS(I634))*_xll.Interp2dTab(-1,1,Parameters!$V$18:$AI$18,Parameters!$U$19:$U$26,Parameters!$V$19:$AI$26,ABS(J634),ABS(I634))</f>
        <v>0.47199295966076271</v>
      </c>
      <c r="N634" s="35">
        <f t="shared" si="121"/>
        <v>4.6536262662057357</v>
      </c>
      <c r="O634" s="35">
        <f t="shared" si="122"/>
        <v>4653.6262662057361</v>
      </c>
      <c r="P634" s="35">
        <f t="shared" si="128"/>
        <v>0.35913039740769032</v>
      </c>
      <c r="Q634" s="35" cm="1">
        <f t="array" ref="Q634">_xll.Interp2dTab(-1,1,Parameters!$AL$29:$AY$29,Parameters!$AK$30:$AK$37,Parameters!$AL$30:$AY$37,ABS(L634),ABS(K634))</f>
        <v>0.93721774740178798</v>
      </c>
      <c r="R634" s="35">
        <f t="shared" si="123"/>
        <v>2.343616348101305</v>
      </c>
      <c r="S634" s="35">
        <f t="shared" si="129"/>
        <v>0.24686005315378146</v>
      </c>
      <c r="X634" s="12"/>
      <c r="AB634" s="17">
        <f>([1]WLTC_BFH!$I635/1000-H634)</f>
        <v>-2.1935701345415097</v>
      </c>
      <c r="AC634" s="17">
        <f t="shared" si="124"/>
        <v>2.1935701345415097</v>
      </c>
      <c r="AG634" s="17">
        <f>([1]WLTC_BFH!$U638/1000-N634)</f>
        <v>3.143329486006488</v>
      </c>
      <c r="AH634" s="17">
        <f t="shared" si="125"/>
        <v>3.143329486006488</v>
      </c>
      <c r="AK634">
        <v>3.4286979494491669</v>
      </c>
    </row>
    <row r="635" spans="1:37" x14ac:dyDescent="0.3">
      <c r="A635" s="3" t="s">
        <v>4</v>
      </c>
      <c r="B635" s="3">
        <v>631</v>
      </c>
      <c r="C635" s="9">
        <v>46.7</v>
      </c>
      <c r="D635" s="9">
        <v>46.7</v>
      </c>
      <c r="E635" s="9">
        <v>46.541499999999999</v>
      </c>
      <c r="F635" s="13">
        <f t="shared" si="126"/>
        <v>0.16666666666666705</v>
      </c>
      <c r="G635" s="13">
        <f t="shared" si="127"/>
        <v>3.414638888888887</v>
      </c>
      <c r="H635" s="35" cm="1">
        <f t="array" ref="H635">(m*g*_xll.Interp1d(-1,Parameters!$H$48:$H$54,Parameters!$I$48:$I$54,C635)+c_w*A*rho_L*(C635/3.6)^2/2+F635*e_i*m)*C635/3.6/1000</f>
        <v>4.6981563883627606</v>
      </c>
      <c r="I635" s="35">
        <f t="shared" si="117"/>
        <v>12.866525667602684</v>
      </c>
      <c r="J635" s="35">
        <f t="shared" si="118"/>
        <v>3486.8844874391912</v>
      </c>
      <c r="K635" s="35">
        <f t="shared" si="119"/>
        <v>52.514724512320356</v>
      </c>
      <c r="L635" s="35">
        <f t="shared" si="120"/>
        <v>427.15723232135133</v>
      </c>
      <c r="M635" s="35" cm="1">
        <f t="array" ref="M635">_xll.Interp2dTab(-1,1,Parameters!$V$29:$AI$29,Parameters!$U$30:$U$37,Parameters!$V$30:$AI$37,ABS(J635),ABS(I635))*_xll.Interp2dTab(-1,1,Parameters!$V$18:$AI$18,Parameters!$U$19:$U$26,Parameters!$V$19:$AI$26,ABS(J635),ABS(I635))</f>
        <v>0.70981725854436473</v>
      </c>
      <c r="N635" s="35">
        <f t="shared" si="121"/>
        <v>6.6188252424255731</v>
      </c>
      <c r="O635" s="35">
        <f t="shared" si="122"/>
        <v>6618.8252424255734</v>
      </c>
      <c r="P635" s="35">
        <f t="shared" si="128"/>
        <v>0.36096895997503076</v>
      </c>
      <c r="Q635" s="35" cm="1">
        <f t="array" ref="Q635">_xll.Interp2dTab(-1,1,Parameters!$AL$29:$AY$29,Parameters!$AK$30:$AK$37,Parameters!$AL$30:$AY$37,ABS(L635),ABS(K635))</f>
        <v>0.95117468212264089</v>
      </c>
      <c r="R635" s="35">
        <f t="shared" si="123"/>
        <v>4.9393202706766308</v>
      </c>
      <c r="S635" s="35">
        <f t="shared" si="129"/>
        <v>0.24823208656230275</v>
      </c>
      <c r="X635" s="12"/>
      <c r="AB635" s="17">
        <f>([1]WLTC_BFH!$I636/1000-H635)</f>
        <v>-4.6959744883627605</v>
      </c>
      <c r="AC635" s="17">
        <f t="shared" si="124"/>
        <v>4.6959744883627605</v>
      </c>
      <c r="AG635" s="17">
        <f>([1]WLTC_BFH!$U639/1000-N635)</f>
        <v>3.7411747575742593</v>
      </c>
      <c r="AH635" s="17">
        <f t="shared" si="125"/>
        <v>3.7411747575742593</v>
      </c>
      <c r="AK635">
        <v>6.2692908990237086</v>
      </c>
    </row>
    <row r="636" spans="1:37" x14ac:dyDescent="0.3">
      <c r="A636" s="3" t="s">
        <v>4</v>
      </c>
      <c r="B636" s="3">
        <v>632</v>
      </c>
      <c r="C636" s="9">
        <v>47.7</v>
      </c>
      <c r="D636" s="9">
        <v>47.7</v>
      </c>
      <c r="E636" s="9">
        <v>46.034999999999997</v>
      </c>
      <c r="F636" s="13">
        <f t="shared" si="126"/>
        <v>0.27777777777777779</v>
      </c>
      <c r="G636" s="13">
        <f t="shared" si="127"/>
        <v>3.4278888888888872</v>
      </c>
      <c r="H636" s="35" cm="1">
        <f t="array" ref="H636">(m*g*_xll.Interp1d(-1,Parameters!$H$48:$H$54,Parameters!$I$48:$I$54,C636)+c_w*A*rho_L*(C636/3.6)^2/2+F636*e_i*m)*C636/3.6/1000</f>
        <v>6.8403990054312667</v>
      </c>
      <c r="I636" s="35">
        <f t="shared" si="117"/>
        <v>18.340609252287166</v>
      </c>
      <c r="J636" s="35">
        <f t="shared" si="118"/>
        <v>3561.5501081552334</v>
      </c>
      <c r="K636" s="35">
        <f t="shared" si="119"/>
        <v>74.857196663210075</v>
      </c>
      <c r="L636" s="35">
        <f t="shared" si="120"/>
        <v>436.30406813123034</v>
      </c>
      <c r="M636" s="35" cm="1">
        <f t="array" ref="M636">_xll.Interp2dTab(-1,1,Parameters!$V$29:$AI$29,Parameters!$U$30:$U$37,Parameters!$V$30:$AI$37,ABS(J636),ABS(I636))*_xll.Interp2dTab(-1,1,Parameters!$V$18:$AI$18,Parameters!$U$19:$U$26,Parameters!$V$19:$AI$26,ABS(J636),ABS(I636))</f>
        <v>0.73480827672648075</v>
      </c>
      <c r="N636" s="35">
        <f t="shared" si="121"/>
        <v>9.309093571869882</v>
      </c>
      <c r="O636" s="35">
        <f t="shared" si="122"/>
        <v>9309.093571869882</v>
      </c>
      <c r="P636" s="35">
        <f t="shared" si="128"/>
        <v>0.36355481930055017</v>
      </c>
      <c r="Q636" s="35" cm="1">
        <f t="array" ref="Q636">_xll.Interp2dTab(-1,1,Parameters!$AL$29:$AY$29,Parameters!$AK$30:$AK$37,Parameters!$AL$30:$AY$37,ABS(L636),ABS(K636))</f>
        <v>0.95023190110145306</v>
      </c>
      <c r="R636" s="35">
        <f t="shared" si="123"/>
        <v>7.1986627659019629</v>
      </c>
      <c r="S636" s="35">
        <f t="shared" si="129"/>
        <v>0.25023171510838665</v>
      </c>
      <c r="X636" s="12"/>
      <c r="AB636" s="17">
        <f>([1]WLTC_BFH!$I637/1000-H636)</f>
        <v>-6.8424713054312667</v>
      </c>
      <c r="AC636" s="17">
        <f t="shared" si="124"/>
        <v>6.8424713054312667</v>
      </c>
      <c r="AG636" s="17">
        <f>([1]WLTC_BFH!$U640/1000-N636)</f>
        <v>0.83155948935461232</v>
      </c>
      <c r="AH636" s="17">
        <f t="shared" si="125"/>
        <v>0.83155948935461232</v>
      </c>
      <c r="AK636">
        <v>8.4016526634300277</v>
      </c>
    </row>
    <row r="637" spans="1:37" x14ac:dyDescent="0.3">
      <c r="A637" s="3" t="s">
        <v>4</v>
      </c>
      <c r="B637" s="3">
        <v>633</v>
      </c>
      <c r="C637" s="9">
        <v>48.9</v>
      </c>
      <c r="D637" s="9">
        <v>48.9</v>
      </c>
      <c r="E637" s="9">
        <v>46.477499999999999</v>
      </c>
      <c r="F637" s="13">
        <f t="shared" si="126"/>
        <v>0.33333333333333215</v>
      </c>
      <c r="G637" s="13">
        <f t="shared" si="127"/>
        <v>3.4414722222222207</v>
      </c>
      <c r="H637" s="35" cm="1">
        <f t="array" ref="H637">(m*g*_xll.Interp1d(-1,Parameters!$H$48:$H$54,Parameters!$I$48:$I$54,C637)+c_w*A*rho_L*(C637/3.6)^2/2+F637*e_i*m)*C637/3.6/1000</f>
        <v>8.0883474281785599</v>
      </c>
      <c r="I637" s="35">
        <f t="shared" si="117"/>
        <v>21.154445241142241</v>
      </c>
      <c r="J637" s="35">
        <f t="shared" si="118"/>
        <v>3651.1488530144848</v>
      </c>
      <c r="K637" s="35">
        <f t="shared" si="119"/>
        <v>86.341868251722062</v>
      </c>
      <c r="L637" s="35">
        <f t="shared" si="120"/>
        <v>447.28027110308523</v>
      </c>
      <c r="M637" s="35" cm="1">
        <f t="array" ref="M637">_xll.Interp2dTab(-1,1,Parameters!$V$29:$AI$29,Parameters!$U$30:$U$37,Parameters!$V$30:$AI$37,ABS(J637),ABS(I637))*_xll.Interp2dTab(-1,1,Parameters!$V$18:$AI$18,Parameters!$U$19:$U$26,Parameters!$V$19:$AI$26,ABS(J637),ABS(I637))</f>
        <v>0.74765056629010762</v>
      </c>
      <c r="N637" s="35">
        <f t="shared" si="121"/>
        <v>10.818352573868141</v>
      </c>
      <c r="O637" s="35">
        <f t="shared" si="122"/>
        <v>10818.352573868142</v>
      </c>
      <c r="P637" s="35">
        <f t="shared" si="128"/>
        <v>0.36655991723773579</v>
      </c>
      <c r="Q637" s="35" cm="1">
        <f t="array" ref="Q637">_xll.Interp2dTab(-1,1,Parameters!$AL$29:$AY$29,Parameters!$AK$30:$AK$37,Parameters!$AL$30:$AY$37,ABS(L637),ABS(K637))</f>
        <v>0.95044808011331605</v>
      </c>
      <c r="R637" s="35">
        <f t="shared" si="123"/>
        <v>8.510036052904896</v>
      </c>
      <c r="S637" s="35">
        <f t="shared" si="129"/>
        <v>0.25259561401197134</v>
      </c>
      <c r="X637" s="12"/>
      <c r="AB637" s="17">
        <f>([1]WLTC_BFH!$I638/1000-H637)</f>
        <v>-8.0830936281785597</v>
      </c>
      <c r="AC637" s="17">
        <f t="shared" si="124"/>
        <v>8.0830936281785597</v>
      </c>
      <c r="AG637" s="17">
        <f>([1]WLTC_BFH!$U641/1000-N637)</f>
        <v>-0.68543828815385943</v>
      </c>
      <c r="AH637" s="17">
        <f t="shared" si="125"/>
        <v>0.68543828815385943</v>
      </c>
      <c r="AK637">
        <v>5.417405304575075</v>
      </c>
    </row>
    <row r="638" spans="1:37" x14ac:dyDescent="0.3">
      <c r="A638" s="3" t="s">
        <v>4</v>
      </c>
      <c r="B638" s="3">
        <v>634</v>
      </c>
      <c r="C638" s="9">
        <v>50.3</v>
      </c>
      <c r="D638" s="9">
        <v>50.3</v>
      </c>
      <c r="E638" s="9">
        <v>47.686199999999999</v>
      </c>
      <c r="F638" s="13">
        <f t="shared" si="126"/>
        <v>0.38888888888888851</v>
      </c>
      <c r="G638" s="13">
        <f t="shared" si="127"/>
        <v>3.455444444444443</v>
      </c>
      <c r="H638" s="35" cm="1">
        <f t="array" ref="H638">(m*g*_xll.Interp1d(-1,Parameters!$H$48:$H$54,Parameters!$I$48:$I$54,C638)+c_w*A*rho_L*(C638/3.6)^2/2+F638*e_i*m)*C638/3.6/1000</f>
        <v>9.4385702039831436</v>
      </c>
      <c r="I638" s="35">
        <f t="shared" si="117"/>
        <v>23.998766905996096</v>
      </c>
      <c r="J638" s="35">
        <f t="shared" si="118"/>
        <v>3755.6807220169439</v>
      </c>
      <c r="K638" s="35">
        <f t="shared" si="119"/>
        <v>97.950967126823073</v>
      </c>
      <c r="L638" s="35">
        <f t="shared" si="120"/>
        <v>460.08584123691583</v>
      </c>
      <c r="M638" s="35" cm="1">
        <f t="array" ref="M638">_xll.Interp2dTab(-1,1,Parameters!$V$29:$AI$29,Parameters!$U$30:$U$37,Parameters!$V$30:$AI$37,ABS(J638),ABS(I638))*_xll.Interp2dTab(-1,1,Parameters!$V$18:$AI$18,Parameters!$U$19:$U$26,Parameters!$V$19:$AI$26,ABS(J638),ABS(I638))</f>
        <v>0.76044544383708979</v>
      </c>
      <c r="N638" s="35">
        <f t="shared" si="121"/>
        <v>12.411896580453664</v>
      </c>
      <c r="O638" s="35">
        <f t="shared" si="122"/>
        <v>12411.896580453664</v>
      </c>
      <c r="P638" s="35">
        <f t="shared" si="128"/>
        <v>0.3700076662878618</v>
      </c>
      <c r="Q638" s="35" cm="1">
        <f t="array" ref="Q638">_xll.Interp2dTab(-1,1,Parameters!$AL$29:$AY$29,Parameters!$AK$30:$AK$37,Parameters!$AL$30:$AY$37,ABS(L638),ABS(K638))</f>
        <v>0.95109036954710235</v>
      </c>
      <c r="R638" s="35">
        <f t="shared" si="123"/>
        <v>9.9239467732994449</v>
      </c>
      <c r="S638" s="35">
        <f t="shared" si="129"/>
        <v>0.2553522658934434</v>
      </c>
      <c r="X638" s="12"/>
      <c r="AB638" s="17">
        <f>([1]WLTC_BFH!$I639/1000-H638)</f>
        <v>-9.431312403983144</v>
      </c>
      <c r="AC638" s="17">
        <f t="shared" si="124"/>
        <v>9.431312403983144</v>
      </c>
      <c r="AG638" s="17">
        <f>([1]WLTC_BFH!$U642/1000-N638)</f>
        <v>-2.6699918185488887</v>
      </c>
      <c r="AH638" s="17">
        <f t="shared" si="125"/>
        <v>2.6699918185488887</v>
      </c>
      <c r="AK638">
        <v>1.6965080391582408</v>
      </c>
    </row>
    <row r="639" spans="1:37" x14ac:dyDescent="0.3">
      <c r="A639" s="3" t="s">
        <v>4</v>
      </c>
      <c r="B639" s="3">
        <v>635</v>
      </c>
      <c r="C639" s="9">
        <v>51.6</v>
      </c>
      <c r="D639" s="9">
        <v>51.6</v>
      </c>
      <c r="E639" s="9">
        <v>48.8262</v>
      </c>
      <c r="F639" s="13">
        <f t="shared" si="126"/>
        <v>0.36111111111111227</v>
      </c>
      <c r="G639" s="13">
        <f t="shared" si="127"/>
        <v>3.4697777777777765</v>
      </c>
      <c r="H639" s="35" cm="1">
        <f t="array" ref="H639">(m*g*_xll.Interp1d(-1,Parameters!$H$48:$H$54,Parameters!$I$48:$I$54,C639)+c_w*A*rho_L*(C639/3.6)^2/2+F639*e_i*m)*C639/3.6/1000</f>
        <v>9.2093927942406726</v>
      </c>
      <c r="I639" s="35">
        <f t="shared" si="117"/>
        <v>22.826114803293883</v>
      </c>
      <c r="J639" s="35">
        <f t="shared" si="118"/>
        <v>3852.7460289477999</v>
      </c>
      <c r="K639" s="35">
        <f t="shared" si="119"/>
        <v>93.164787569643991</v>
      </c>
      <c r="L639" s="35">
        <f t="shared" si="120"/>
        <v>471.97672778975863</v>
      </c>
      <c r="M639" s="35" cm="1">
        <f t="array" ref="M639">_xll.Interp2dTab(-1,1,Parameters!$V$29:$AI$29,Parameters!$U$30:$U$37,Parameters!$V$30:$AI$37,ABS(J639),ABS(I639))*_xll.Interp2dTab(-1,1,Parameters!$V$18:$AI$18,Parameters!$U$19:$U$26,Parameters!$V$19:$AI$26,ABS(J639),ABS(I639))</f>
        <v>0.75514652052888509</v>
      </c>
      <c r="N639" s="35">
        <f t="shared" si="121"/>
        <v>12.195504506583243</v>
      </c>
      <c r="O639" s="35">
        <f t="shared" si="122"/>
        <v>12195.504506583242</v>
      </c>
      <c r="P639" s="35">
        <f t="shared" si="128"/>
        <v>0.37339530642857938</v>
      </c>
      <c r="Q639" s="35" cm="1">
        <f t="array" ref="Q639">_xll.Interp2dTab(-1,1,Parameters!$AL$29:$AY$29,Parameters!$AK$30:$AK$37,Parameters!$AL$30:$AY$37,ABS(L639),ABS(K639))</f>
        <v>0.9523892177975265</v>
      </c>
      <c r="R639" s="35">
        <f t="shared" si="123"/>
        <v>9.6697785129677385</v>
      </c>
      <c r="S639" s="35">
        <f t="shared" si="129"/>
        <v>0.25803831548037887</v>
      </c>
      <c r="X639" s="12"/>
      <c r="AB639" s="17">
        <f>([1]WLTC_BFH!$I640/1000-H639)</f>
        <v>-9.2024131942406733</v>
      </c>
      <c r="AC639" s="17">
        <f t="shared" si="124"/>
        <v>9.2024131942406733</v>
      </c>
      <c r="AG639" s="17">
        <f>([1]WLTC_BFH!$U643/1000-N639)</f>
        <v>-3.0452187922975096</v>
      </c>
      <c r="AH639" s="17">
        <f t="shared" si="125"/>
        <v>3.0452187922975096</v>
      </c>
      <c r="AK639">
        <v>1.1896991883971619</v>
      </c>
    </row>
    <row r="640" spans="1:37" x14ac:dyDescent="0.3">
      <c r="A640" s="3" t="s">
        <v>4</v>
      </c>
      <c r="B640" s="3">
        <v>636</v>
      </c>
      <c r="C640" s="9">
        <v>52.6</v>
      </c>
      <c r="D640" s="9">
        <v>52.6</v>
      </c>
      <c r="E640" s="9">
        <v>49.879300000000001</v>
      </c>
      <c r="F640" s="13">
        <f t="shared" si="126"/>
        <v>0.27777777777777779</v>
      </c>
      <c r="G640" s="13">
        <f t="shared" si="127"/>
        <v>3.4843888888888874</v>
      </c>
      <c r="H640" s="35" cm="1">
        <f t="array" ref="H640">(m*g*_xll.Interp1d(-1,Parameters!$H$48:$H$54,Parameters!$I$48:$I$54,C640)+c_w*A*rho_L*(C640/3.6)^2/2+F640*e_i*m)*C640/3.6/1000</f>
        <v>7.7865590916557013</v>
      </c>
      <c r="I640" s="35">
        <f t="shared" si="117"/>
        <v>18.932612310505558</v>
      </c>
      <c r="J640" s="35">
        <f t="shared" si="118"/>
        <v>3927.4116496638421</v>
      </c>
      <c r="K640" s="35">
        <f t="shared" si="119"/>
        <v>77.273457145328436</v>
      </c>
      <c r="L640" s="35">
        <f t="shared" si="120"/>
        <v>481.12356359963763</v>
      </c>
      <c r="M640" s="35" cm="1">
        <f t="array" ref="M640">_xll.Interp2dTab(-1,1,Parameters!$V$29:$AI$29,Parameters!$U$30:$U$37,Parameters!$V$30:$AI$37,ABS(J640),ABS(I640))*_xll.Interp2dTab(-1,1,Parameters!$V$18:$AI$18,Parameters!$U$19:$U$26,Parameters!$V$19:$AI$26,ABS(J640),ABS(I640))</f>
        <v>0.73809075472693553</v>
      </c>
      <c r="N640" s="35">
        <f t="shared" si="121"/>
        <v>10.549595753352067</v>
      </c>
      <c r="O640" s="35">
        <f t="shared" si="122"/>
        <v>10549.595753352067</v>
      </c>
      <c r="P640" s="35">
        <f t="shared" si="128"/>
        <v>0.37632574969339938</v>
      </c>
      <c r="Q640" s="35" cm="1">
        <f t="array" ref="Q640">_xll.Interp2dTab(-1,1,Parameters!$AL$29:$AY$29,Parameters!$AK$30:$AK$37,Parameters!$AL$30:$AY$37,ABS(L640),ABS(K640))</f>
        <v>0.95354135250076011</v>
      </c>
      <c r="R640" s="35">
        <f t="shared" si="123"/>
        <v>8.1659375036380446</v>
      </c>
      <c r="S640" s="35">
        <f t="shared" si="129"/>
        <v>0.26030663145361166</v>
      </c>
      <c r="X640" s="12"/>
      <c r="AB640" s="17">
        <f>([1]WLTC_BFH!$I641/1000-H640)</f>
        <v>-7.7798284916557012</v>
      </c>
      <c r="AC640" s="17">
        <f t="shared" si="124"/>
        <v>7.7798284916557012</v>
      </c>
      <c r="AG640" s="17">
        <f>([1]WLTC_BFH!$U644/1000-N640)</f>
        <v>-6.181115753351853</v>
      </c>
      <c r="AH640" s="17">
        <f t="shared" si="125"/>
        <v>6.181115753351853</v>
      </c>
      <c r="AK640">
        <v>-3.40352462956547</v>
      </c>
    </row>
    <row r="641" spans="1:37" x14ac:dyDescent="0.3">
      <c r="A641" s="3" t="s">
        <v>4</v>
      </c>
      <c r="B641" s="3">
        <v>637</v>
      </c>
      <c r="C641" s="9">
        <v>53</v>
      </c>
      <c r="D641" s="9">
        <v>53</v>
      </c>
      <c r="E641" s="9">
        <v>50.872199999999999</v>
      </c>
      <c r="F641" s="13">
        <f t="shared" si="126"/>
        <v>0.11111111111111072</v>
      </c>
      <c r="G641" s="13">
        <f t="shared" si="127"/>
        <v>3.4991111111111097</v>
      </c>
      <c r="H641" s="35" cm="1">
        <f t="array" ref="H641">(m*g*_xll.Interp1d(-1,Parameters!$H$48:$H$54,Parameters!$I$48:$I$54,C641)+c_w*A*rho_L*(C641/3.6)^2/2+F641*e_i*m)*C641/3.6/1000</f>
        <v>4.5309944295639131</v>
      </c>
      <c r="I641" s="35">
        <f t="shared" si="117"/>
        <v>10.933730395236504</v>
      </c>
      <c r="J641" s="35">
        <f t="shared" si="118"/>
        <v>3957.2778979502596</v>
      </c>
      <c r="K641" s="35">
        <f t="shared" si="119"/>
        <v>44.626020608157788</v>
      </c>
      <c r="L641" s="35">
        <f t="shared" si="120"/>
        <v>484.78229792358928</v>
      </c>
      <c r="M641" s="35" cm="1">
        <f t="array" ref="M641">_xll.Interp2dTab(-1,1,Parameters!$V$29:$AI$29,Parameters!$U$30:$U$37,Parameters!$V$30:$AI$37,ABS(J641),ABS(I641))*_xll.Interp2dTab(-1,1,Parameters!$V$18:$AI$18,Parameters!$U$19:$U$26,Parameters!$V$19:$AI$26,ABS(J641),ABS(I641))</f>
        <v>0.70377848768109619</v>
      </c>
      <c r="N641" s="35">
        <f t="shared" si="121"/>
        <v>6.4380973685246357</v>
      </c>
      <c r="O641" s="35">
        <f t="shared" si="122"/>
        <v>6438.0973685246354</v>
      </c>
      <c r="P641" s="35">
        <f t="shared" si="128"/>
        <v>0.37811411007354512</v>
      </c>
      <c r="Q641" s="35" cm="1">
        <f t="array" ref="Q641">_xll.Interp2dTab(-1,1,Parameters!$AL$29:$AY$29,Parameters!$AK$30:$AK$37,Parameters!$AL$30:$AY$37,ABS(L641),ABS(K641))</f>
        <v>0.95117828649577374</v>
      </c>
      <c r="R641" s="35">
        <f t="shared" si="123"/>
        <v>4.763559570158507</v>
      </c>
      <c r="S641" s="35">
        <f t="shared" si="129"/>
        <v>0.26162984244532234</v>
      </c>
      <c r="X641" s="12"/>
      <c r="AB641" s="17">
        <f>([1]WLTC_BFH!$I642/1000-H641)</f>
        <v>-4.5245054295639129</v>
      </c>
      <c r="AC641" s="17">
        <f t="shared" si="124"/>
        <v>4.5245054295639129</v>
      </c>
      <c r="AG641" s="17">
        <f>([1]WLTC_BFH!$U645/1000-N641)</f>
        <v>-1.365410499837874</v>
      </c>
      <c r="AH641" s="17">
        <f t="shared" si="125"/>
        <v>1.365410499837874</v>
      </c>
      <c r="AK641">
        <v>-2.6117080224748381</v>
      </c>
    </row>
    <row r="642" spans="1:37" x14ac:dyDescent="0.3">
      <c r="A642" s="3" t="s">
        <v>4</v>
      </c>
      <c r="B642" s="3">
        <v>638</v>
      </c>
      <c r="C642" s="9">
        <v>53</v>
      </c>
      <c r="D642" s="9">
        <v>53</v>
      </c>
      <c r="E642" s="9">
        <v>52.011800000000001</v>
      </c>
      <c r="F642" s="13">
        <f t="shared" si="126"/>
        <v>0</v>
      </c>
      <c r="G642" s="13">
        <f t="shared" si="127"/>
        <v>3.513833333333332</v>
      </c>
      <c r="H642" s="35" cm="1">
        <f t="array" ref="H642">(m*g*_xll.Interp1d(-1,Parameters!$H$48:$H$54,Parameters!$I$48:$I$54,C642)+c_w*A*rho_L*(C642/3.6)^2/2+F642*e_i*m)*C642/3.6/1000</f>
        <v>2.3063024172182431</v>
      </c>
      <c r="I642" s="35">
        <f t="shared" si="117"/>
        <v>5.5653321211815063</v>
      </c>
      <c r="J642" s="35">
        <f t="shared" si="118"/>
        <v>3957.2778979502596</v>
      </c>
      <c r="K642" s="35">
        <f t="shared" si="119"/>
        <v>22.71490305260232</v>
      </c>
      <c r="L642" s="35">
        <f t="shared" si="120"/>
        <v>484.78229792358928</v>
      </c>
      <c r="M642" s="35" cm="1">
        <f t="array" ref="M642">_xll.Interp2dTab(-1,1,Parameters!$V$29:$AI$29,Parameters!$U$30:$U$37,Parameters!$V$30:$AI$37,ABS(J642),ABS(I642))*_xll.Interp2dTab(-1,1,Parameters!$V$18:$AI$18,Parameters!$U$19:$U$26,Parameters!$V$19:$AI$26,ABS(J642),ABS(I642))</f>
        <v>0.4496769752651576</v>
      </c>
      <c r="N642" s="35">
        <f t="shared" si="121"/>
        <v>5.128798101922615</v>
      </c>
      <c r="O642" s="35">
        <f t="shared" si="122"/>
        <v>5128.7981019226154</v>
      </c>
      <c r="P642" s="35">
        <f t="shared" si="128"/>
        <v>0.37953877621296805</v>
      </c>
      <c r="Q642" s="35" cm="1">
        <f t="array" ref="Q642">_xll.Interp2dTab(-1,1,Parameters!$AL$29:$AY$29,Parameters!$AK$30:$AK$37,Parameters!$AL$30:$AY$37,ABS(L642),ABS(K642))</f>
        <v>0.89064190593621007</v>
      </c>
      <c r="R642" s="35">
        <f t="shared" si="123"/>
        <v>2.589483384788573</v>
      </c>
      <c r="S642" s="35">
        <f t="shared" si="129"/>
        <v>0.26234914338554138</v>
      </c>
      <c r="X642" s="12"/>
      <c r="AB642" s="17">
        <f>([1]WLTC_BFH!$I643/1000-H642)</f>
        <v>-2.2981134172182434</v>
      </c>
      <c r="AC642" s="17">
        <f t="shared" si="124"/>
        <v>2.2981134172182434</v>
      </c>
      <c r="AG642" s="17">
        <f>([1]WLTC_BFH!$U646/1000-N642)</f>
        <v>2.9237455873976979</v>
      </c>
      <c r="AH642" s="17">
        <f t="shared" si="125"/>
        <v>2.9237455873976979</v>
      </c>
      <c r="AK642">
        <v>-0.51044051716513472</v>
      </c>
    </row>
    <row r="643" spans="1:37" x14ac:dyDescent="0.3">
      <c r="A643" s="3" t="s">
        <v>4</v>
      </c>
      <c r="B643" s="3">
        <v>639</v>
      </c>
      <c r="C643" s="9">
        <v>52.9</v>
      </c>
      <c r="D643" s="9">
        <v>52.9</v>
      </c>
      <c r="E643" s="9">
        <v>52.133099999999999</v>
      </c>
      <c r="F643" s="13">
        <f t="shared" si="126"/>
        <v>-2.7777777777778172E-2</v>
      </c>
      <c r="G643" s="13">
        <f t="shared" si="127"/>
        <v>3.5285277777777764</v>
      </c>
      <c r="H643" s="35" cm="1">
        <f t="array" ref="H643">(m*g*_xll.Interp1d(-1,Parameters!$H$48:$H$54,Parameters!$I$48:$I$54,C643)+c_w*A*rho_L*(C643/3.6)^2/2+F643*e_i*m)*C643/3.6/1000</f>
        <v>1.7412595595299576</v>
      </c>
      <c r="I643" s="35">
        <f t="shared" si="117"/>
        <v>4.2097716959976301</v>
      </c>
      <c r="J643" s="35">
        <f t="shared" si="118"/>
        <v>3949.8113358786541</v>
      </c>
      <c r="K643" s="35">
        <f t="shared" si="119"/>
        <v>17.182183177214327</v>
      </c>
      <c r="L643" s="35">
        <f t="shared" si="120"/>
        <v>483.86761434260126</v>
      </c>
      <c r="M643" s="35" cm="1">
        <f t="array" ref="M643">_xll.Interp2dTab(-1,1,Parameters!$V$29:$AI$29,Parameters!$U$30:$U$37,Parameters!$V$30:$AI$37,ABS(J643),ABS(I643))*_xll.Interp2dTab(-1,1,Parameters!$V$18:$AI$18,Parameters!$U$19:$U$26,Parameters!$V$19:$AI$26,ABS(J643),ABS(I643))</f>
        <v>0.38301242205890218</v>
      </c>
      <c r="N643" s="35">
        <f t="shared" si="121"/>
        <v>4.5462221568943662</v>
      </c>
      <c r="O643" s="35">
        <f t="shared" si="122"/>
        <v>4546.222156894366</v>
      </c>
      <c r="P643" s="35">
        <f t="shared" si="128"/>
        <v>0.38080161570099424</v>
      </c>
      <c r="Q643" s="35" cm="1">
        <f t="array" ref="Q643">_xll.Interp2dTab(-1,1,Parameters!$AL$29:$AY$29,Parameters!$AK$30:$AK$37,Parameters!$AL$30:$AY$37,ABS(L643),ABS(K643))</f>
        <v>0.77113515662782928</v>
      </c>
      <c r="R643" s="35">
        <f t="shared" si="123"/>
        <v>2.2580471718401198</v>
      </c>
      <c r="S643" s="35">
        <f t="shared" si="129"/>
        <v>0.26297637871105251</v>
      </c>
      <c r="X643" s="12"/>
      <c r="AB643" s="17">
        <f>([1]WLTC_BFH!$I644/1000-H643)</f>
        <v>-1.7407624595299576</v>
      </c>
      <c r="AC643" s="17">
        <f t="shared" si="124"/>
        <v>1.7407624595299576</v>
      </c>
      <c r="AG643" s="17">
        <f>([1]WLTC_BFH!$U647/1000-N643)</f>
        <v>1.1388163046443971</v>
      </c>
      <c r="AH643" s="17">
        <f t="shared" si="125"/>
        <v>1.1388163046443971</v>
      </c>
      <c r="AK643">
        <v>1.1962349911139798</v>
      </c>
    </row>
    <row r="644" spans="1:37" x14ac:dyDescent="0.3">
      <c r="A644" s="3" t="s">
        <v>4</v>
      </c>
      <c r="B644" s="3">
        <v>640</v>
      </c>
      <c r="C644" s="9">
        <v>52.7</v>
      </c>
      <c r="D644" s="9">
        <v>52.7</v>
      </c>
      <c r="E644" s="9">
        <v>51.8476</v>
      </c>
      <c r="F644" s="13">
        <f t="shared" si="126"/>
        <v>-5.5555555555554373E-2</v>
      </c>
      <c r="G644" s="13">
        <f t="shared" si="127"/>
        <v>3.5431666666666652</v>
      </c>
      <c r="H644" s="35" cm="1">
        <f t="array" ref="H644">(m*g*_xll.Interp1d(-1,Parameters!$H$48:$H$54,Parameters!$I$48:$I$54,C644)+c_w*A*rho_L*(C644/3.6)^2/2+F644*e_i*m)*C644/3.6/1000</f>
        <v>1.1705845038618361</v>
      </c>
      <c r="I644" s="35">
        <f t="shared" ref="I644:I707" si="130">ABS(IFERROR(H644*1000/(C644/3.6)*r_dyn/i_g,0))</f>
        <v>2.8408143795772074</v>
      </c>
      <c r="J644" s="35">
        <f t="shared" ref="J644:J707" si="131">C644/3.6*60/2/PI()/r_dyn*i_g</f>
        <v>3934.8782117354467</v>
      </c>
      <c r="K644" s="35">
        <f t="shared" ref="K644:K707" si="132">I644*i_g/2</f>
        <v>11.594783890244372</v>
      </c>
      <c r="L644" s="35">
        <f t="shared" ref="L644:L707" si="133">J644/i_g</f>
        <v>482.0382471806256</v>
      </c>
      <c r="M644" s="35" cm="1">
        <f t="array" ref="M644">_xll.Interp2dTab(-1,1,Parameters!$V$29:$AI$29,Parameters!$U$30:$U$37,Parameters!$V$30:$AI$37,ABS(J644),ABS(I644))*_xll.Interp2dTab(-1,1,Parameters!$V$18:$AI$18,Parameters!$U$19:$U$26,Parameters!$V$19:$AI$26,ABS(J644),ABS(I644))</f>
        <v>0.3203071109412472</v>
      </c>
      <c r="N644" s="35">
        <f t="shared" si="121"/>
        <v>3.654569205229266</v>
      </c>
      <c r="O644" s="35">
        <f t="shared" si="122"/>
        <v>3654.5692052292661</v>
      </c>
      <c r="P644" s="35">
        <f t="shared" si="128"/>
        <v>0.38181677381355794</v>
      </c>
      <c r="Q644" s="35" cm="1">
        <f t="array" ref="Q644">_xll.Interp2dTab(-1,1,Parameters!$AL$29:$AY$29,Parameters!$AK$30:$AK$37,Parameters!$AL$30:$AY$37,ABS(L644),ABS(K644))</f>
        <v>0.65044733202927851</v>
      </c>
      <c r="R644" s="35">
        <f t="shared" si="123"/>
        <v>1.7996607045951334</v>
      </c>
      <c r="S644" s="35">
        <f t="shared" si="129"/>
        <v>0.26347628446232896</v>
      </c>
      <c r="X644" s="12"/>
      <c r="AB644" s="17">
        <f>([1]WLTC_BFH!$I645/1000-H644)</f>
        <v>-1.1701659038618362</v>
      </c>
      <c r="AC644" s="17">
        <f t="shared" si="124"/>
        <v>1.1701659038618362</v>
      </c>
      <c r="AG644" s="17">
        <f>([1]WLTC_BFH!$U648/1000-N644)</f>
        <v>0.77843980377974997</v>
      </c>
      <c r="AH644" s="17">
        <f t="shared" si="125"/>
        <v>0.77843980377974997</v>
      </c>
      <c r="AK644">
        <v>1.2393571569549744</v>
      </c>
    </row>
    <row r="645" spans="1:37" x14ac:dyDescent="0.3">
      <c r="A645" s="3" t="s">
        <v>4</v>
      </c>
      <c r="B645" s="3">
        <v>641</v>
      </c>
      <c r="C645" s="9">
        <v>52.6</v>
      </c>
      <c r="D645" s="9">
        <v>52.6</v>
      </c>
      <c r="E645" s="9">
        <v>52.387999999999998</v>
      </c>
      <c r="F645" s="13">
        <f t="shared" si="126"/>
        <v>-2.7777777777778172E-2</v>
      </c>
      <c r="G645" s="13">
        <f t="shared" si="127"/>
        <v>3.5577777777777762</v>
      </c>
      <c r="H645" s="35" cm="1">
        <f t="array" ref="H645">(m*g*_xll.Interp1d(-1,Parameters!$H$48:$H$54,Parameters!$I$48:$I$54,C645)+c_w*A*rho_L*(C645/3.6)^2/2+F645*e_i*m)*C645/3.6/1000</f>
        <v>1.714828910791496</v>
      </c>
      <c r="I645" s="35">
        <f t="shared" si="130"/>
        <v>4.1695170568542412</v>
      </c>
      <c r="J645" s="35">
        <f t="shared" si="131"/>
        <v>3927.4116496638421</v>
      </c>
      <c r="K645" s="35">
        <f t="shared" si="132"/>
        <v>17.017883867550587</v>
      </c>
      <c r="L645" s="35">
        <f t="shared" si="133"/>
        <v>481.12356359963763</v>
      </c>
      <c r="M645" s="35" cm="1">
        <f t="array" ref="M645">_xll.Interp2dTab(-1,1,Parameters!$V$29:$AI$29,Parameters!$U$30:$U$37,Parameters!$V$30:$AI$37,ABS(J645),ABS(I645))*_xll.Interp2dTab(-1,1,Parameters!$V$18:$AI$18,Parameters!$U$19:$U$26,Parameters!$V$19:$AI$26,ABS(J645),ABS(I645))</f>
        <v>0.38088128051019626</v>
      </c>
      <c r="N645" s="35">
        <f t="shared" ref="N645:N708" si="134">IF(H645&lt;0,H645*M645,H645/M645)</f>
        <v>4.5022661877592318</v>
      </c>
      <c r="O645" s="35">
        <f t="shared" ref="O645:O708" si="135">N645*1000</f>
        <v>4502.2661877592318</v>
      </c>
      <c r="P645" s="35">
        <f t="shared" si="128"/>
        <v>0.38306740331015771</v>
      </c>
      <c r="Q645" s="35" cm="1">
        <f t="array" ref="Q645">_xll.Interp2dTab(-1,1,Parameters!$AL$29:$AY$29,Parameters!$AK$30:$AK$37,Parameters!$AL$30:$AY$37,ABS(L645),ABS(K645))</f>
        <v>0.76758629153909264</v>
      </c>
      <c r="R645" s="35">
        <f t="shared" ref="R645:R708" si="136">IF(H645&lt;0,H645*Q645,H645/Q645)</f>
        <v>2.234053590708454</v>
      </c>
      <c r="S645" s="35">
        <f t="shared" si="129"/>
        <v>0.26409685490419244</v>
      </c>
      <c r="X645" s="12"/>
      <c r="AB645" s="17">
        <f>([1]WLTC_BFH!$I646/1000-H645)</f>
        <v>-1.7089219107914959</v>
      </c>
      <c r="AC645" s="17">
        <f t="shared" ref="AC645:AC708" si="137">ABS(AB645)</f>
        <v>1.7089219107914959</v>
      </c>
      <c r="AG645" s="17">
        <f>([1]WLTC_BFH!$U649/1000-N645)</f>
        <v>1.6863814312882814</v>
      </c>
      <c r="AH645" s="17">
        <f t="shared" ref="AH645:AH708" si="138">ABS(AG645)</f>
        <v>1.6863814312882814</v>
      </c>
      <c r="AK645">
        <v>0.25127063074785827</v>
      </c>
    </row>
    <row r="646" spans="1:37" x14ac:dyDescent="0.3">
      <c r="A646" s="3" t="s">
        <v>4</v>
      </c>
      <c r="B646" s="3">
        <v>642</v>
      </c>
      <c r="C646" s="9">
        <v>53.1</v>
      </c>
      <c r="D646" s="9">
        <v>53.1</v>
      </c>
      <c r="E646" s="9">
        <v>52.676400000000001</v>
      </c>
      <c r="F646" s="13">
        <f t="shared" ref="F646:F709" si="139">(($C646-$C645)/3.6)</f>
        <v>0.1388888888888889</v>
      </c>
      <c r="G646" s="13">
        <f t="shared" ref="G646:G709" si="140">(C646/3.6)/1000+G645</f>
        <v>3.572527777777776</v>
      </c>
      <c r="H646" s="35" cm="1">
        <f t="array" ref="H646">(m*g*_xll.Interp1d(-1,Parameters!$H$48:$H$54,Parameters!$I$48:$I$54,C646)+c_w*A*rho_L*(C646/3.6)^2/2+F646*e_i*m)*C646/3.6/1000</f>
        <v>5.1023634879354534</v>
      </c>
      <c r="I646" s="35">
        <f t="shared" si="130"/>
        <v>12.289312142231534</v>
      </c>
      <c r="J646" s="35">
        <f t="shared" si="131"/>
        <v>3964.7444600218637</v>
      </c>
      <c r="K646" s="35">
        <f t="shared" si="132"/>
        <v>50.158827508518009</v>
      </c>
      <c r="L646" s="35">
        <f t="shared" si="133"/>
        <v>485.6969815045772</v>
      </c>
      <c r="M646" s="35" cm="1">
        <f t="array" ref="M646">_xll.Interp2dTab(-1,1,Parameters!$V$29:$AI$29,Parameters!$U$30:$U$37,Parameters!$V$30:$AI$37,ABS(J646),ABS(I646))*_xll.Interp2dTab(-1,1,Parameters!$V$18:$AI$18,Parameters!$U$19:$U$26,Parameters!$V$19:$AI$26,ABS(J646),ABS(I646))</f>
        <v>0.709591311644724</v>
      </c>
      <c r="N646" s="35">
        <f t="shared" si="134"/>
        <v>7.1905664629812849</v>
      </c>
      <c r="O646" s="35">
        <f t="shared" si="135"/>
        <v>7190.5664629812845</v>
      </c>
      <c r="P646" s="35">
        <f t="shared" ref="P646:P709" si="141">N646*(B646-B645)/60/60+P645</f>
        <v>0.38506478288320806</v>
      </c>
      <c r="Q646" s="35" cm="1">
        <f t="array" ref="Q646">_xll.Interp2dTab(-1,1,Parameters!$AL$29:$AY$29,Parameters!$AK$30:$AK$37,Parameters!$AL$30:$AY$37,ABS(L646),ABS(K646))</f>
        <v>0.95428257736243693</v>
      </c>
      <c r="R646" s="35">
        <f t="shared" si="136"/>
        <v>5.3468056621530184</v>
      </c>
      <c r="S646" s="35">
        <f t="shared" ref="S646:S709" si="142">R646*(B646-B645)/60/60+S645</f>
        <v>0.26558207869923495</v>
      </c>
      <c r="X646" s="12"/>
      <c r="AB646" s="17">
        <f>([1]WLTC_BFH!$I647/1000-H646)</f>
        <v>-5.0998670879354533</v>
      </c>
      <c r="AC646" s="17">
        <f t="shared" si="137"/>
        <v>5.0998670879354533</v>
      </c>
      <c r="AG646" s="17">
        <f>([1]WLTC_BFH!$U650/1000-N646)</f>
        <v>2.3545344544496158</v>
      </c>
      <c r="AH646" s="17">
        <f t="shared" si="138"/>
        <v>2.3545344544496158</v>
      </c>
      <c r="AK646">
        <v>4.6001644479956711</v>
      </c>
    </row>
    <row r="647" spans="1:37" x14ac:dyDescent="0.3">
      <c r="A647" s="3" t="s">
        <v>4</v>
      </c>
      <c r="B647" s="3">
        <v>643</v>
      </c>
      <c r="C647" s="9">
        <v>54.3</v>
      </c>
      <c r="D647" s="9">
        <v>54.3</v>
      </c>
      <c r="E647" s="9">
        <v>52.6357</v>
      </c>
      <c r="F647" s="13">
        <f t="shared" si="139"/>
        <v>0.33333333333333215</v>
      </c>
      <c r="G647" s="13">
        <f t="shared" si="140"/>
        <v>3.5876111111111091</v>
      </c>
      <c r="H647" s="35" cm="1">
        <f t="array" ref="H647">(m*g*_xll.Interp1d(-1,Parameters!$H$48:$H$54,Parameters!$I$48:$I$54,C647)+c_w*A*rho_L*(C647/3.6)^2/2+F647*e_i*m)*C647/3.6/1000</f>
        <v>9.2757716311708709</v>
      </c>
      <c r="I647" s="35">
        <f t="shared" si="130"/>
        <v>21.847458364872779</v>
      </c>
      <c r="J647" s="35">
        <f t="shared" si="131"/>
        <v>4054.3432048811142</v>
      </c>
      <c r="K647" s="35">
        <f t="shared" si="132"/>
        <v>89.170401316228251</v>
      </c>
      <c r="L647" s="35">
        <f t="shared" si="133"/>
        <v>496.67318447643197</v>
      </c>
      <c r="M647" s="35" cm="1">
        <f t="array" ref="M647">_xll.Interp2dTab(-1,1,Parameters!$V$29:$AI$29,Parameters!$U$30:$U$37,Parameters!$V$30:$AI$37,ABS(J647),ABS(I647))*_xll.Interp2dTab(-1,1,Parameters!$V$18:$AI$18,Parameters!$U$19:$U$26,Parameters!$V$19:$AI$26,ABS(J647),ABS(I647))</f>
        <v>0.7521634350965235</v>
      </c>
      <c r="N647" s="35">
        <f t="shared" si="134"/>
        <v>12.332122512683073</v>
      </c>
      <c r="O647" s="35">
        <f t="shared" si="135"/>
        <v>12332.122512683072</v>
      </c>
      <c r="P647" s="35">
        <f t="shared" si="141"/>
        <v>0.38849037247006446</v>
      </c>
      <c r="Q647" s="35" cm="1">
        <f t="array" ref="Q647">_xll.Interp2dTab(-1,1,Parameters!$AL$29:$AY$29,Parameters!$AK$30:$AK$37,Parameters!$AL$30:$AY$37,ABS(L647),ABS(K647))</f>
        <v>0.95470334652465838</v>
      </c>
      <c r="R647" s="35">
        <f t="shared" si="136"/>
        <v>9.7158679341984406</v>
      </c>
      <c r="S647" s="35">
        <f t="shared" si="142"/>
        <v>0.26828093090317895</v>
      </c>
      <c r="X647" s="12"/>
      <c r="AB647" s="17">
        <f>([1]WLTC_BFH!$I648/1000-H647)</f>
        <v>-9.2742115311708702</v>
      </c>
      <c r="AC647" s="17">
        <f t="shared" si="137"/>
        <v>9.2742115311708702</v>
      </c>
      <c r="AG647" s="17">
        <f>([1]WLTC_BFH!$U651/1000-N647)</f>
        <v>-3.0778367983969162</v>
      </c>
      <c r="AH647" s="17">
        <f t="shared" si="138"/>
        <v>3.0778367983969162</v>
      </c>
      <c r="AK647">
        <v>5.1627959028989103</v>
      </c>
    </row>
    <row r="648" spans="1:37" x14ac:dyDescent="0.3">
      <c r="A648" s="3" t="s">
        <v>4</v>
      </c>
      <c r="B648" s="3">
        <v>644</v>
      </c>
      <c r="C648" s="9">
        <v>55.2</v>
      </c>
      <c r="D648" s="9">
        <v>55.2</v>
      </c>
      <c r="E648" s="9">
        <v>52.676600000000001</v>
      </c>
      <c r="F648" s="13">
        <f t="shared" si="139"/>
        <v>0.25000000000000155</v>
      </c>
      <c r="G648" s="13">
        <f t="shared" si="140"/>
        <v>3.6029444444444425</v>
      </c>
      <c r="H648" s="35" cm="1">
        <f t="array" ref="H648">(m*g*_xll.Interp1d(-1,Parameters!$H$48:$H$54,Parameters!$I$48:$I$54,C648)+c_w*A*rho_L*(C648/3.6)^2/2+F648*e_i*m)*C648/3.6/1000</f>
        <v>7.7455144284677102</v>
      </c>
      <c r="I648" s="35">
        <f t="shared" si="130"/>
        <v>17.945761502769404</v>
      </c>
      <c r="J648" s="35">
        <f t="shared" si="131"/>
        <v>4121.5422635255536</v>
      </c>
      <c r="K648" s="35">
        <f t="shared" si="132"/>
        <v>73.245625573553326</v>
      </c>
      <c r="L648" s="35">
        <f t="shared" si="133"/>
        <v>504.90533670532324</v>
      </c>
      <c r="M648" s="35" cm="1">
        <f t="array" ref="M648">_xll.Interp2dTab(-1,1,Parameters!$V$29:$AI$29,Parameters!$U$30:$U$37,Parameters!$V$30:$AI$37,ABS(J648),ABS(I648))*_xll.Interp2dTab(-1,1,Parameters!$V$18:$AI$18,Parameters!$U$19:$U$26,Parameters!$V$19:$AI$26,ABS(J648),ABS(I648))</f>
        <v>0.73722963170077838</v>
      </c>
      <c r="N648" s="35">
        <f t="shared" si="134"/>
        <v>10.506244045832663</v>
      </c>
      <c r="O648" s="35">
        <f t="shared" si="135"/>
        <v>10506.244045832662</v>
      </c>
      <c r="P648" s="35">
        <f t="shared" si="141"/>
        <v>0.39140877359390686</v>
      </c>
      <c r="Q648" s="35" cm="1">
        <f t="array" ref="Q648">_xll.Interp2dTab(-1,1,Parameters!$AL$29:$AY$29,Parameters!$AK$30:$AK$37,Parameters!$AL$30:$AY$37,ABS(L648),ABS(K648))</f>
        <v>0.95499999999999985</v>
      </c>
      <c r="R648" s="35">
        <f t="shared" si="136"/>
        <v>8.1104863125316342</v>
      </c>
      <c r="S648" s="35">
        <f t="shared" si="142"/>
        <v>0.27053384376777107</v>
      </c>
      <c r="X648" s="12"/>
      <c r="AB648" s="17">
        <f>([1]WLTC_BFH!$I649/1000-H648)</f>
        <v>-7.74327862846771</v>
      </c>
      <c r="AC648" s="17">
        <f t="shared" si="137"/>
        <v>7.74327862846771</v>
      </c>
      <c r="AG648" s="17">
        <f>([1]WLTC_BFH!$U652/1000-N648)</f>
        <v>-4.1947845863731983</v>
      </c>
      <c r="AH648" s="17">
        <f t="shared" si="138"/>
        <v>4.1947845863731983</v>
      </c>
      <c r="AK648">
        <v>1.9812202807918133</v>
      </c>
    </row>
    <row r="649" spans="1:37" x14ac:dyDescent="0.3">
      <c r="A649" s="3" t="s">
        <v>4</v>
      </c>
      <c r="B649" s="3">
        <v>645</v>
      </c>
      <c r="C649" s="9">
        <v>55.5</v>
      </c>
      <c r="D649" s="9">
        <v>55.5</v>
      </c>
      <c r="E649" s="9">
        <v>53.601300000000002</v>
      </c>
      <c r="F649" s="13">
        <f t="shared" si="139"/>
        <v>8.3333333333332538E-2</v>
      </c>
      <c r="G649" s="13">
        <f t="shared" si="140"/>
        <v>3.6183611111111094</v>
      </c>
      <c r="H649" s="35" cm="1">
        <f t="array" ref="H649">(m*g*_xll.Interp1d(-1,Parameters!$H$48:$H$54,Parameters!$I$48:$I$54,C649)+c_w*A*rho_L*(C649/3.6)^2/2+F649*e_i*m)*C649/3.6/1000</f>
        <v>4.3113544552169971</v>
      </c>
      <c r="I649" s="35">
        <f t="shared" si="130"/>
        <v>9.9350818321001153</v>
      </c>
      <c r="J649" s="35">
        <f t="shared" si="131"/>
        <v>4143.941949740366</v>
      </c>
      <c r="K649" s="35">
        <f t="shared" si="132"/>
        <v>40.550036497716619</v>
      </c>
      <c r="L649" s="35">
        <f t="shared" si="133"/>
        <v>507.64938744828692</v>
      </c>
      <c r="M649" s="35" cm="1">
        <f t="array" ref="M649">_xll.Interp2dTab(-1,1,Parameters!$V$29:$AI$29,Parameters!$U$30:$U$37,Parameters!$V$30:$AI$37,ABS(J649),ABS(I649))*_xll.Interp2dTab(-1,1,Parameters!$V$18:$AI$18,Parameters!$U$19:$U$26,Parameters!$V$19:$AI$26,ABS(J649),ABS(I649))</f>
        <v>0.70059622639666752</v>
      </c>
      <c r="N649" s="35">
        <f t="shared" si="134"/>
        <v>6.1538362508620912</v>
      </c>
      <c r="O649" s="35">
        <f t="shared" si="135"/>
        <v>6153.8362508620912</v>
      </c>
      <c r="P649" s="35">
        <f t="shared" si="141"/>
        <v>0.39311817255247966</v>
      </c>
      <c r="Q649" s="35" cm="1">
        <f t="array" ref="Q649">_xll.Interp2dTab(-1,1,Parameters!$AL$29:$AY$29,Parameters!$AK$30:$AK$37,Parameters!$AL$30:$AY$37,ABS(L649),ABS(K649))</f>
        <v>0.94933002189862992</v>
      </c>
      <c r="R649" s="35">
        <f t="shared" si="136"/>
        <v>4.541470674860177</v>
      </c>
      <c r="S649" s="35">
        <f t="shared" si="142"/>
        <v>0.27179536339967669</v>
      </c>
      <c r="X649" s="12"/>
      <c r="AB649" s="17">
        <f>([1]WLTC_BFH!$I650/1000-H649)</f>
        <v>-4.3030532552169971</v>
      </c>
      <c r="AC649" s="17">
        <f t="shared" si="137"/>
        <v>4.3030532552169971</v>
      </c>
      <c r="AG649" s="17">
        <f>([1]WLTC_BFH!$U653/1000-N649)</f>
        <v>0.87834392931807947</v>
      </c>
      <c r="AH649" s="17">
        <f t="shared" si="138"/>
        <v>0.87834392931807947</v>
      </c>
      <c r="AK649">
        <v>-0.83501364525357413</v>
      </c>
    </row>
    <row r="650" spans="1:37" x14ac:dyDescent="0.3">
      <c r="A650" s="3" t="s">
        <v>4</v>
      </c>
      <c r="B650" s="3">
        <v>646</v>
      </c>
      <c r="C650" s="9">
        <v>55.9</v>
      </c>
      <c r="D650" s="9">
        <v>55.9</v>
      </c>
      <c r="E650" s="9">
        <v>54.478400000000001</v>
      </c>
      <c r="F650" s="13">
        <f t="shared" si="139"/>
        <v>0.11111111111111072</v>
      </c>
      <c r="G650" s="13">
        <f t="shared" si="140"/>
        <v>3.6338888888888872</v>
      </c>
      <c r="H650" s="35" cm="1">
        <f t="array" ref="H650">(m*g*_xll.Interp1d(-1,Parameters!$H$48:$H$54,Parameters!$I$48:$I$54,C650)+c_w*A*rho_L*(C650/3.6)^2/2+F650*e_i*m)*C650/3.6/1000</f>
        <v>4.9535914126372189</v>
      </c>
      <c r="I650" s="35">
        <f t="shared" si="130"/>
        <v>11.333370226521161</v>
      </c>
      <c r="J650" s="35">
        <f t="shared" si="131"/>
        <v>4173.8081980267834</v>
      </c>
      <c r="K650" s="35">
        <f t="shared" si="132"/>
        <v>46.257150579546121</v>
      </c>
      <c r="L650" s="35">
        <f t="shared" si="133"/>
        <v>511.30812177223856</v>
      </c>
      <c r="M650" s="35" cm="1">
        <f t="array" ref="M650">_xll.Interp2dTab(-1,1,Parameters!$V$29:$AI$29,Parameters!$U$30:$U$37,Parameters!$V$30:$AI$37,ABS(J650),ABS(I650))*_xll.Interp2dTab(-1,1,Parameters!$V$18:$AI$18,Parameters!$U$19:$U$26,Parameters!$V$19:$AI$26,ABS(J650),ABS(I650))</f>
        <v>0.71109675904404568</v>
      </c>
      <c r="N650" s="35">
        <f t="shared" si="134"/>
        <v>6.9661285185668964</v>
      </c>
      <c r="O650" s="35">
        <f t="shared" si="135"/>
        <v>6966.1285185668967</v>
      </c>
      <c r="P650" s="35">
        <f t="shared" si="141"/>
        <v>0.39505320825208157</v>
      </c>
      <c r="Q650" s="35" cm="1">
        <f t="array" ref="Q650">_xll.Interp2dTab(-1,1,Parameters!$AL$29:$AY$29,Parameters!$AK$30:$AK$37,Parameters!$AL$30:$AY$37,ABS(L650),ABS(K650))</f>
        <v>0.95275429034772752</v>
      </c>
      <c r="R650" s="35">
        <f t="shared" si="136"/>
        <v>5.1992328586936116</v>
      </c>
      <c r="S650" s="35">
        <f t="shared" si="142"/>
        <v>0.27323959474931381</v>
      </c>
      <c r="X650" s="12"/>
      <c r="AB650" s="17">
        <f>([1]WLTC_BFH!$I651/1000-H650)</f>
        <v>-4.9471087126372186</v>
      </c>
      <c r="AC650" s="17">
        <f t="shared" si="137"/>
        <v>4.9471087126372186</v>
      </c>
      <c r="AG650" s="17">
        <f>([1]WLTC_BFH!$U654/1000-N650)</f>
        <v>2.5357233332849853</v>
      </c>
      <c r="AH650" s="17">
        <f t="shared" si="138"/>
        <v>2.5357233332849853</v>
      </c>
      <c r="AK650">
        <v>1.6494835914094992</v>
      </c>
    </row>
    <row r="651" spans="1:37" x14ac:dyDescent="0.3">
      <c r="A651" s="3" t="s">
        <v>4</v>
      </c>
      <c r="B651" s="3">
        <v>647</v>
      </c>
      <c r="C651" s="9">
        <v>56.3</v>
      </c>
      <c r="D651" s="9">
        <v>56.3</v>
      </c>
      <c r="E651" s="9">
        <v>54.847000000000001</v>
      </c>
      <c r="F651" s="13">
        <f t="shared" si="139"/>
        <v>0.11111111111111072</v>
      </c>
      <c r="G651" s="13">
        <f t="shared" si="140"/>
        <v>3.6495277777777759</v>
      </c>
      <c r="H651" s="35" cm="1">
        <f t="array" ref="H651">(m*g*_xll.Interp1d(-1,Parameters!$H$48:$H$54,Parameters!$I$48:$I$54,C651)+c_w*A*rho_L*(C651/3.6)^2/2+F651*e_i*m)*C651/3.6/1000</f>
        <v>5.0139224385746672</v>
      </c>
      <c r="I651" s="35">
        <f t="shared" si="130"/>
        <v>11.389900201406888</v>
      </c>
      <c r="J651" s="35">
        <f t="shared" si="131"/>
        <v>4203.6744463132</v>
      </c>
      <c r="K651" s="35">
        <f t="shared" si="132"/>
        <v>46.487877672042217</v>
      </c>
      <c r="L651" s="35">
        <f t="shared" si="133"/>
        <v>514.9668560961901</v>
      </c>
      <c r="M651" s="35" cm="1">
        <f t="array" ref="M651">_xll.Interp2dTab(-1,1,Parameters!$V$29:$AI$29,Parameters!$U$30:$U$37,Parameters!$V$30:$AI$37,ABS(J651),ABS(I651))*_xll.Interp2dTab(-1,1,Parameters!$V$18:$AI$18,Parameters!$U$19:$U$26,Parameters!$V$19:$AI$26,ABS(J651),ABS(I651))</f>
        <v>0.71225452163786507</v>
      </c>
      <c r="N651" s="35">
        <f t="shared" si="134"/>
        <v>7.0395094537903393</v>
      </c>
      <c r="O651" s="35">
        <f t="shared" si="135"/>
        <v>7039.5094537903396</v>
      </c>
      <c r="P651" s="35">
        <f t="shared" si="141"/>
        <v>0.3970086275448011</v>
      </c>
      <c r="Q651" s="35" cm="1">
        <f t="array" ref="Q651">_xll.Interp2dTab(-1,1,Parameters!$AL$29:$AY$29,Parameters!$AK$30:$AK$37,Parameters!$AL$30:$AY$37,ABS(L651),ABS(K651))</f>
        <v>0.95289272660322522</v>
      </c>
      <c r="R651" s="35">
        <f t="shared" si="136"/>
        <v>5.2617910690196856</v>
      </c>
      <c r="S651" s="35">
        <f t="shared" si="142"/>
        <v>0.27470120337959708</v>
      </c>
      <c r="X651" s="12"/>
      <c r="AB651" s="17">
        <f>([1]WLTC_BFH!$I652/1000-H651)</f>
        <v>-5.0105248385746677</v>
      </c>
      <c r="AC651" s="17">
        <f t="shared" si="137"/>
        <v>5.0105248385746677</v>
      </c>
      <c r="AG651" s="17">
        <f>([1]WLTC_BFH!$U655/1000-N651)</f>
        <v>0.92200405972326838</v>
      </c>
      <c r="AH651" s="17">
        <f t="shared" si="138"/>
        <v>0.92200405972326838</v>
      </c>
      <c r="AK651">
        <v>2.3560993784772881</v>
      </c>
    </row>
    <row r="652" spans="1:37" x14ac:dyDescent="0.3">
      <c r="A652" s="3" t="s">
        <v>4</v>
      </c>
      <c r="B652" s="3">
        <v>648</v>
      </c>
      <c r="C652" s="9">
        <v>56.7</v>
      </c>
      <c r="D652" s="9">
        <v>56.7</v>
      </c>
      <c r="E652" s="9">
        <v>55.139200000000002</v>
      </c>
      <c r="F652" s="13">
        <f t="shared" si="139"/>
        <v>0.11111111111111269</v>
      </c>
      <c r="G652" s="13">
        <f t="shared" si="140"/>
        <v>3.6652777777777761</v>
      </c>
      <c r="H652" s="35" cm="1">
        <f t="array" ref="H652">(m*g*_xll.Interp1d(-1,Parameters!$H$48:$H$54,Parameters!$I$48:$I$54,C652)+c_w*A*rho_L*(C652/3.6)^2/2+F652*e_i*m)*C652/3.6/1000</f>
        <v>5.0747583126516176</v>
      </c>
      <c r="I652" s="35">
        <f t="shared" si="130"/>
        <v>11.446771325271163</v>
      </c>
      <c r="J652" s="35">
        <f t="shared" si="131"/>
        <v>4233.5406945996174</v>
      </c>
      <c r="K652" s="35">
        <f t="shared" si="132"/>
        <v>46.719997164094252</v>
      </c>
      <c r="L652" s="35">
        <f t="shared" si="133"/>
        <v>518.62559042014175</v>
      </c>
      <c r="M652" s="35" cm="1">
        <f t="array" ref="M652">_xll.Interp2dTab(-1,1,Parameters!$V$29:$AI$29,Parameters!$U$30:$U$37,Parameters!$V$30:$AI$37,ABS(J652),ABS(I652))*_xll.Interp2dTab(-1,1,Parameters!$V$18:$AI$18,Parameters!$U$19:$U$26,Parameters!$V$19:$AI$26,ABS(J652),ABS(I652))</f>
        <v>0.71341162953773329</v>
      </c>
      <c r="N652" s="35">
        <f t="shared" si="134"/>
        <v>7.1133663968162253</v>
      </c>
      <c r="O652" s="35">
        <f t="shared" si="135"/>
        <v>7113.3663968162255</v>
      </c>
      <c r="P652" s="35">
        <f t="shared" si="141"/>
        <v>0.39898456265502785</v>
      </c>
      <c r="Q652" s="35" cm="1">
        <f t="array" ref="Q652">_xll.Interp2dTab(-1,1,Parameters!$AL$29:$AY$29,Parameters!$AK$30:$AK$37,Parameters!$AL$30:$AY$37,ABS(L652),ABS(K652))</f>
        <v>0.95303199829845653</v>
      </c>
      <c r="R652" s="35">
        <f t="shared" si="136"/>
        <v>5.3248561661225349</v>
      </c>
      <c r="S652" s="35">
        <f t="shared" si="142"/>
        <v>0.27618033009240889</v>
      </c>
      <c r="X652" s="12"/>
      <c r="AB652" s="17">
        <f>([1]WLTC_BFH!$I653/1000-H652)</f>
        <v>-5.0709163126516179</v>
      </c>
      <c r="AC652" s="17">
        <f t="shared" si="137"/>
        <v>5.0709163126516179</v>
      </c>
      <c r="AG652" s="17">
        <f>([1]WLTC_BFH!$U656/1000-N652)</f>
        <v>-0.85996099141070381</v>
      </c>
      <c r="AH652" s="17">
        <f t="shared" si="138"/>
        <v>0.85996099141070381</v>
      </c>
      <c r="AK652">
        <v>0.93327396475033275</v>
      </c>
    </row>
    <row r="653" spans="1:37" x14ac:dyDescent="0.3">
      <c r="A653" s="3" t="s">
        <v>4</v>
      </c>
      <c r="B653" s="3">
        <v>649</v>
      </c>
      <c r="C653" s="9">
        <v>56.9</v>
      </c>
      <c r="D653" s="9">
        <v>56.9</v>
      </c>
      <c r="E653" s="9">
        <v>55.808900000000001</v>
      </c>
      <c r="F653" s="13">
        <f t="shared" si="139"/>
        <v>5.5555555555554373E-2</v>
      </c>
      <c r="G653" s="13">
        <f t="shared" si="140"/>
        <v>3.6810833333333317</v>
      </c>
      <c r="H653" s="35" cm="1">
        <f t="array" ref="H653">(m*g*_xll.Interp1d(-1,Parameters!$H$48:$H$54,Parameters!$I$48:$I$54,C653)+c_w*A*rho_L*(C653/3.6)^2/2+F653*e_i*m)*C653/3.6/1000</f>
        <v>3.9111686859305794</v>
      </c>
      <c r="I653" s="35">
        <f t="shared" si="130"/>
        <v>8.7911356810425296</v>
      </c>
      <c r="J653" s="35">
        <f t="shared" si="131"/>
        <v>4248.4738187428256</v>
      </c>
      <c r="K653" s="35">
        <f t="shared" si="132"/>
        <v>35.881020282175086</v>
      </c>
      <c r="L653" s="35">
        <f t="shared" si="133"/>
        <v>520.45495758211757</v>
      </c>
      <c r="M653" s="35" cm="1">
        <f t="array" ref="M653">_xll.Interp2dTab(-1,1,Parameters!$V$29:$AI$29,Parameters!$U$30:$U$37,Parameters!$V$30:$AI$37,ABS(J653),ABS(I653))*_xll.Interp2dTab(-1,1,Parameters!$V$18:$AI$18,Parameters!$U$19:$U$26,Parameters!$V$19:$AI$26,ABS(J653),ABS(I653))</f>
        <v>0.63388381958121853</v>
      </c>
      <c r="N653" s="35">
        <f t="shared" si="134"/>
        <v>6.1701664644390686</v>
      </c>
      <c r="O653" s="35">
        <f t="shared" si="135"/>
        <v>6170.1664644390685</v>
      </c>
      <c r="P653" s="35">
        <f t="shared" si="141"/>
        <v>0.40069849778403871</v>
      </c>
      <c r="Q653" s="35" cm="1">
        <f t="array" ref="Q653">_xll.Interp2dTab(-1,1,Parameters!$AL$29:$AY$29,Parameters!$AK$30:$AK$37,Parameters!$AL$30:$AY$37,ABS(L653),ABS(K653))</f>
        <v>0.94652861216930506</v>
      </c>
      <c r="R653" s="35">
        <f t="shared" si="136"/>
        <v>4.1321188135736895</v>
      </c>
      <c r="S653" s="35">
        <f t="shared" si="142"/>
        <v>0.27732814087395713</v>
      </c>
      <c r="X653" s="12"/>
      <c r="AB653" s="17">
        <f>([1]WLTC_BFH!$I654/1000-H653)</f>
        <v>-3.9044420859305795</v>
      </c>
      <c r="AC653" s="17">
        <f t="shared" si="137"/>
        <v>3.9044420859305795</v>
      </c>
      <c r="AG653" s="17">
        <f>([1]WLTC_BFH!$U657/1000-N653)</f>
        <v>-1.8353146125872088</v>
      </c>
      <c r="AH653" s="17">
        <f t="shared" si="138"/>
        <v>1.8353146125872088</v>
      </c>
      <c r="AK653">
        <v>-2.8550425492827243</v>
      </c>
    </row>
    <row r="654" spans="1:37" x14ac:dyDescent="0.3">
      <c r="A654" s="3" t="s">
        <v>4</v>
      </c>
      <c r="B654" s="3">
        <v>650</v>
      </c>
      <c r="C654" s="9">
        <v>56.8</v>
      </c>
      <c r="D654" s="9">
        <v>56.8</v>
      </c>
      <c r="E654" s="9">
        <v>56.4285</v>
      </c>
      <c r="F654" s="13">
        <f t="shared" si="139"/>
        <v>-2.7777777777778172E-2</v>
      </c>
      <c r="G654" s="13">
        <f t="shared" si="140"/>
        <v>3.6968611111111094</v>
      </c>
      <c r="H654" s="35" cm="1">
        <f t="array" ref="H654">(m*g*_xll.Interp1d(-1,Parameters!$H$48:$H$54,Parameters!$I$48:$I$54,C654)+c_w*A*rho_L*(C654/3.6)^2/2+F654*e_i*m)*C654/3.6/1000</f>
        <v>2.109798748676774</v>
      </c>
      <c r="I654" s="35">
        <f t="shared" si="130"/>
        <v>4.7505445681962231</v>
      </c>
      <c r="J654" s="35">
        <f t="shared" si="131"/>
        <v>4241.0072566712206</v>
      </c>
      <c r="K654" s="35">
        <f t="shared" si="132"/>
        <v>19.389347655092884</v>
      </c>
      <c r="L654" s="35">
        <f t="shared" si="133"/>
        <v>519.54027400112955</v>
      </c>
      <c r="M654" s="35" cm="1">
        <f t="array" ref="M654">_xll.Interp2dTab(-1,1,Parameters!$V$29:$AI$29,Parameters!$U$30:$U$37,Parameters!$V$30:$AI$37,ABS(J654),ABS(I654))*_xll.Interp2dTab(-1,1,Parameters!$V$18:$AI$18,Parameters!$U$19:$U$26,Parameters!$V$19:$AI$26,ABS(J654),ABS(I654))</f>
        <v>0.41330309693644085</v>
      </c>
      <c r="N654" s="35">
        <f t="shared" si="134"/>
        <v>5.1047252351008297</v>
      </c>
      <c r="O654" s="35">
        <f t="shared" si="135"/>
        <v>5104.7252351008301</v>
      </c>
      <c r="P654" s="35">
        <f t="shared" si="141"/>
        <v>0.40211647701601116</v>
      </c>
      <c r="Q654" s="35" cm="1">
        <f t="array" ref="Q654">_xll.Interp2dTab(-1,1,Parameters!$AL$29:$AY$29,Parameters!$AK$30:$AK$37,Parameters!$AL$30:$AY$37,ABS(L654),ABS(K654))</f>
        <v>0.8188099093500063</v>
      </c>
      <c r="R654" s="35">
        <f t="shared" si="136"/>
        <v>2.5766648944827621</v>
      </c>
      <c r="S654" s="35">
        <f t="shared" si="142"/>
        <v>0.27804388112242456</v>
      </c>
      <c r="X654" s="12"/>
      <c r="AB654" s="17">
        <f>([1]WLTC_BFH!$I655/1000-H654)</f>
        <v>-2.1044637486767739</v>
      </c>
      <c r="AC654" s="17">
        <f t="shared" si="137"/>
        <v>2.1044637486767739</v>
      </c>
      <c r="AG654" s="17">
        <f>([1]WLTC_BFH!$U658/1000-N654)</f>
        <v>-4.1278680922436903</v>
      </c>
      <c r="AH654" s="17">
        <f t="shared" si="138"/>
        <v>4.1278680922436903</v>
      </c>
      <c r="AK654">
        <v>-6.1179736702187482</v>
      </c>
    </row>
    <row r="655" spans="1:37" x14ac:dyDescent="0.3">
      <c r="A655" s="3" t="s">
        <v>4</v>
      </c>
      <c r="B655" s="3">
        <v>651</v>
      </c>
      <c r="C655" s="9">
        <v>56</v>
      </c>
      <c r="D655" s="9">
        <v>56</v>
      </c>
      <c r="E655" s="9">
        <v>56.701599999999999</v>
      </c>
      <c r="F655" s="13">
        <f t="shared" si="139"/>
        <v>-0.22222222222222143</v>
      </c>
      <c r="G655" s="13">
        <f t="shared" si="140"/>
        <v>3.7124166666666651</v>
      </c>
      <c r="H655" s="35" cm="1">
        <f t="array" ref="H655">(m*g*_xll.Interp1d(-1,Parameters!$H$48:$H$54,Parameters!$I$48:$I$54,C655)+c_w*A*rho_L*(C655/3.6)^2/2+F655*e_i*m)*C655/3.6/1000</f>
        <v>-2.0832269112671615</v>
      </c>
      <c r="I655" s="35">
        <f t="shared" si="130"/>
        <v>4.75772408463913</v>
      </c>
      <c r="J655" s="35">
        <f t="shared" si="131"/>
        <v>4181.2747600983876</v>
      </c>
      <c r="K655" s="35">
        <f t="shared" si="132"/>
        <v>19.418650851454611</v>
      </c>
      <c r="L655" s="35">
        <f t="shared" si="133"/>
        <v>512.22280535322648</v>
      </c>
      <c r="M655" s="35" cm="1">
        <f t="array" ref="M655">_xll.Interp2dTab(-1,1,Parameters!$V$29:$AI$29,Parameters!$U$30:$U$37,Parameters!$V$30:$AI$37,ABS(J655),ABS(I655))*_xll.Interp2dTab(-1,1,Parameters!$V$18:$AI$18,Parameters!$U$19:$U$26,Parameters!$V$19:$AI$26,ABS(J655),ABS(I655))</f>
        <v>0.41271943924884275</v>
      </c>
      <c r="N655" s="35">
        <f t="shared" si="134"/>
        <v>-0.85978824264628162</v>
      </c>
      <c r="O655" s="35">
        <f t="shared" si="135"/>
        <v>-859.78824264628167</v>
      </c>
      <c r="P655" s="35">
        <f t="shared" si="141"/>
        <v>0.40187764694860945</v>
      </c>
      <c r="Q655" s="35" cm="1">
        <f t="array" ref="Q655">_xll.Interp2dTab(-1,1,Parameters!$AL$29:$AY$29,Parameters!$AK$30:$AK$37,Parameters!$AL$30:$AY$37,ABS(L655),ABS(K655))</f>
        <v>0.8194428583914195</v>
      </c>
      <c r="R655" s="35">
        <f t="shared" si="136"/>
        <v>-1.707085414846691</v>
      </c>
      <c r="S655" s="35">
        <f t="shared" si="142"/>
        <v>0.27756969072941157</v>
      </c>
      <c r="X655" s="12"/>
      <c r="AB655" s="17">
        <f>([1]WLTC_BFH!$I656/1000-H655)</f>
        <v>2.0865790112671614</v>
      </c>
      <c r="AC655" s="17">
        <f t="shared" si="137"/>
        <v>2.0865790112671614</v>
      </c>
      <c r="AG655" s="17">
        <f>([1]WLTC_BFH!$U659/1000-N655)</f>
        <v>0.30360967121771276</v>
      </c>
      <c r="AH655" s="17">
        <f t="shared" si="138"/>
        <v>0.30360967121771276</v>
      </c>
      <c r="AK655">
        <v>-6.0947339005280154</v>
      </c>
    </row>
    <row r="656" spans="1:37" x14ac:dyDescent="0.3">
      <c r="A656" s="3" t="s">
        <v>4</v>
      </c>
      <c r="B656" s="3">
        <v>652</v>
      </c>
      <c r="C656" s="9">
        <v>54.2</v>
      </c>
      <c r="D656" s="9">
        <v>54.2</v>
      </c>
      <c r="E656" s="9">
        <v>56.617199999999997</v>
      </c>
      <c r="F656" s="13">
        <f t="shared" si="139"/>
        <v>-0.49999999999999922</v>
      </c>
      <c r="G656" s="13">
        <f t="shared" si="140"/>
        <v>3.7274722222222207</v>
      </c>
      <c r="H656" s="35" cm="1">
        <f t="array" ref="H656">(m*g*_xll.Interp1d(-1,Parameters!$H$48:$H$54,Parameters!$I$48:$I$54,C656)+c_w*A*rho_L*(C656/3.6)^2/2+F656*e_i*m)*C656/3.6/1000</f>
        <v>-7.8101008183092242</v>
      </c>
      <c r="I656" s="35">
        <f t="shared" si="130"/>
        <v>18.429266730754847</v>
      </c>
      <c r="J656" s="35">
        <f t="shared" si="131"/>
        <v>4046.8766428095109</v>
      </c>
      <c r="K656" s="35">
        <f t="shared" si="132"/>
        <v>75.219052161575917</v>
      </c>
      <c r="L656" s="35">
        <f t="shared" si="133"/>
        <v>495.75850089544417</v>
      </c>
      <c r="M656" s="35" cm="1">
        <f t="array" ref="M656">_xll.Interp2dTab(-1,1,Parameters!$V$29:$AI$29,Parameters!$U$30:$U$37,Parameters!$V$30:$AI$37,ABS(J656),ABS(I656))*_xll.Interp2dTab(-1,1,Parameters!$V$18:$AI$18,Parameters!$U$19:$U$26,Parameters!$V$19:$AI$26,ABS(J656),ABS(I656))</f>
        <v>0.73728699096180816</v>
      </c>
      <c r="N656" s="35">
        <f t="shared" si="134"/>
        <v>-5.7582857314395639</v>
      </c>
      <c r="O656" s="35">
        <f t="shared" si="135"/>
        <v>-5758.2857314395642</v>
      </c>
      <c r="P656" s="35">
        <f t="shared" si="141"/>
        <v>0.40027812313432065</v>
      </c>
      <c r="Q656" s="35" cm="1">
        <f t="array" ref="Q656">_xll.Interp2dTab(-1,1,Parameters!$AL$29:$AY$29,Parameters!$AK$30:$AK$37,Parameters!$AL$30:$AY$37,ABS(L656),ABS(K656))</f>
        <v>0.95468095845761114</v>
      </c>
      <c r="R656" s="35">
        <f t="shared" si="136"/>
        <v>-7.456154534874023</v>
      </c>
      <c r="S656" s="35">
        <f t="shared" si="142"/>
        <v>0.27549853669194657</v>
      </c>
      <c r="X656" s="12"/>
      <c r="AB656" s="17">
        <f>([1]WLTC_BFH!$I657/1000-H656)</f>
        <v>7.8115942183092244</v>
      </c>
      <c r="AC656" s="17">
        <f t="shared" si="137"/>
        <v>7.8115942183092244</v>
      </c>
      <c r="AG656" s="17">
        <f>([1]WLTC_BFH!$U660/1000-N656)</f>
        <v>4.9357436753647947</v>
      </c>
      <c r="AH656" s="17">
        <f t="shared" si="138"/>
        <v>4.9357436753647947</v>
      </c>
      <c r="AK656">
        <v>-5.3004004468183243</v>
      </c>
    </row>
    <row r="657" spans="1:37" x14ac:dyDescent="0.3">
      <c r="A657" s="3" t="s">
        <v>4</v>
      </c>
      <c r="B657" s="3">
        <v>653</v>
      </c>
      <c r="C657" s="9">
        <v>52.1</v>
      </c>
      <c r="D657" s="9">
        <v>52.1</v>
      </c>
      <c r="E657" s="9">
        <v>56.224800000000002</v>
      </c>
      <c r="F657" s="13">
        <f t="shared" si="139"/>
        <v>-0.5833333333333337</v>
      </c>
      <c r="G657" s="13">
        <f t="shared" si="140"/>
        <v>3.7419444444444432</v>
      </c>
      <c r="H657" s="35" cm="1">
        <f t="array" ref="H657">(m*g*_xll.Interp1d(-1,Parameters!$H$48:$H$54,Parameters!$I$48:$I$54,C657)+c_w*A*rho_L*(C657/3.6)^2/2+F657*e_i*m)*C657/3.6/1000</f>
        <v>-9.263199905027296</v>
      </c>
      <c r="I657" s="35">
        <f t="shared" si="130"/>
        <v>22.739138942436757</v>
      </c>
      <c r="J657" s="35">
        <f t="shared" si="131"/>
        <v>3890.078839305821</v>
      </c>
      <c r="K657" s="35">
        <f t="shared" si="132"/>
        <v>92.80979559355562</v>
      </c>
      <c r="L657" s="35">
        <f t="shared" si="133"/>
        <v>476.55014569469813</v>
      </c>
      <c r="M657" s="35" cm="1">
        <f t="array" ref="M657">_xll.Interp2dTab(-1,1,Parameters!$V$29:$AI$29,Parameters!$U$30:$U$37,Parameters!$V$30:$AI$37,ABS(J657),ABS(I657))*_xll.Interp2dTab(-1,1,Parameters!$V$18:$AI$18,Parameters!$U$19:$U$26,Parameters!$V$19:$AI$26,ABS(J657),ABS(I657))</f>
        <v>0.75474932586079202</v>
      </c>
      <c r="N657" s="35">
        <f t="shared" si="134"/>
        <v>-6.991393883633104</v>
      </c>
      <c r="O657" s="35">
        <f t="shared" si="135"/>
        <v>-6991.3938836331035</v>
      </c>
      <c r="P657" s="35">
        <f t="shared" si="141"/>
        <v>0.39833606927775589</v>
      </c>
      <c r="Q657" s="35" cm="1">
        <f t="array" ref="Q657">_xll.Interp2dTab(-1,1,Parameters!$AL$29:$AY$29,Parameters!$AK$30:$AK$37,Parameters!$AL$30:$AY$37,ABS(L657),ABS(K657))</f>
        <v>0.95282362381522634</v>
      </c>
      <c r="R657" s="35">
        <f t="shared" si="136"/>
        <v>-8.8261957016329688</v>
      </c>
      <c r="S657" s="35">
        <f t="shared" si="142"/>
        <v>0.27304681566371519</v>
      </c>
      <c r="X657" s="12"/>
      <c r="AB657" s="17">
        <f>([1]WLTC_BFH!$I658/1000-H657)</f>
        <v>9.2631590050272958</v>
      </c>
      <c r="AC657" s="17">
        <f t="shared" si="137"/>
        <v>9.2631590050272958</v>
      </c>
      <c r="AG657" s="17">
        <f>([1]WLTC_BFH!$U661/1000-N657)</f>
        <v>0.22000926824886236</v>
      </c>
      <c r="AH657" s="17">
        <f t="shared" si="138"/>
        <v>0.22000926824886236</v>
      </c>
      <c r="AK657">
        <v>-10.048928497683637</v>
      </c>
    </row>
    <row r="658" spans="1:37" x14ac:dyDescent="0.3">
      <c r="A658" s="3" t="s">
        <v>4</v>
      </c>
      <c r="B658" s="3">
        <v>654</v>
      </c>
      <c r="C658" s="9">
        <v>50.1</v>
      </c>
      <c r="D658" s="9">
        <v>50.1</v>
      </c>
      <c r="E658" s="9">
        <v>55.294800000000002</v>
      </c>
      <c r="F658" s="13">
        <f t="shared" si="139"/>
        <v>-0.55555555555555558</v>
      </c>
      <c r="G658" s="13">
        <f t="shared" si="140"/>
        <v>3.75586111111111</v>
      </c>
      <c r="H658" s="35" cm="1">
        <f t="array" ref="H658">(m*g*_xll.Interp1d(-1,Parameters!$H$48:$H$54,Parameters!$I$48:$I$54,C658)+c_w*A*rho_L*(C658/3.6)^2/2+F658*e_i*m)*C658/3.6/1000</f>
        <v>-8.4842360103749765</v>
      </c>
      <c r="I658" s="35">
        <f t="shared" si="130"/>
        <v>21.658367437198308</v>
      </c>
      <c r="J658" s="35">
        <f t="shared" si="131"/>
        <v>3740.7475978737361</v>
      </c>
      <c r="K658" s="35">
        <f t="shared" si="132"/>
        <v>88.3986266949249</v>
      </c>
      <c r="L658" s="35">
        <f t="shared" si="133"/>
        <v>458.25647407494012</v>
      </c>
      <c r="M658" s="35" cm="1">
        <f t="array" ref="M658">_xll.Interp2dTab(-1,1,Parameters!$V$29:$AI$29,Parameters!$U$30:$U$37,Parameters!$V$30:$AI$37,ABS(J658),ABS(I658))*_xll.Interp2dTab(-1,1,Parameters!$V$18:$AI$18,Parameters!$U$19:$U$26,Parameters!$V$19:$AI$26,ABS(J658),ABS(I658))</f>
        <v>0.74995037939855513</v>
      </c>
      <c r="N658" s="35">
        <f t="shared" si="134"/>
        <v>-6.362756014887597</v>
      </c>
      <c r="O658" s="35">
        <f t="shared" si="135"/>
        <v>-6362.7560148875973</v>
      </c>
      <c r="P658" s="35">
        <f t="shared" si="141"/>
        <v>0.39656863705139822</v>
      </c>
      <c r="Q658" s="35" cm="1">
        <f t="array" ref="Q658">_xll.Interp2dTab(-1,1,Parameters!$AL$29:$AY$29,Parameters!$AK$30:$AK$37,Parameters!$AL$30:$AY$37,ABS(L658),ABS(K658))</f>
        <v>0.95130992963482064</v>
      </c>
      <c r="R658" s="35">
        <f t="shared" si="136"/>
        <v>-8.0711379620350296</v>
      </c>
      <c r="S658" s="35">
        <f t="shared" si="142"/>
        <v>0.27080483289648322</v>
      </c>
      <c r="X658" s="12"/>
      <c r="AB658" s="17">
        <f>([1]WLTC_BFH!$I659/1000-H658)</f>
        <v>8.480500110374976</v>
      </c>
      <c r="AC658" s="17">
        <f t="shared" si="137"/>
        <v>8.480500110374976</v>
      </c>
      <c r="AG658" s="17">
        <f>([1]WLTC_BFH!$U662/1000-N658)</f>
        <v>-5.1636143554828005</v>
      </c>
      <c r="AH658" s="17">
        <f t="shared" si="138"/>
        <v>5.1636143554828005</v>
      </c>
      <c r="AK658">
        <v>-12.641004736196743</v>
      </c>
    </row>
    <row r="659" spans="1:37" x14ac:dyDescent="0.3">
      <c r="A659" s="3" t="s">
        <v>4</v>
      </c>
      <c r="B659" s="3">
        <v>655</v>
      </c>
      <c r="C659" s="9">
        <v>47.2</v>
      </c>
      <c r="D659" s="9">
        <v>47.2</v>
      </c>
      <c r="E659" s="9">
        <v>54.153100000000002</v>
      </c>
      <c r="F659" s="13">
        <f t="shared" si="139"/>
        <v>-0.80555555555555514</v>
      </c>
      <c r="G659" s="13">
        <f t="shared" si="140"/>
        <v>3.7689722222222213</v>
      </c>
      <c r="H659" s="35" cm="1">
        <f t="array" ref="H659">(m*g*_xll.Interp1d(-1,Parameters!$H$48:$H$54,Parameters!$I$48:$I$54,C659)+c_w*A*rho_L*(C659/3.6)^2/2+F659*e_i*m)*C659/3.6/1000</f>
        <v>-12.567946225568287</v>
      </c>
      <c r="I659" s="35">
        <f t="shared" si="130"/>
        <v>34.054383097703386</v>
      </c>
      <c r="J659" s="35">
        <f t="shared" si="131"/>
        <v>3524.2172977972123</v>
      </c>
      <c r="K659" s="35">
        <f t="shared" si="132"/>
        <v>138.99296461327637</v>
      </c>
      <c r="L659" s="35">
        <f t="shared" si="133"/>
        <v>431.73065022629083</v>
      </c>
      <c r="M659" s="35" cm="1">
        <f t="array" ref="M659">_xll.Interp2dTab(-1,1,Parameters!$V$29:$AI$29,Parameters!$U$30:$U$37,Parameters!$V$30:$AI$37,ABS(J659),ABS(I659))*_xll.Interp2dTab(-1,1,Parameters!$V$18:$AI$18,Parameters!$U$19:$U$26,Parameters!$V$19:$AI$26,ABS(J659),ABS(I659))</f>
        <v>0.80764785165708031</v>
      </c>
      <c r="N659" s="35">
        <f t="shared" si="134"/>
        <v>-10.150474768821939</v>
      </c>
      <c r="O659" s="35">
        <f t="shared" si="135"/>
        <v>-10150.474768821938</v>
      </c>
      <c r="P659" s="35">
        <f t="shared" si="141"/>
        <v>0.39374906072672544</v>
      </c>
      <c r="Q659" s="35" cm="1">
        <f t="array" ref="Q659">_xll.Interp2dTab(-1,1,Parameters!$AL$29:$AY$29,Parameters!$AK$30:$AK$37,Parameters!$AL$30:$AY$37,ABS(L659),ABS(K659))</f>
        <v>0.93514416346869733</v>
      </c>
      <c r="R659" s="35">
        <f t="shared" si="136"/>
        <v>-11.752841559628628</v>
      </c>
      <c r="S659" s="35">
        <f t="shared" si="142"/>
        <v>0.26754015468547526</v>
      </c>
      <c r="X659" s="12"/>
      <c r="AB659" s="17">
        <f>([1]WLTC_BFH!$I660/1000-H659)</f>
        <v>12.564270425568287</v>
      </c>
      <c r="AC659" s="17">
        <f t="shared" si="137"/>
        <v>12.564270425568287</v>
      </c>
      <c r="AG659" s="17">
        <f>([1]WLTC_BFH!$U663/1000-N659)</f>
        <v>-1.5774151394348443</v>
      </c>
      <c r="AH659" s="17">
        <f t="shared" si="138"/>
        <v>1.5774151394348443</v>
      </c>
      <c r="AK659">
        <v>-10.493933015630256</v>
      </c>
    </row>
    <row r="660" spans="1:37" x14ac:dyDescent="0.3">
      <c r="A660" s="3" t="s">
        <v>4</v>
      </c>
      <c r="B660" s="3">
        <v>656</v>
      </c>
      <c r="C660" s="9">
        <v>43.2</v>
      </c>
      <c r="D660" s="9">
        <v>43.2</v>
      </c>
      <c r="E660" s="9">
        <v>52.700099999999999</v>
      </c>
      <c r="F660" s="13">
        <f t="shared" si="139"/>
        <v>-1.1111111111111112</v>
      </c>
      <c r="G660" s="13">
        <f t="shared" si="140"/>
        <v>3.7809722222222213</v>
      </c>
      <c r="H660" s="35" cm="1">
        <f t="array" ref="H660">(m*g*_xll.Interp1d(-1,Parameters!$H$48:$H$54,Parameters!$I$48:$I$54,C660)+c_w*A*rho_L*(C660/3.6)^2/2+F660*e_i*m)*C660/3.6/1000</f>
        <v>-16.62656576231284</v>
      </c>
      <c r="I660" s="35">
        <f t="shared" si="130"/>
        <v>49.22316214495001</v>
      </c>
      <c r="J660" s="35">
        <f t="shared" si="131"/>
        <v>3225.5548149330421</v>
      </c>
      <c r="K660" s="35">
        <f t="shared" si="132"/>
        <v>200.90433629461347</v>
      </c>
      <c r="L660" s="35">
        <f t="shared" si="133"/>
        <v>395.14330698677469</v>
      </c>
      <c r="M660" s="35" cm="1">
        <f t="array" ref="M660">_xll.Interp2dTab(-1,1,Parameters!$V$29:$AI$29,Parameters!$U$30:$U$37,Parameters!$V$30:$AI$37,ABS(J660),ABS(I660))*_xll.Interp2dTab(-1,1,Parameters!$V$18:$AI$18,Parameters!$U$19:$U$26,Parameters!$V$19:$AI$26,ABS(J660),ABS(I660))</f>
        <v>0.88502628336328937</v>
      </c>
      <c r="N660" s="35">
        <f t="shared" si="134"/>
        <v>-14.714947701715049</v>
      </c>
      <c r="O660" s="35">
        <f t="shared" si="135"/>
        <v>-14714.947701715049</v>
      </c>
      <c r="P660" s="35">
        <f t="shared" si="141"/>
        <v>0.38966157525402684</v>
      </c>
      <c r="Q660" s="35" cm="1">
        <f t="array" ref="Q660">_xll.Interp2dTab(-1,1,Parameters!$AL$29:$AY$29,Parameters!$AK$30:$AK$37,Parameters!$AL$30:$AY$37,ABS(L660),ABS(K660))</f>
        <v>0.90857210116628462</v>
      </c>
      <c r="R660" s="35">
        <f t="shared" si="136"/>
        <v>-15.106433789843985</v>
      </c>
      <c r="S660" s="35">
        <f t="shared" si="142"/>
        <v>0.26334392307718529</v>
      </c>
      <c r="X660" s="12"/>
      <c r="AB660" s="17">
        <f>([1]WLTC_BFH!$I661/1000-H660)</f>
        <v>16.621412962312839</v>
      </c>
      <c r="AC660" s="17">
        <f t="shared" si="137"/>
        <v>16.621412962312839</v>
      </c>
      <c r="AG660" s="17">
        <f>([1]WLTC_BFH!$U664/1000-N660)</f>
        <v>1.2657169324844677</v>
      </c>
      <c r="AH660" s="17">
        <f t="shared" si="138"/>
        <v>1.2657169324844677</v>
      </c>
      <c r="AK660">
        <v>-10.626431214645203</v>
      </c>
    </row>
    <row r="661" spans="1:37" x14ac:dyDescent="0.3">
      <c r="A661" s="3" t="s">
        <v>4</v>
      </c>
      <c r="B661" s="3">
        <v>657</v>
      </c>
      <c r="C661" s="9">
        <v>39.200000000000003</v>
      </c>
      <c r="D661" s="9">
        <v>39.200000000000003</v>
      </c>
      <c r="E661" s="9">
        <v>50.157499999999999</v>
      </c>
      <c r="F661" s="13">
        <f t="shared" si="139"/>
        <v>-1.1111111111111112</v>
      </c>
      <c r="G661" s="13">
        <f t="shared" si="140"/>
        <v>3.79186111111111</v>
      </c>
      <c r="H661" s="35" cm="1">
        <f t="array" ref="H661">(m*g*_xll.Interp1d(-1,Parameters!$H$48:$H$54,Parameters!$I$48:$I$54,C661)+c_w*A*rho_L*(C661/3.6)^2/2+F661*e_i*m)*C661/3.6/1000</f>
        <v>-15.20095608028849</v>
      </c>
      <c r="I661" s="35">
        <f t="shared" si="130"/>
        <v>49.594731040700019</v>
      </c>
      <c r="J661" s="35">
        <f t="shared" si="131"/>
        <v>2926.8923320688709</v>
      </c>
      <c r="K661" s="35">
        <f t="shared" si="132"/>
        <v>202.42089474261712</v>
      </c>
      <c r="L661" s="35">
        <f t="shared" si="133"/>
        <v>358.55596374725849</v>
      </c>
      <c r="M661" s="35" cm="1">
        <f t="array" ref="M661">_xll.Interp2dTab(-1,1,Parameters!$V$29:$AI$29,Parameters!$U$30:$U$37,Parameters!$V$30:$AI$37,ABS(J661),ABS(I661))*_xll.Interp2dTab(-1,1,Parameters!$V$18:$AI$18,Parameters!$U$19:$U$26,Parameters!$V$19:$AI$26,ABS(J661),ABS(I661))</f>
        <v>0.8899612345415725</v>
      </c>
      <c r="N661" s="35">
        <f t="shared" si="134"/>
        <v>-13.528261639425768</v>
      </c>
      <c r="O661" s="35">
        <f t="shared" si="135"/>
        <v>-13528.261639425767</v>
      </c>
      <c r="P661" s="35">
        <f t="shared" si="141"/>
        <v>0.38590372479863078</v>
      </c>
      <c r="Q661" s="35" cm="1">
        <f t="array" ref="Q661">_xll.Interp2dTab(-1,1,Parameters!$AL$29:$AY$29,Parameters!$AK$30:$AK$37,Parameters!$AL$30:$AY$37,ABS(L661),ABS(K661))</f>
        <v>0.90040041372866608</v>
      </c>
      <c r="R661" s="35">
        <f t="shared" si="136"/>
        <v>-13.686947143763039</v>
      </c>
      <c r="S661" s="35">
        <f t="shared" si="142"/>
        <v>0.25954199331502892</v>
      </c>
      <c r="X661" s="12"/>
      <c r="AB661" s="17">
        <f>([1]WLTC_BFH!$I662/1000-H661)</f>
        <v>15.18816738028849</v>
      </c>
      <c r="AC661" s="17">
        <f t="shared" si="137"/>
        <v>15.18816738028849</v>
      </c>
      <c r="AG661" s="17">
        <f>([1]WLTC_BFH!$U665/1000-N661)</f>
        <v>1.09037484697261</v>
      </c>
      <c r="AH661" s="17">
        <f t="shared" si="138"/>
        <v>1.09037484697261</v>
      </c>
      <c r="AK661">
        <v>-5.9000897258440164</v>
      </c>
    </row>
    <row r="662" spans="1:37" x14ac:dyDescent="0.3">
      <c r="A662" s="3" t="s">
        <v>4</v>
      </c>
      <c r="B662" s="3">
        <v>658</v>
      </c>
      <c r="C662" s="9">
        <v>36.5</v>
      </c>
      <c r="D662" s="9">
        <v>36.5</v>
      </c>
      <c r="E662" s="9">
        <v>46.792200000000001</v>
      </c>
      <c r="F662" s="13">
        <f t="shared" si="139"/>
        <v>-0.75000000000000078</v>
      </c>
      <c r="G662" s="13">
        <f t="shared" si="140"/>
        <v>3.8019999999999987</v>
      </c>
      <c r="H662" s="35" cm="1">
        <f t="array" ref="H662">(m*g*_xll.Interp1d(-1,Parameters!$H$48:$H$54,Parameters!$I$48:$I$54,C662)+c_w*A*rho_L*(C662/3.6)^2/2+F662*e_i*m)*C662/3.6/1000</f>
        <v>-9.2407039897533618</v>
      </c>
      <c r="I662" s="35">
        <f t="shared" si="130"/>
        <v>32.378960076464331</v>
      </c>
      <c r="J662" s="35">
        <f t="shared" si="131"/>
        <v>2725.2951561355567</v>
      </c>
      <c r="K662" s="35">
        <f t="shared" si="132"/>
        <v>132.15472555208916</v>
      </c>
      <c r="L662" s="35">
        <f t="shared" si="133"/>
        <v>333.85950706058514</v>
      </c>
      <c r="M662" s="35" cm="1">
        <f t="array" ref="M662">_xll.Interp2dTab(-1,1,Parameters!$V$29:$AI$29,Parameters!$U$30:$U$37,Parameters!$V$30:$AI$37,ABS(J662),ABS(I662))*_xll.Interp2dTab(-1,1,Parameters!$V$18:$AI$18,Parameters!$U$19:$U$26,Parameters!$V$19:$AI$26,ABS(J662),ABS(I662))</f>
        <v>0.80134295729563054</v>
      </c>
      <c r="N662" s="35">
        <f t="shared" si="134"/>
        <v>-7.4049730626424912</v>
      </c>
      <c r="O662" s="35">
        <f t="shared" si="135"/>
        <v>-7404.9730626424916</v>
      </c>
      <c r="P662" s="35">
        <f t="shared" si="141"/>
        <v>0.38384678783678566</v>
      </c>
      <c r="Q662" s="35" cm="1">
        <f t="array" ref="Q662">_xll.Interp2dTab(-1,1,Parameters!$AL$29:$AY$29,Parameters!$AK$30:$AK$37,Parameters!$AL$30:$AY$37,ABS(L662),ABS(K662))</f>
        <v>0.92276140741668311</v>
      </c>
      <c r="R662" s="35">
        <f t="shared" si="136"/>
        <v>-8.5269650191057718</v>
      </c>
      <c r="S662" s="35">
        <f t="shared" si="142"/>
        <v>0.25717339192083288</v>
      </c>
      <c r="X662" s="12"/>
      <c r="AB662" s="17">
        <f>([1]WLTC_BFH!$I663/1000-H662)</f>
        <v>9.227760089753362</v>
      </c>
      <c r="AC662" s="17">
        <f t="shared" si="137"/>
        <v>9.227760089753362</v>
      </c>
      <c r="AG662" s="17">
        <f>([1]WLTC_BFH!$U666/1000-N662)</f>
        <v>0.33147306264249554</v>
      </c>
      <c r="AH662" s="17">
        <f t="shared" si="138"/>
        <v>0.33147306264249554</v>
      </c>
      <c r="AK662">
        <v>2.801869804407767</v>
      </c>
    </row>
    <row r="663" spans="1:37" x14ac:dyDescent="0.3">
      <c r="A663" s="3" t="s">
        <v>4</v>
      </c>
      <c r="B663" s="3">
        <v>659</v>
      </c>
      <c r="C663" s="9">
        <v>34.299999999999997</v>
      </c>
      <c r="D663" s="9">
        <v>34.299999999999997</v>
      </c>
      <c r="E663" s="9">
        <v>43.162999999999997</v>
      </c>
      <c r="F663" s="13">
        <f t="shared" si="139"/>
        <v>-0.61111111111111194</v>
      </c>
      <c r="G663" s="13">
        <f t="shared" si="140"/>
        <v>3.8115277777777763</v>
      </c>
      <c r="H663" s="35" cm="1">
        <f t="array" ref="H663">(m*g*_xll.Interp1d(-1,Parameters!$H$48:$H$54,Parameters!$I$48:$I$54,C663)+c_w*A*rho_L*(C663/3.6)^2/2+F663*e_i*m)*C663/3.6/1000</f>
        <v>-6.9315497927385987</v>
      </c>
      <c r="I663" s="35">
        <f t="shared" si="130"/>
        <v>25.845618495526452</v>
      </c>
      <c r="J663" s="35">
        <f t="shared" si="131"/>
        <v>2561.0307905602617</v>
      </c>
      <c r="K663" s="35">
        <f t="shared" si="132"/>
        <v>105.48889188949121</v>
      </c>
      <c r="L663" s="35">
        <f t="shared" si="133"/>
        <v>313.73646827885113</v>
      </c>
      <c r="M663" s="35" cm="1">
        <f t="array" ref="M663">_xll.Interp2dTab(-1,1,Parameters!$V$29:$AI$29,Parameters!$U$30:$U$37,Parameters!$V$30:$AI$37,ABS(J663),ABS(I663))*_xll.Interp2dTab(-1,1,Parameters!$V$18:$AI$18,Parameters!$U$19:$U$26,Parameters!$V$19:$AI$26,ABS(J663),ABS(I663))</f>
        <v>0.76820158247996462</v>
      </c>
      <c r="N663" s="35">
        <f t="shared" si="134"/>
        <v>-5.3248275198204622</v>
      </c>
      <c r="O663" s="35">
        <f t="shared" si="135"/>
        <v>-5324.8275198204619</v>
      </c>
      <c r="P663" s="35">
        <f t="shared" si="141"/>
        <v>0.38236766908128</v>
      </c>
      <c r="Q663" s="35" cm="1">
        <f t="array" ref="Q663">_xll.Interp2dTab(-1,1,Parameters!$AL$29:$AY$29,Parameters!$AK$30:$AK$37,Parameters!$AL$30:$AY$37,ABS(L663),ABS(K663))</f>
        <v>0.92990261248069428</v>
      </c>
      <c r="R663" s="35">
        <f t="shared" si="136"/>
        <v>-6.4456662608076378</v>
      </c>
      <c r="S663" s="35">
        <f t="shared" si="142"/>
        <v>0.25538292907060856</v>
      </c>
      <c r="X663" s="12"/>
      <c r="AB663" s="17">
        <f>([1]WLTC_BFH!$I664/1000-H663)</f>
        <v>6.9169537927385987</v>
      </c>
      <c r="AC663" s="17">
        <f t="shared" si="137"/>
        <v>6.9169537927385987</v>
      </c>
      <c r="AG663" s="17">
        <f>([1]WLTC_BFH!$U667/1000-N663)</f>
        <v>-5.167695844665535</v>
      </c>
      <c r="AH663" s="17">
        <f t="shared" si="138"/>
        <v>5.167695844665535</v>
      </c>
      <c r="AK663">
        <v>5.9419629909744032E-2</v>
      </c>
    </row>
    <row r="664" spans="1:37" x14ac:dyDescent="0.3">
      <c r="A664" s="3" t="s">
        <v>4</v>
      </c>
      <c r="B664" s="3">
        <v>660</v>
      </c>
      <c r="C664" s="9">
        <v>31</v>
      </c>
      <c r="D664" s="9">
        <v>31</v>
      </c>
      <c r="E664" s="9">
        <v>39.36</v>
      </c>
      <c r="F664" s="13">
        <f t="shared" si="139"/>
        <v>-0.91666666666666585</v>
      </c>
      <c r="G664" s="13">
        <f t="shared" si="140"/>
        <v>3.8201388888888874</v>
      </c>
      <c r="H664" s="35" cm="1">
        <f t="array" ref="H664">(m*g*_xll.Interp1d(-1,Parameters!$H$48:$H$54,Parameters!$I$48:$I$54,C664)+c_w*A*rho_L*(C664/3.6)^2/2+F664*e_i*m)*C664/3.6/1000</f>
        <v>-9.9027828213795903</v>
      </c>
      <c r="I664" s="35">
        <f t="shared" si="130"/>
        <v>40.855098598002364</v>
      </c>
      <c r="J664" s="35">
        <f t="shared" si="131"/>
        <v>2314.6342421973213</v>
      </c>
      <c r="K664" s="35">
        <f t="shared" si="132"/>
        <v>166.75008492774666</v>
      </c>
      <c r="L664" s="35">
        <f t="shared" si="133"/>
        <v>283.55191010625032</v>
      </c>
      <c r="M664" s="35" cm="1">
        <f t="array" ref="M664">_xll.Interp2dTab(-1,1,Parameters!$V$29:$AI$29,Parameters!$U$30:$U$37,Parameters!$V$30:$AI$37,ABS(J664),ABS(I664))*_xll.Interp2dTab(-1,1,Parameters!$V$18:$AI$18,Parameters!$U$19:$U$26,Parameters!$V$19:$AI$26,ABS(J664),ABS(I664))</f>
        <v>0.84245177400729465</v>
      </c>
      <c r="N664" s="35">
        <f t="shared" si="134"/>
        <v>-8.3426169554801977</v>
      </c>
      <c r="O664" s="35">
        <f t="shared" si="135"/>
        <v>-8342.6169554801982</v>
      </c>
      <c r="P664" s="35">
        <f t="shared" si="141"/>
        <v>0.3800502754825355</v>
      </c>
      <c r="Q664" s="35" cm="1">
        <f t="array" ref="Q664">_xll.Interp2dTab(-1,1,Parameters!$AL$29:$AY$29,Parameters!$AK$30:$AK$37,Parameters!$AL$30:$AY$37,ABS(L664),ABS(K664))</f>
        <v>0.89507180486885551</v>
      </c>
      <c r="R664" s="35">
        <f t="shared" si="136"/>
        <v>-8.8637016931565267</v>
      </c>
      <c r="S664" s="35">
        <f t="shared" si="142"/>
        <v>0.25292078971139842</v>
      </c>
      <c r="X664" s="12"/>
      <c r="AB664" s="17">
        <f>([1]WLTC_BFH!$I665/1000-H664)</f>
        <v>9.8885190213795902</v>
      </c>
      <c r="AC664" s="17">
        <f t="shared" si="137"/>
        <v>9.8885190213795902</v>
      </c>
      <c r="AG664" s="17">
        <f>([1]WLTC_BFH!$U668/1000-N664)</f>
        <v>-0.7750711179142904</v>
      </c>
      <c r="AH664" s="17">
        <f t="shared" si="138"/>
        <v>0.7750711179142904</v>
      </c>
      <c r="AK664">
        <v>1.5310731715267067</v>
      </c>
    </row>
    <row r="665" spans="1:37" x14ac:dyDescent="0.3">
      <c r="A665" s="3" t="s">
        <v>4</v>
      </c>
      <c r="B665" s="3">
        <v>661</v>
      </c>
      <c r="C665" s="9">
        <v>26</v>
      </c>
      <c r="D665" s="9">
        <v>26</v>
      </c>
      <c r="E665" s="9">
        <v>35.931899999999999</v>
      </c>
      <c r="F665" s="13">
        <f t="shared" si="139"/>
        <v>-1.3888888888888888</v>
      </c>
      <c r="G665" s="13">
        <f t="shared" si="140"/>
        <v>3.8273611111111094</v>
      </c>
      <c r="H665" s="35" cm="1">
        <f t="array" ref="H665">(m*g*_xll.Interp1d(-1,Parameters!$H$48:$H$54,Parameters!$I$48:$I$54,C665)+c_w*A*rho_L*(C665/3.6)^2/2+F665*e_i*m)*C665/3.6/1000</f>
        <v>-13.010729932292215</v>
      </c>
      <c r="I665" s="35">
        <f t="shared" si="130"/>
        <v>63.999858881600233</v>
      </c>
      <c r="J665" s="35">
        <f t="shared" si="131"/>
        <v>1941.3061386171082</v>
      </c>
      <c r="K665" s="35">
        <f t="shared" si="132"/>
        <v>261.21542402525137</v>
      </c>
      <c r="L665" s="35">
        <f t="shared" si="133"/>
        <v>237.81773105685511</v>
      </c>
      <c r="M665" s="35" cm="1">
        <f t="array" ref="M665">_xll.Interp2dTab(-1,1,Parameters!$V$29:$AI$29,Parameters!$U$30:$U$37,Parameters!$V$30:$AI$37,ABS(J665),ABS(I665))*_xll.Interp2dTab(-1,1,Parameters!$V$18:$AI$18,Parameters!$U$19:$U$26,Parameters!$V$19:$AI$26,ABS(J665),ABS(I665))</f>
        <v>0.86194643066059207</v>
      </c>
      <c r="N665" s="35">
        <f t="shared" si="134"/>
        <v>-11.214552225428202</v>
      </c>
      <c r="O665" s="35">
        <f t="shared" si="135"/>
        <v>-11214.552225428202</v>
      </c>
      <c r="P665" s="35">
        <f t="shared" si="141"/>
        <v>0.37693512208658325</v>
      </c>
      <c r="Q665" s="35" cm="1">
        <f t="array" ref="Q665">_xll.Interp2dTab(-1,1,Parameters!$AL$29:$AY$29,Parameters!$AK$30:$AK$37,Parameters!$AL$30:$AY$37,ABS(L665),ABS(K665))</f>
        <v>0.80073532837813488</v>
      </c>
      <c r="R665" s="35">
        <f t="shared" si="136"/>
        <v>-10.418151104773235</v>
      </c>
      <c r="S665" s="35">
        <f t="shared" si="142"/>
        <v>0.25002685884896142</v>
      </c>
      <c r="X665" s="12"/>
      <c r="AB665" s="17">
        <f>([1]WLTC_BFH!$I666/1000-H665)</f>
        <v>13.000975932292215</v>
      </c>
      <c r="AC665" s="17">
        <f t="shared" si="137"/>
        <v>13.000975932292215</v>
      </c>
      <c r="AG665" s="17">
        <f>([1]WLTC_BFH!$U669/1000-N665)</f>
        <v>1.9353962621254635</v>
      </c>
      <c r="AH665" s="17">
        <f t="shared" si="138"/>
        <v>1.9353962621254635</v>
      </c>
      <c r="AK665">
        <v>-0.6615106981476746</v>
      </c>
    </row>
    <row r="666" spans="1:37" x14ac:dyDescent="0.3">
      <c r="A666" s="3" t="s">
        <v>4</v>
      </c>
      <c r="B666" s="3">
        <v>662</v>
      </c>
      <c r="C666" s="9">
        <v>20.7</v>
      </c>
      <c r="D666" s="9">
        <v>20.7</v>
      </c>
      <c r="E666" s="9">
        <v>32.470199999999998</v>
      </c>
      <c r="F666" s="13">
        <f t="shared" si="139"/>
        <v>-1.4722222222222223</v>
      </c>
      <c r="G666" s="13">
        <f t="shared" si="140"/>
        <v>3.8331111111111094</v>
      </c>
      <c r="H666" s="35" cm="1">
        <f t="array" ref="H666">(m*g*_xll.Interp1d(-1,Parameters!$H$48:$H$54,Parameters!$I$48:$I$54,C666)+c_w*A*rho_L*(C666/3.6)^2/2+F666*e_i*m)*C666/3.6/1000</f>
        <v>-11.053998959890723</v>
      </c>
      <c r="I666" s="35">
        <f t="shared" si="130"/>
        <v>68.296708869145718</v>
      </c>
      <c r="J666" s="35">
        <f t="shared" si="131"/>
        <v>1545.5783488220825</v>
      </c>
      <c r="K666" s="35">
        <f t="shared" si="132"/>
        <v>278.75301724941824</v>
      </c>
      <c r="L666" s="35">
        <f t="shared" si="133"/>
        <v>189.33950126449619</v>
      </c>
      <c r="M666" s="35" cm="1">
        <f t="array" ref="M666">_xll.Interp2dTab(-1,1,Parameters!$V$29:$AI$29,Parameters!$U$30:$U$37,Parameters!$V$30:$AI$37,ABS(J666),ABS(I666))*_xll.Interp2dTab(-1,1,Parameters!$V$18:$AI$18,Parameters!$U$19:$U$26,Parameters!$V$19:$AI$26,ABS(J666),ABS(I666))</f>
        <v>0.77719530873794285</v>
      </c>
      <c r="N666" s="35">
        <f t="shared" si="134"/>
        <v>-8.5911161344211706</v>
      </c>
      <c r="O666" s="35">
        <f t="shared" si="135"/>
        <v>-8591.1161344211705</v>
      </c>
      <c r="P666" s="35">
        <f t="shared" si="141"/>
        <v>0.37454870093813292</v>
      </c>
      <c r="Q666" s="35" cm="1">
        <f t="array" ref="Q666">_xll.Interp2dTab(-1,1,Parameters!$AL$29:$AY$29,Parameters!$AK$30:$AK$37,Parameters!$AL$30:$AY$37,ABS(L666),ABS(K666))</f>
        <v>0.7427185837621787</v>
      </c>
      <c r="R666" s="35">
        <f t="shared" si="136"/>
        <v>-8.2100104523986346</v>
      </c>
      <c r="S666" s="35">
        <f t="shared" si="142"/>
        <v>0.24774630038996179</v>
      </c>
      <c r="X666" s="12"/>
      <c r="AB666" s="17">
        <f>([1]WLTC_BFH!$I667/1000-H666)</f>
        <v>11.041985859890723</v>
      </c>
      <c r="AC666" s="17">
        <f t="shared" si="137"/>
        <v>11.041985859890723</v>
      </c>
      <c r="AG666" s="17">
        <f>([1]WLTC_BFH!$U670/1000-N666)</f>
        <v>-7.561113830610644E-2</v>
      </c>
      <c r="AH666" s="17">
        <f t="shared" si="138"/>
        <v>7.561113830610644E-2</v>
      </c>
      <c r="AK666">
        <v>-0.5307769019345816</v>
      </c>
    </row>
    <row r="667" spans="1:37" x14ac:dyDescent="0.3">
      <c r="A667" s="3" t="s">
        <v>4</v>
      </c>
      <c r="B667" s="3">
        <v>663</v>
      </c>
      <c r="C667" s="9">
        <v>15.4</v>
      </c>
      <c r="D667" s="9">
        <v>15.4</v>
      </c>
      <c r="E667" s="9">
        <v>28.392800000000001</v>
      </c>
      <c r="F667" s="13">
        <f t="shared" si="139"/>
        <v>-1.4722222222222219</v>
      </c>
      <c r="G667" s="13">
        <f t="shared" si="140"/>
        <v>3.8373888888888872</v>
      </c>
      <c r="H667" s="35" cm="1">
        <f t="array" ref="H667">(m*g*_xll.Interp1d(-1,Parameters!$H$48:$H$54,Parameters!$I$48:$I$54,C667)+c_w*A*rho_L*(C667/3.6)^2/2+F667*e_i*m)*C667/3.6/1000</f>
        <v>-8.2485520153573599</v>
      </c>
      <c r="I667" s="35">
        <f t="shared" si="130"/>
        <v>68.502701483515921</v>
      </c>
      <c r="J667" s="35">
        <f t="shared" si="131"/>
        <v>1149.8505590270565</v>
      </c>
      <c r="K667" s="35">
        <f t="shared" si="132"/>
        <v>279.59377610497023</v>
      </c>
      <c r="L667" s="35">
        <f t="shared" si="133"/>
        <v>140.86127147213728</v>
      </c>
      <c r="M667" s="35" cm="1">
        <f t="array" ref="M667">_xll.Interp2dTab(-1,1,Parameters!$V$29:$AI$29,Parameters!$U$30:$U$37,Parameters!$V$30:$AI$37,ABS(J667),ABS(I667))*_xll.Interp2dTab(-1,1,Parameters!$V$18:$AI$18,Parameters!$U$19:$U$26,Parameters!$V$19:$AI$26,ABS(J667),ABS(I667))</f>
        <v>0.69980668194730178</v>
      </c>
      <c r="N667" s="35">
        <f t="shared" si="134"/>
        <v>-5.7723918167369632</v>
      </c>
      <c r="O667" s="35">
        <f t="shared" si="135"/>
        <v>-5772.3918167369629</v>
      </c>
      <c r="P667" s="35">
        <f t="shared" si="141"/>
        <v>0.37294525876681711</v>
      </c>
      <c r="Q667" s="35" cm="1">
        <f t="array" ref="Q667">_xll.Interp2dTab(-1,1,Parameters!$AL$29:$AY$29,Parameters!$AK$30:$AK$37,Parameters!$AL$30:$AY$37,ABS(L667),ABS(K667))</f>
        <v>0.70309524107273957</v>
      </c>
      <c r="R667" s="35">
        <f t="shared" si="136"/>
        <v>-5.7995176677387148</v>
      </c>
      <c r="S667" s="35">
        <f t="shared" si="142"/>
        <v>0.24613532326003437</v>
      </c>
      <c r="X667" s="12"/>
      <c r="AB667" s="17">
        <f>([1]WLTC_BFH!$I668/1000-H667)</f>
        <v>8.2381291153573599</v>
      </c>
      <c r="AC667" s="17">
        <f t="shared" si="137"/>
        <v>8.2381291153573599</v>
      </c>
      <c r="AG667" s="17">
        <f>([1]WLTC_BFH!$U671/1000-N667)</f>
        <v>0.72850090764599962</v>
      </c>
      <c r="AH667" s="17">
        <f t="shared" si="138"/>
        <v>0.72850090764599962</v>
      </c>
      <c r="AK667">
        <v>4.2089812361205343</v>
      </c>
    </row>
    <row r="668" spans="1:37" x14ac:dyDescent="0.3">
      <c r="A668" s="3" t="s">
        <v>4</v>
      </c>
      <c r="B668" s="3">
        <v>664</v>
      </c>
      <c r="C668" s="9">
        <v>13.1</v>
      </c>
      <c r="D668" s="9">
        <v>13.1</v>
      </c>
      <c r="E668" s="9">
        <v>24.130400000000002</v>
      </c>
      <c r="F668" s="13">
        <f t="shared" si="139"/>
        <v>-0.63888888888888906</v>
      </c>
      <c r="G668" s="13">
        <f t="shared" si="140"/>
        <v>3.8410277777777759</v>
      </c>
      <c r="H668" s="35" cm="1">
        <f t="array" ref="H668">(m*g*_xll.Interp1d(-1,Parameters!$H$48:$H$54,Parameters!$I$48:$I$54,C668)+c_w*A*rho_L*(C668/3.6)^2/2+F668*e_i*m)*C668/3.6/1000</f>
        <v>-2.8997977360186904</v>
      </c>
      <c r="I668" s="35">
        <f t="shared" si="130"/>
        <v>28.310472186485775</v>
      </c>
      <c r="J668" s="35">
        <f t="shared" si="131"/>
        <v>978.11963138015847</v>
      </c>
      <c r="K668" s="35">
        <f t="shared" si="132"/>
        <v>115.5491922291417</v>
      </c>
      <c r="L668" s="35">
        <f t="shared" si="133"/>
        <v>119.82354910941547</v>
      </c>
      <c r="M668" s="35" cm="1">
        <f t="array" ref="M668">_xll.Interp2dTab(-1,1,Parameters!$V$29:$AI$29,Parameters!$U$30:$U$37,Parameters!$V$30:$AI$37,ABS(J668),ABS(I668))*_xll.Interp2dTab(-1,1,Parameters!$V$18:$AI$18,Parameters!$U$19:$U$26,Parameters!$V$19:$AI$26,ABS(J668),ABS(I668))</f>
        <v>0.59063513929583555</v>
      </c>
      <c r="N668" s="35">
        <f t="shared" si="134"/>
        <v>-1.7127224397431478</v>
      </c>
      <c r="O668" s="35">
        <f t="shared" si="135"/>
        <v>-1712.7224397431478</v>
      </c>
      <c r="P668" s="35">
        <f t="shared" si="141"/>
        <v>0.37246950253355515</v>
      </c>
      <c r="Q668" s="35" cm="1">
        <f t="array" ref="Q668">_xll.Interp2dTab(-1,1,Parameters!$AL$29:$AY$29,Parameters!$AK$30:$AK$37,Parameters!$AL$30:$AY$37,ABS(L668),ABS(K668))</f>
        <v>0.85882923493668528</v>
      </c>
      <c r="R668" s="35">
        <f t="shared" si="136"/>
        <v>-2.4904310710960638</v>
      </c>
      <c r="S668" s="35">
        <f t="shared" si="142"/>
        <v>0.24544353685139658</v>
      </c>
      <c r="X668" s="12"/>
      <c r="AB668" s="17">
        <f>([1]WLTC_BFH!$I669/1000-H668)</f>
        <v>2.8893640360186903</v>
      </c>
      <c r="AC668" s="17">
        <f t="shared" si="137"/>
        <v>2.8893640360186903</v>
      </c>
      <c r="AG668" s="17">
        <f>([1]WLTC_BFH!$U672/1000-N668)</f>
        <v>0.84432243974300436</v>
      </c>
      <c r="AH668" s="17">
        <f t="shared" si="138"/>
        <v>0.84432243974300436</v>
      </c>
      <c r="AK668">
        <v>8.0065334721436816</v>
      </c>
    </row>
    <row r="669" spans="1:37" x14ac:dyDescent="0.3">
      <c r="A669" s="3" t="s">
        <v>4</v>
      </c>
      <c r="B669" s="3">
        <v>665</v>
      </c>
      <c r="C669" s="9">
        <v>12</v>
      </c>
      <c r="D669" s="9">
        <v>12</v>
      </c>
      <c r="E669" s="9">
        <v>18.860800000000001</v>
      </c>
      <c r="F669" s="13">
        <f t="shared" si="139"/>
        <v>-0.30555555555555547</v>
      </c>
      <c r="G669" s="13">
        <f t="shared" si="140"/>
        <v>3.8443611111111093</v>
      </c>
      <c r="H669" s="35" cm="1">
        <f t="array" ref="H669">(m*g*_xll.Interp1d(-1,Parameters!$H$48:$H$54,Parameters!$I$48:$I$54,C669)+c_w*A*rho_L*(C669/3.6)^2/2+F669*e_i*m)*C669/3.6/1000</f>
        <v>-1.1479927948332003</v>
      </c>
      <c r="I669" s="35">
        <f t="shared" si="130"/>
        <v>12.235130852687547</v>
      </c>
      <c r="J669" s="35">
        <f t="shared" si="131"/>
        <v>895.98744859251144</v>
      </c>
      <c r="K669" s="35">
        <f t="shared" si="132"/>
        <v>49.937686575244228</v>
      </c>
      <c r="L669" s="35">
        <f t="shared" si="133"/>
        <v>109.7620297185485</v>
      </c>
      <c r="M669" s="35" cm="1">
        <f t="array" ref="M669">_xll.Interp2dTab(-1,1,Parameters!$V$29:$AI$29,Parameters!$U$30:$U$37,Parameters!$V$30:$AI$37,ABS(J669),ABS(I669))*_xll.Interp2dTab(-1,1,Parameters!$V$18:$AI$18,Parameters!$U$19:$U$26,Parameters!$V$19:$AI$26,ABS(J669),ABS(I669))</f>
        <v>0.50361223075042694</v>
      </c>
      <c r="N669" s="35">
        <f t="shared" si="134"/>
        <v>-0.57814321229136523</v>
      </c>
      <c r="O669" s="35">
        <f t="shared" si="135"/>
        <v>-578.14321229136522</v>
      </c>
      <c r="P669" s="35">
        <f t="shared" si="141"/>
        <v>0.37230890719680754</v>
      </c>
      <c r="Q669" s="35" cm="1">
        <f t="array" ref="Q669">_xll.Interp2dTab(-1,1,Parameters!$AL$29:$AY$29,Parameters!$AK$30:$AK$37,Parameters!$AL$30:$AY$37,ABS(L669),ABS(K669))</f>
        <v>0.92146308784677367</v>
      </c>
      <c r="R669" s="35">
        <f t="shared" si="136"/>
        <v>-1.0578329855528483</v>
      </c>
      <c r="S669" s="35">
        <f t="shared" si="142"/>
        <v>0.24514969435540968</v>
      </c>
      <c r="X669" s="12"/>
      <c r="AB669" s="17">
        <f>([1]WLTC_BFH!$I670/1000-H669)</f>
        <v>1.1383375948332002</v>
      </c>
      <c r="AC669" s="17">
        <f t="shared" si="137"/>
        <v>1.1383375948332002</v>
      </c>
      <c r="AG669" s="17">
        <f>([1]WLTC_BFH!$U673/1000-N669)</f>
        <v>3.5905432122911618</v>
      </c>
      <c r="AH669" s="17">
        <f t="shared" si="138"/>
        <v>3.5905432122911618</v>
      </c>
      <c r="AK669">
        <v>13.242705528651337</v>
      </c>
    </row>
    <row r="670" spans="1:37" x14ac:dyDescent="0.3">
      <c r="A670" s="3" t="s">
        <v>4</v>
      </c>
      <c r="B670" s="3">
        <v>666</v>
      </c>
      <c r="C670" s="9">
        <v>12.5</v>
      </c>
      <c r="D670" s="9">
        <v>12.5</v>
      </c>
      <c r="E670" s="9">
        <v>13.6395</v>
      </c>
      <c r="F670" s="13">
        <f t="shared" si="139"/>
        <v>0.1388888888888889</v>
      </c>
      <c r="G670" s="13">
        <f t="shared" si="140"/>
        <v>3.8478333333333317</v>
      </c>
      <c r="H670" s="35" cm="1">
        <f t="array" ref="H670">(m*g*_xll.Interp1d(-1,Parameters!$H$48:$H$54,Parameters!$I$48:$I$54,C670)+c_w*A*rho_L*(C670/3.6)^2/2+F670*e_i*m)*C670/3.6/1000</f>
        <v>0.90423523175763476</v>
      </c>
      <c r="I670" s="35">
        <f t="shared" si="130"/>
        <v>9.2517121838046865</v>
      </c>
      <c r="J670" s="35">
        <f t="shared" si="131"/>
        <v>933.320258950533</v>
      </c>
      <c r="K670" s="35">
        <f t="shared" si="132"/>
        <v>37.760863278198826</v>
      </c>
      <c r="L670" s="35">
        <f t="shared" si="133"/>
        <v>114.33544762348805</v>
      </c>
      <c r="M670" s="35" cm="1">
        <f t="array" ref="M670">_xll.Interp2dTab(-1,1,Parameters!$V$29:$AI$29,Parameters!$U$30:$U$37,Parameters!$V$30:$AI$37,ABS(J670),ABS(I670))*_xll.Interp2dTab(-1,1,Parameters!$V$18:$AI$18,Parameters!$U$19:$U$26,Parameters!$V$19:$AI$26,ABS(J670),ABS(I670))</f>
        <v>0.47869034524063814</v>
      </c>
      <c r="N670" s="35">
        <f t="shared" si="134"/>
        <v>1.8889773749313343</v>
      </c>
      <c r="O670" s="35">
        <f t="shared" si="135"/>
        <v>1888.9773749313342</v>
      </c>
      <c r="P670" s="35">
        <f t="shared" si="141"/>
        <v>0.37283362313428847</v>
      </c>
      <c r="Q670" s="35" cm="1">
        <f t="array" ref="Q670">_xll.Interp2dTab(-1,1,Parameters!$AL$29:$AY$29,Parameters!$AK$30:$AK$37,Parameters!$AL$30:$AY$37,ABS(L670),ABS(K670))</f>
        <v>0.92179941013665911</v>
      </c>
      <c r="R670" s="35">
        <f t="shared" si="136"/>
        <v>0.98094576956127533</v>
      </c>
      <c r="S670" s="35">
        <f t="shared" si="142"/>
        <v>0.24542217929139892</v>
      </c>
      <c r="X670" s="12"/>
      <c r="AB670" s="17">
        <f>([1]WLTC_BFH!$I671/1000-H670)</f>
        <v>-0.91140013175763479</v>
      </c>
      <c r="AC670" s="17">
        <f t="shared" si="137"/>
        <v>0.91140013175763479</v>
      </c>
      <c r="AG670" s="17">
        <f>([1]WLTC_BFH!$U674/1000-N670)</f>
        <v>1.7784511964973018</v>
      </c>
      <c r="AH670" s="17">
        <f t="shared" si="138"/>
        <v>1.7784511964973018</v>
      </c>
      <c r="AK670">
        <v>11.66708322391656</v>
      </c>
    </row>
    <row r="671" spans="1:37" x14ac:dyDescent="0.3">
      <c r="A671" s="3" t="s">
        <v>4</v>
      </c>
      <c r="B671" s="3">
        <v>667</v>
      </c>
      <c r="C671" s="9">
        <v>14</v>
      </c>
      <c r="D671" s="9">
        <v>14</v>
      </c>
      <c r="E671" s="9">
        <v>11.554600000000001</v>
      </c>
      <c r="F671" s="13">
        <f t="shared" si="139"/>
        <v>0.41666666666666663</v>
      </c>
      <c r="G671" s="13">
        <f t="shared" si="140"/>
        <v>3.8517222222222207</v>
      </c>
      <c r="H671" s="35" cm="1">
        <f t="array" ref="H671">(m*g*_xll.Interp1d(-1,Parameters!$H$48:$H$54,Parameters!$I$48:$I$54,C671)+c_w*A*rho_L*(C671/3.6)^2/2+F671*e_i*m)*C671/3.6/1000</f>
        <v>2.4865810292953445</v>
      </c>
      <c r="I671" s="35">
        <f t="shared" si="130"/>
        <v>22.715655961431718</v>
      </c>
      <c r="J671" s="35">
        <f t="shared" si="131"/>
        <v>1045.3186900245969</v>
      </c>
      <c r="K671" s="35">
        <f t="shared" si="132"/>
        <v>92.713949806583557</v>
      </c>
      <c r="L671" s="35">
        <f t="shared" si="133"/>
        <v>128.05570133830662</v>
      </c>
      <c r="M671" s="35" cm="1">
        <f t="array" ref="M671">_xll.Interp2dTab(-1,1,Parameters!$V$29:$AI$29,Parameters!$U$30:$U$37,Parameters!$V$30:$AI$37,ABS(J671),ABS(I671))*_xll.Interp2dTab(-1,1,Parameters!$V$18:$AI$18,Parameters!$U$19:$U$26,Parameters!$V$19:$AI$26,ABS(J671),ABS(I671))</f>
        <v>0.58895926775184304</v>
      </c>
      <c r="N671" s="35">
        <f t="shared" si="134"/>
        <v>4.221991511886797</v>
      </c>
      <c r="O671" s="35">
        <f t="shared" si="135"/>
        <v>4221.9915118867966</v>
      </c>
      <c r="P671" s="35">
        <f t="shared" si="141"/>
        <v>0.37400639855425705</v>
      </c>
      <c r="Q671" s="35" cm="1">
        <f t="array" ref="Q671">_xll.Interp2dTab(-1,1,Parameters!$AL$29:$AY$29,Parameters!$AK$30:$AK$37,Parameters!$AL$30:$AY$37,ABS(L671),ABS(K671))</f>
        <v>0.88508951485042131</v>
      </c>
      <c r="R671" s="35">
        <f t="shared" si="136"/>
        <v>2.8094119154892176</v>
      </c>
      <c r="S671" s="35">
        <f t="shared" si="142"/>
        <v>0.24620257149014593</v>
      </c>
      <c r="X671" s="12"/>
      <c r="AB671" s="17">
        <f>([1]WLTC_BFH!$I672/1000-H671)</f>
        <v>-2.4876239292953444</v>
      </c>
      <c r="AC671" s="17">
        <f t="shared" si="137"/>
        <v>2.4876239292953444</v>
      </c>
      <c r="AG671" s="17">
        <f>([1]WLTC_BFH!$U675/1000-N671)</f>
        <v>-0.13399151188693015</v>
      </c>
      <c r="AH671" s="17">
        <f t="shared" si="138"/>
        <v>0.13399151188693015</v>
      </c>
      <c r="AK671">
        <v>6.2681130366220579</v>
      </c>
    </row>
    <row r="672" spans="1:37" x14ac:dyDescent="0.3">
      <c r="A672" s="3" t="s">
        <v>4</v>
      </c>
      <c r="B672" s="3">
        <v>668</v>
      </c>
      <c r="C672" s="9">
        <v>19</v>
      </c>
      <c r="D672" s="9">
        <v>19</v>
      </c>
      <c r="E672" s="9">
        <v>13.346500000000001</v>
      </c>
      <c r="F672" s="13">
        <f t="shared" si="139"/>
        <v>1.3888888888888888</v>
      </c>
      <c r="G672" s="13">
        <f t="shared" si="140"/>
        <v>3.8569999999999984</v>
      </c>
      <c r="H672" s="35" cm="1">
        <f t="array" ref="H672">(m*g*_xll.Interp1d(-1,Parameters!$H$48:$H$54,Parameters!$I$48:$I$54,C672)+c_w*A*rho_L*(C672/3.6)^2/2+F672*e_i*m)*C672/3.6/1000</f>
        <v>10.379458051957148</v>
      </c>
      <c r="I672" s="35">
        <f t="shared" si="130"/>
        <v>69.866949110835549</v>
      </c>
      <c r="J672" s="35">
        <f t="shared" si="131"/>
        <v>1418.64679360481</v>
      </c>
      <c r="K672" s="35">
        <f t="shared" si="132"/>
        <v>285.16195279587532</v>
      </c>
      <c r="L672" s="35">
        <f t="shared" si="133"/>
        <v>173.78988038770183</v>
      </c>
      <c r="M672" s="35" cm="1">
        <f t="array" ref="M672">_xll.Interp2dTab(-1,1,Parameters!$V$29:$AI$29,Parameters!$U$30:$U$37,Parameters!$V$30:$AI$37,ABS(J672),ABS(I672))*_xll.Interp2dTab(-1,1,Parameters!$V$18:$AI$18,Parameters!$U$19:$U$26,Parameters!$V$19:$AI$26,ABS(J672),ABS(I672))</f>
        <v>0.75079847360323793</v>
      </c>
      <c r="N672" s="35">
        <f t="shared" si="134"/>
        <v>13.824559341661912</v>
      </c>
      <c r="O672" s="35">
        <f t="shared" si="135"/>
        <v>13824.559341661912</v>
      </c>
      <c r="P672" s="35">
        <f t="shared" si="141"/>
        <v>0.37784655392694089</v>
      </c>
      <c r="Q672" s="35" cm="1">
        <f t="array" ref="Q672">_xll.Interp2dTab(-1,1,Parameters!$AL$29:$AY$29,Parameters!$AK$30:$AK$37,Parameters!$AL$30:$AY$37,ABS(L672),ABS(K672))</f>
        <v>0.72386995151428613</v>
      </c>
      <c r="R672" s="35">
        <f t="shared" si="136"/>
        <v>14.338843642071391</v>
      </c>
      <c r="S672" s="35">
        <f t="shared" si="142"/>
        <v>0.25018558361294352</v>
      </c>
      <c r="X672" s="12"/>
      <c r="AB672" s="17">
        <f>([1]WLTC_BFH!$I673/1000-H672)</f>
        <v>-10.376025651957148</v>
      </c>
      <c r="AC672" s="17">
        <f t="shared" si="137"/>
        <v>10.376025651957148</v>
      </c>
      <c r="AG672" s="17">
        <f>([1]WLTC_BFH!$U676/1000-N672)</f>
        <v>-6.064787913090866</v>
      </c>
      <c r="AH672" s="17">
        <f t="shared" si="138"/>
        <v>6.064787913090866</v>
      </c>
      <c r="AK672">
        <v>4.1209115499162543</v>
      </c>
    </row>
    <row r="673" spans="1:37" x14ac:dyDescent="0.3">
      <c r="A673" s="3" t="s">
        <v>4</v>
      </c>
      <c r="B673" s="3">
        <v>669</v>
      </c>
      <c r="C673" s="9">
        <v>23.2</v>
      </c>
      <c r="D673" s="9">
        <v>23.2</v>
      </c>
      <c r="E673" s="9">
        <v>15.1579</v>
      </c>
      <c r="F673" s="13">
        <f t="shared" si="139"/>
        <v>1.1666666666666665</v>
      </c>
      <c r="G673" s="13">
        <f t="shared" si="140"/>
        <v>3.8634444444444429</v>
      </c>
      <c r="H673" s="35" cm="1">
        <f t="array" ref="H673">(m*g*_xll.Interp1d(-1,Parameters!$H$48:$H$54,Parameters!$I$48:$I$54,C673)+c_w*A*rho_L*(C673/3.6)^2/2+F673*e_i*m)*C673/3.6/1000</f>
        <v>10.760775929278632</v>
      </c>
      <c r="I673" s="35">
        <f t="shared" si="130"/>
        <v>59.320705233068537</v>
      </c>
      <c r="J673" s="35">
        <f t="shared" si="131"/>
        <v>1732.2424006121887</v>
      </c>
      <c r="K673" s="35">
        <f t="shared" si="132"/>
        <v>242.11745840876924</v>
      </c>
      <c r="L673" s="35">
        <f t="shared" si="133"/>
        <v>212.20659078919377</v>
      </c>
      <c r="M673" s="35" cm="1">
        <f t="array" ref="M673">_xll.Interp2dTab(-1,1,Parameters!$V$29:$AI$29,Parameters!$U$30:$U$37,Parameters!$V$30:$AI$37,ABS(J673),ABS(I673))*_xll.Interp2dTab(-1,1,Parameters!$V$18:$AI$18,Parameters!$U$19:$U$26,Parameters!$V$19:$AI$26,ABS(J673),ABS(I673))</f>
        <v>0.82303072365386365</v>
      </c>
      <c r="N673" s="35">
        <f t="shared" si="134"/>
        <v>13.074573791736379</v>
      </c>
      <c r="O673" s="35">
        <f t="shared" si="135"/>
        <v>13074.573791736379</v>
      </c>
      <c r="P673" s="35">
        <f t="shared" si="141"/>
        <v>0.38147837998020101</v>
      </c>
      <c r="Q673" s="35" cm="1">
        <f t="array" ref="Q673">_xll.Interp2dTab(-1,1,Parameters!$AL$29:$AY$29,Parameters!$AK$30:$AK$37,Parameters!$AL$30:$AY$37,ABS(L673),ABS(K673))</f>
        <v>0.79726293838425388</v>
      </c>
      <c r="R673" s="35">
        <f t="shared" si="136"/>
        <v>13.497148068975331</v>
      </c>
      <c r="S673" s="35">
        <f t="shared" si="142"/>
        <v>0.25393479140988112</v>
      </c>
      <c r="X673" s="12"/>
      <c r="AB673" s="17">
        <f>([1]WLTC_BFH!$I674/1000-H673)</f>
        <v>-10.758350929278631</v>
      </c>
      <c r="AC673" s="17">
        <f t="shared" si="137"/>
        <v>10.758350929278631</v>
      </c>
      <c r="AG673" s="17">
        <f>([1]WLTC_BFH!$U677/1000-N673)</f>
        <v>1.044866208263219</v>
      </c>
      <c r="AH673" s="17">
        <f t="shared" si="138"/>
        <v>1.044866208263219</v>
      </c>
      <c r="AK673">
        <v>10.076406222982987</v>
      </c>
    </row>
    <row r="674" spans="1:37" x14ac:dyDescent="0.3">
      <c r="A674" s="3" t="s">
        <v>4</v>
      </c>
      <c r="B674" s="3">
        <v>670</v>
      </c>
      <c r="C674" s="9">
        <v>28</v>
      </c>
      <c r="D674" s="9">
        <v>28</v>
      </c>
      <c r="E674" s="9">
        <v>16.7258</v>
      </c>
      <c r="F674" s="13">
        <f t="shared" si="139"/>
        <v>1.3333333333333335</v>
      </c>
      <c r="G674" s="13">
        <f t="shared" si="140"/>
        <v>3.8712222222222206</v>
      </c>
      <c r="H674" s="35" cm="1">
        <f t="array" ref="H674">(m*g*_xll.Interp1d(-1,Parameters!$H$48:$H$54,Parameters!$I$48:$I$54,C674)+c_w*A*rho_L*(C674/3.6)^2/2+F674*e_i*m)*C674/3.6/1000</f>
        <v>14.810931729664773</v>
      </c>
      <c r="I674" s="35">
        <f t="shared" si="130"/>
        <v>67.651129336947292</v>
      </c>
      <c r="J674" s="35">
        <f t="shared" si="131"/>
        <v>2090.6373800491938</v>
      </c>
      <c r="K674" s="35">
        <f t="shared" si="132"/>
        <v>276.11808438875039</v>
      </c>
      <c r="L674" s="35">
        <f t="shared" si="133"/>
        <v>256.11140267661324</v>
      </c>
      <c r="M674" s="35" cm="1">
        <f t="array" ref="M674">_xll.Interp2dTab(-1,1,Parameters!$V$29:$AI$29,Parameters!$U$30:$U$37,Parameters!$V$30:$AI$37,ABS(J674),ABS(I674))*_xll.Interp2dTab(-1,1,Parameters!$V$18:$AI$18,Parameters!$U$19:$U$26,Parameters!$V$19:$AI$26,ABS(J674),ABS(I674))</f>
        <v>0.87121560735463255</v>
      </c>
      <c r="N674" s="35">
        <f t="shared" si="134"/>
        <v>17.000305784967317</v>
      </c>
      <c r="O674" s="35">
        <f t="shared" si="135"/>
        <v>17000.305784967317</v>
      </c>
      <c r="P674" s="35">
        <f t="shared" si="141"/>
        <v>0.38620068714269196</v>
      </c>
      <c r="Q674" s="35" cm="1">
        <f t="array" ref="Q674">_xll.Interp2dTab(-1,1,Parameters!$AL$29:$AY$29,Parameters!$AK$30:$AK$37,Parameters!$AL$30:$AY$37,ABS(L674),ABS(K674))</f>
        <v>0.80463312715365598</v>
      </c>
      <c r="R674" s="35">
        <f t="shared" si="136"/>
        <v>18.407061839546184</v>
      </c>
      <c r="S674" s="35">
        <f t="shared" si="142"/>
        <v>0.25904786414308839</v>
      </c>
      <c r="X674" s="12"/>
      <c r="AB674" s="17">
        <f>([1]WLTC_BFH!$I675/1000-H674)</f>
        <v>-14.808169529664774</v>
      </c>
      <c r="AC674" s="17">
        <f t="shared" si="137"/>
        <v>14.808169529664774</v>
      </c>
      <c r="AG674" s="17">
        <f>([1]WLTC_BFH!$U678/1000-N674)</f>
        <v>0.47004935521979974</v>
      </c>
      <c r="AH674" s="17">
        <f t="shared" si="138"/>
        <v>0.47004935521979974</v>
      </c>
      <c r="AK674">
        <v>13.596760072336949</v>
      </c>
    </row>
    <row r="675" spans="1:37" x14ac:dyDescent="0.3">
      <c r="A675" s="3" t="s">
        <v>4</v>
      </c>
      <c r="B675" s="3">
        <v>671</v>
      </c>
      <c r="C675" s="9">
        <v>32</v>
      </c>
      <c r="D675" s="9">
        <v>32</v>
      </c>
      <c r="E675" s="9">
        <v>19.405799999999999</v>
      </c>
      <c r="F675" s="13">
        <f t="shared" si="139"/>
        <v>1.1111111111111112</v>
      </c>
      <c r="G675" s="13">
        <f t="shared" si="140"/>
        <v>3.8801111111111095</v>
      </c>
      <c r="H675" s="35" cm="1">
        <f t="array" ref="H675">(m*g*_xll.Interp1d(-1,Parameters!$H$48:$H$54,Parameters!$I$48:$I$54,C675)+c_w*A*rho_L*(C675/3.6)^2/2+F675*e_i*m)*C675/3.6/1000</f>
        <v>14.309427485062828</v>
      </c>
      <c r="I675" s="35">
        <f t="shared" si="130"/>
        <v>57.190379970620441</v>
      </c>
      <c r="J675" s="35">
        <f t="shared" si="131"/>
        <v>2389.2998629133644</v>
      </c>
      <c r="K675" s="35">
        <f t="shared" si="132"/>
        <v>233.42253585008734</v>
      </c>
      <c r="L675" s="35">
        <f t="shared" si="133"/>
        <v>292.69874591612938</v>
      </c>
      <c r="M675" s="35" cm="1">
        <f t="array" ref="M675">_xll.Interp2dTab(-1,1,Parameters!$V$29:$AI$29,Parameters!$U$30:$U$37,Parameters!$V$30:$AI$37,ABS(J675),ABS(I675))*_xll.Interp2dTab(-1,1,Parameters!$V$18:$AI$18,Parameters!$U$19:$U$26,Parameters!$V$19:$AI$26,ABS(J675),ABS(I675))</f>
        <v>0.88325932287998998</v>
      </c>
      <c r="N675" s="35">
        <f t="shared" si="134"/>
        <v>16.200709253093358</v>
      </c>
      <c r="O675" s="35">
        <f t="shared" si="135"/>
        <v>16200.709253093357</v>
      </c>
      <c r="P675" s="35">
        <f t="shared" si="141"/>
        <v>0.39070088415744009</v>
      </c>
      <c r="Q675" s="35" cm="1">
        <f t="array" ref="Q675">_xll.Interp2dTab(-1,1,Parameters!$AL$29:$AY$29,Parameters!$AK$30:$AK$37,Parameters!$AL$30:$AY$37,ABS(L675),ABS(K675))</f>
        <v>0.86458962033415021</v>
      </c>
      <c r="R675" s="35">
        <f t="shared" si="136"/>
        <v>16.550542764476472</v>
      </c>
      <c r="S675" s="35">
        <f t="shared" si="142"/>
        <v>0.26364523713322074</v>
      </c>
      <c r="X675" s="12"/>
      <c r="AB675" s="17">
        <f>([1]WLTC_BFH!$I676/1000-H675)</f>
        <v>-14.303632585062829</v>
      </c>
      <c r="AC675" s="17">
        <f t="shared" si="137"/>
        <v>14.303632585062829</v>
      </c>
      <c r="AG675" s="17">
        <f>([1]WLTC_BFH!$U679/1000-N675)</f>
        <v>-2.4907892530928137</v>
      </c>
      <c r="AH675" s="17">
        <f t="shared" si="138"/>
        <v>2.4907892530928137</v>
      </c>
      <c r="AK675">
        <v>6.8493629814194961</v>
      </c>
    </row>
    <row r="676" spans="1:37" x14ac:dyDescent="0.3">
      <c r="A676" s="3" t="s">
        <v>4</v>
      </c>
      <c r="B676" s="3">
        <v>672</v>
      </c>
      <c r="C676" s="9">
        <v>34</v>
      </c>
      <c r="D676" s="9">
        <v>34</v>
      </c>
      <c r="E676" s="9">
        <v>24.08</v>
      </c>
      <c r="F676" s="13">
        <f t="shared" si="139"/>
        <v>0.55555555555555558</v>
      </c>
      <c r="G676" s="13">
        <f t="shared" si="140"/>
        <v>3.8895555555555541</v>
      </c>
      <c r="H676" s="35" cm="1">
        <f t="array" ref="H676">(m*g*_xll.Interp1d(-1,Parameters!$H$48:$H$54,Parameters!$I$48:$I$54,C676)+c_w*A*rho_L*(C676/3.6)^2/2+F676*e_i*m)*C676/3.6/1000</f>
        <v>8.1080559686273528</v>
      </c>
      <c r="I676" s="35">
        <f t="shared" si="130"/>
        <v>30.499205277928944</v>
      </c>
      <c r="J676" s="35">
        <f t="shared" si="131"/>
        <v>2538.6311043454493</v>
      </c>
      <c r="K676" s="35">
        <f t="shared" si="132"/>
        <v>124.48250634186699</v>
      </c>
      <c r="L676" s="35">
        <f t="shared" si="133"/>
        <v>310.99241753588745</v>
      </c>
      <c r="M676" s="35" cm="1">
        <f t="array" ref="M676">_xll.Interp2dTab(-1,1,Parameters!$V$29:$AI$29,Parameters!$U$30:$U$37,Parameters!$V$30:$AI$37,ABS(J676),ABS(I676))*_xll.Interp2dTab(-1,1,Parameters!$V$18:$AI$18,Parameters!$U$19:$U$26,Parameters!$V$19:$AI$26,ABS(J676),ABS(I676))</f>
        <v>0.79114095059763967</v>
      </c>
      <c r="N676" s="35">
        <f t="shared" si="134"/>
        <v>10.248560591513316</v>
      </c>
      <c r="O676" s="35">
        <f t="shared" si="135"/>
        <v>10248.560591513316</v>
      </c>
      <c r="P676" s="35">
        <f t="shared" si="141"/>
        <v>0.39354770654397159</v>
      </c>
      <c r="Q676" s="35" cm="1">
        <f t="array" ref="Q676">_xll.Interp2dTab(-1,1,Parameters!$AL$29:$AY$29,Parameters!$AK$30:$AK$37,Parameters!$AL$30:$AY$37,ABS(L676),ABS(K676))</f>
        <v>0.9219904210596539</v>
      </c>
      <c r="R676" s="35">
        <f t="shared" si="136"/>
        <v>8.7940783151615314</v>
      </c>
      <c r="S676" s="35">
        <f t="shared" si="142"/>
        <v>0.26608803666521008</v>
      </c>
      <c r="X676" s="12"/>
      <c r="AB676" s="17">
        <f>([1]WLTC_BFH!$I677/1000-H676)</f>
        <v>-8.0957488686273535</v>
      </c>
      <c r="AC676" s="17">
        <f t="shared" si="137"/>
        <v>8.0957488686273535</v>
      </c>
      <c r="AG676" s="17">
        <f>([1]WLTC_BFH!$U680/1000-N676)</f>
        <v>-0.31016059151324527</v>
      </c>
      <c r="AH676" s="17">
        <f t="shared" si="138"/>
        <v>0.31016059151324527</v>
      </c>
      <c r="AK676">
        <v>-4.2690154117569659</v>
      </c>
    </row>
    <row r="677" spans="1:37" x14ac:dyDescent="0.3">
      <c r="A677" s="3" t="s">
        <v>4</v>
      </c>
      <c r="B677" s="3">
        <v>673</v>
      </c>
      <c r="C677" s="9">
        <v>36</v>
      </c>
      <c r="D677" s="9">
        <v>36</v>
      </c>
      <c r="E677" s="9">
        <v>29.194800000000001</v>
      </c>
      <c r="F677" s="13">
        <f t="shared" si="139"/>
        <v>0.55555555555555558</v>
      </c>
      <c r="G677" s="13">
        <f t="shared" si="140"/>
        <v>3.8995555555555539</v>
      </c>
      <c r="H677" s="35" cm="1">
        <f t="array" ref="H677">(m*g*_xll.Interp1d(-1,Parameters!$H$48:$H$54,Parameters!$I$48:$I$54,C677)+c_w*A*rho_L*(C677/3.6)^2/2+F677*e_i*m)*C677/3.6/1000</f>
        <v>8.6298534207112585</v>
      </c>
      <c r="I677" s="35">
        <f t="shared" si="130"/>
        <v>30.658550679973843</v>
      </c>
      <c r="J677" s="35">
        <f t="shared" si="131"/>
        <v>2687.9623457775347</v>
      </c>
      <c r="K677" s="35">
        <f t="shared" si="132"/>
        <v>125.13287460031324</v>
      </c>
      <c r="L677" s="35">
        <f t="shared" si="133"/>
        <v>329.28608915564553</v>
      </c>
      <c r="M677" s="35" cm="1">
        <f t="array" ref="M677">_xll.Interp2dTab(-1,1,Parameters!$V$29:$AI$29,Parameters!$U$30:$U$37,Parameters!$V$30:$AI$37,ABS(J677),ABS(I677))*_xll.Interp2dTab(-1,1,Parameters!$V$18:$AI$18,Parameters!$U$19:$U$26,Parameters!$V$19:$AI$26,ABS(J677),ABS(I677))</f>
        <v>0.79259797996390779</v>
      </c>
      <c r="N677" s="35">
        <f t="shared" si="134"/>
        <v>10.888058812746699</v>
      </c>
      <c r="O677" s="35">
        <f t="shared" si="135"/>
        <v>10888.0588127467</v>
      </c>
      <c r="P677" s="35">
        <f t="shared" si="141"/>
        <v>0.3965721673252901</v>
      </c>
      <c r="Q677" s="35" cm="1">
        <f t="array" ref="Q677">_xll.Interp2dTab(-1,1,Parameters!$AL$29:$AY$29,Parameters!$AK$30:$AK$37,Parameters!$AL$30:$AY$37,ABS(L677),ABS(K677))</f>
        <v>0.924707785336363</v>
      </c>
      <c r="R677" s="35">
        <f t="shared" si="136"/>
        <v>9.3325194808132217</v>
      </c>
      <c r="S677" s="35">
        <f t="shared" si="142"/>
        <v>0.26868040318765818</v>
      </c>
      <c r="X677" s="12"/>
      <c r="AB677" s="17">
        <f>([1]WLTC_BFH!$I678/1000-H677)</f>
        <v>-8.6150743207112583</v>
      </c>
      <c r="AC677" s="17">
        <f t="shared" si="137"/>
        <v>8.6150743207112583</v>
      </c>
      <c r="AG677" s="17">
        <f>([1]WLTC_BFH!$U681/1000-N677)</f>
        <v>-1.205031785719731</v>
      </c>
      <c r="AH677" s="17">
        <f t="shared" si="138"/>
        <v>1.205031785719731</v>
      </c>
      <c r="AK677">
        <v>-8.7338777052953649</v>
      </c>
    </row>
    <row r="678" spans="1:37" x14ac:dyDescent="0.3">
      <c r="A678" s="3" t="s">
        <v>4</v>
      </c>
      <c r="B678" s="3">
        <v>674</v>
      </c>
      <c r="C678" s="9">
        <v>38</v>
      </c>
      <c r="D678" s="9">
        <v>38</v>
      </c>
      <c r="E678" s="9">
        <v>32.925699999999999</v>
      </c>
      <c r="F678" s="13">
        <f t="shared" si="139"/>
        <v>0.55555555555555558</v>
      </c>
      <c r="G678" s="13">
        <f t="shared" si="140"/>
        <v>3.9101111111111093</v>
      </c>
      <c r="H678" s="35" cm="1">
        <f t="array" ref="H678">(m*g*_xll.Interp1d(-1,Parameters!$H$48:$H$54,Parameters!$I$48:$I$54,C678)+c_w*A*rho_L*(C678/3.6)^2/2+F678*e_i*m)*C678/3.6/1000</f>
        <v>9.1591685981046762</v>
      </c>
      <c r="I678" s="35">
        <f t="shared" si="130"/>
        <v>30.82642480648008</v>
      </c>
      <c r="J678" s="35">
        <f t="shared" si="131"/>
        <v>2837.29358720962</v>
      </c>
      <c r="K678" s="35">
        <f t="shared" si="132"/>
        <v>125.81805284764845</v>
      </c>
      <c r="L678" s="35">
        <f t="shared" si="133"/>
        <v>347.57976077540366</v>
      </c>
      <c r="M678" s="35" cm="1">
        <f t="array" ref="M678">_xll.Interp2dTab(-1,1,Parameters!$V$29:$AI$29,Parameters!$U$30:$U$37,Parameters!$V$30:$AI$37,ABS(J678),ABS(I678))*_xll.Interp2dTab(-1,1,Parameters!$V$18:$AI$18,Parameters!$U$19:$U$26,Parameters!$V$19:$AI$26,ABS(J678),ABS(I678))</f>
        <v>0.79409624286279235</v>
      </c>
      <c r="N678" s="35">
        <f t="shared" si="134"/>
        <v>11.534078747287614</v>
      </c>
      <c r="O678" s="35">
        <f t="shared" si="135"/>
        <v>11534.078747287615</v>
      </c>
      <c r="P678" s="35">
        <f t="shared" si="141"/>
        <v>0.39977607808842558</v>
      </c>
      <c r="Q678" s="35" cm="1">
        <f t="array" ref="Q678">_xll.Interp2dTab(-1,1,Parameters!$AL$29:$AY$29,Parameters!$AK$30:$AK$37,Parameters!$AL$30:$AY$37,ABS(L678),ABS(K678))</f>
        <v>0.92742395136634015</v>
      </c>
      <c r="R678" s="35">
        <f t="shared" si="136"/>
        <v>9.8759241494796477</v>
      </c>
      <c r="S678" s="35">
        <f t="shared" si="142"/>
        <v>0.27142371545140254</v>
      </c>
      <c r="X678" s="12"/>
      <c r="AB678" s="17">
        <f>([1]WLTC_BFH!$I679/1000-H678)</f>
        <v>-9.1483834981046765</v>
      </c>
      <c r="AC678" s="17">
        <f t="shared" si="137"/>
        <v>9.1483834981046765</v>
      </c>
      <c r="AG678" s="17">
        <f>([1]WLTC_BFH!$U682/1000-N678)</f>
        <v>-1.6158565250651904</v>
      </c>
      <c r="AH678" s="17">
        <f t="shared" si="138"/>
        <v>1.6158565250651904</v>
      </c>
      <c r="AK678">
        <v>-4.5137234367788714</v>
      </c>
    </row>
    <row r="679" spans="1:37" x14ac:dyDescent="0.3">
      <c r="A679" s="3" t="s">
        <v>4</v>
      </c>
      <c r="B679" s="3">
        <v>675</v>
      </c>
      <c r="C679" s="9">
        <v>40</v>
      </c>
      <c r="D679" s="9">
        <v>40</v>
      </c>
      <c r="E679" s="9">
        <v>35.283099999999997</v>
      </c>
      <c r="F679" s="13">
        <f t="shared" si="139"/>
        <v>0.55555555555555558</v>
      </c>
      <c r="G679" s="13">
        <f t="shared" si="140"/>
        <v>3.9212222222222204</v>
      </c>
      <c r="H679" s="35" cm="1">
        <f t="array" ref="H679">(m*g*_xll.Interp1d(-1,Parameters!$H$48:$H$54,Parameters!$I$48:$I$54,C679)+c_w*A*rho_L*(C679/3.6)^2/2+F679*e_i*m)*C679/3.6/1000</f>
        <v>9.6964016156224133</v>
      </c>
      <c r="I679" s="35">
        <f t="shared" si="130"/>
        <v>31.002827657447625</v>
      </c>
      <c r="J679" s="35">
        <f t="shared" si="131"/>
        <v>2986.6248286417049</v>
      </c>
      <c r="K679" s="35">
        <f t="shared" si="132"/>
        <v>126.53804108387249</v>
      </c>
      <c r="L679" s="35">
        <f t="shared" si="133"/>
        <v>365.87343239516167</v>
      </c>
      <c r="M679" s="35" cm="1">
        <f t="array" ref="M679">_xll.Interp2dTab(-1,1,Parameters!$V$29:$AI$29,Parameters!$U$30:$U$37,Parameters!$V$30:$AI$37,ABS(J679),ABS(I679))*_xll.Interp2dTab(-1,1,Parameters!$V$18:$AI$18,Parameters!$U$19:$U$26,Parameters!$V$19:$AI$26,ABS(J679),ABS(I679))</f>
        <v>0.79563566940652497</v>
      </c>
      <c r="N679" s="35">
        <f t="shared" si="134"/>
        <v>12.186987070168794</v>
      </c>
      <c r="O679" s="35">
        <f t="shared" si="135"/>
        <v>12186.987070168794</v>
      </c>
      <c r="P679" s="35">
        <f t="shared" si="141"/>
        <v>0.40316135227458355</v>
      </c>
      <c r="Q679" s="35" cm="1">
        <f t="array" ref="Q679">_xll.Interp2dTab(-1,1,Parameters!$AL$29:$AY$29,Parameters!$AK$30:$AK$37,Parameters!$AL$30:$AY$37,ABS(L679),ABS(K679))</f>
        <v>0.93013987435334444</v>
      </c>
      <c r="R679" s="35">
        <f t="shared" si="136"/>
        <v>10.424670399560695</v>
      </c>
      <c r="S679" s="35">
        <f t="shared" si="142"/>
        <v>0.27431945722905826</v>
      </c>
      <c r="X679" s="12"/>
      <c r="AB679" s="17">
        <f>([1]WLTC_BFH!$I680/1000-H679)</f>
        <v>-9.6887511156224129</v>
      </c>
      <c r="AC679" s="17">
        <f t="shared" si="137"/>
        <v>9.6887511156224129</v>
      </c>
      <c r="AG679" s="17">
        <f>([1]WLTC_BFH!$U683/1000-N679)</f>
        <v>-6.0814670701682303</v>
      </c>
      <c r="AH679" s="17">
        <f t="shared" si="138"/>
        <v>6.0814670701682303</v>
      </c>
      <c r="AK679">
        <v>-3.7679211695876909</v>
      </c>
    </row>
    <row r="680" spans="1:37" x14ac:dyDescent="0.3">
      <c r="A680" s="3" t="s">
        <v>4</v>
      </c>
      <c r="B680" s="3">
        <v>676</v>
      </c>
      <c r="C680" s="9">
        <v>40.299999999999997</v>
      </c>
      <c r="D680" s="9">
        <v>40.299999999999997</v>
      </c>
      <c r="E680" s="9">
        <v>37.141399999999997</v>
      </c>
      <c r="F680" s="13">
        <f t="shared" si="139"/>
        <v>8.3333333333332538E-2</v>
      </c>
      <c r="G680" s="13">
        <f t="shared" si="140"/>
        <v>3.9324166666666649</v>
      </c>
      <c r="H680" s="35" cm="1">
        <f t="array" ref="H680">(m*g*_xll.Interp1d(-1,Parameters!$H$48:$H$54,Parameters!$I$48:$I$54,C680)+c_w*A*rho_L*(C680/3.6)^2/2+F680*e_i*m)*C680/3.6/1000</f>
        <v>2.5883711118972808</v>
      </c>
      <c r="I680" s="35">
        <f t="shared" si="130"/>
        <v>8.2143310228436839</v>
      </c>
      <c r="J680" s="35">
        <f t="shared" si="131"/>
        <v>3009.0245148565173</v>
      </c>
      <c r="K680" s="35">
        <f t="shared" si="132"/>
        <v>33.526792069736494</v>
      </c>
      <c r="L680" s="35">
        <f t="shared" si="133"/>
        <v>368.61748313812535</v>
      </c>
      <c r="M680" s="35" cm="1">
        <f t="array" ref="M680">_xll.Interp2dTab(-1,1,Parameters!$V$29:$AI$29,Parameters!$U$30:$U$37,Parameters!$V$30:$AI$37,ABS(J680),ABS(I680))*_xll.Interp2dTab(-1,1,Parameters!$V$18:$AI$18,Parameters!$U$19:$U$26,Parameters!$V$19:$AI$26,ABS(J680),ABS(I680))</f>
        <v>0.58553298441202972</v>
      </c>
      <c r="N680" s="35">
        <f t="shared" si="134"/>
        <v>4.4205385192713367</v>
      </c>
      <c r="O680" s="35">
        <f t="shared" si="135"/>
        <v>4420.5385192713366</v>
      </c>
      <c r="P680" s="35">
        <f t="shared" si="141"/>
        <v>0.40438927964104782</v>
      </c>
      <c r="Q680" s="35" cm="1">
        <f t="array" ref="Q680">_xll.Interp2dTab(-1,1,Parameters!$AL$29:$AY$29,Parameters!$AK$30:$AK$37,Parameters!$AL$30:$AY$37,ABS(L680),ABS(K680))</f>
        <v>0.94080764953351947</v>
      </c>
      <c r="R680" s="35">
        <f t="shared" si="136"/>
        <v>2.751222434448394</v>
      </c>
      <c r="S680" s="35">
        <f t="shared" si="142"/>
        <v>0.27508368568307168</v>
      </c>
      <c r="X680" s="12"/>
      <c r="AB680" s="17">
        <f>([1]WLTC_BFH!$I681/1000-H680)</f>
        <v>-2.5811458118972808</v>
      </c>
      <c r="AC680" s="17">
        <f t="shared" si="137"/>
        <v>2.5811458118972808</v>
      </c>
      <c r="AG680" s="17">
        <f>([1]WLTC_BFH!$U684/1000-N680)</f>
        <v>-4.323714989859484</v>
      </c>
      <c r="AH680" s="17">
        <f t="shared" si="138"/>
        <v>4.323714989859484</v>
      </c>
      <c r="AK680">
        <v>-8.383780327868033</v>
      </c>
    </row>
    <row r="681" spans="1:37" x14ac:dyDescent="0.3">
      <c r="A681" s="3" t="s">
        <v>4</v>
      </c>
      <c r="B681" s="3">
        <v>677</v>
      </c>
      <c r="C681" s="9">
        <v>40.5</v>
      </c>
      <c r="D681" s="9">
        <v>40.5</v>
      </c>
      <c r="E681" s="9">
        <v>39.217500000000001</v>
      </c>
      <c r="F681" s="13">
        <f t="shared" si="139"/>
        <v>5.5555555555556344E-2</v>
      </c>
      <c r="G681" s="13">
        <f t="shared" si="140"/>
        <v>3.9436666666666649</v>
      </c>
      <c r="H681" s="35" cm="1">
        <f t="array" ref="H681">(m*g*_xll.Interp1d(-1,Parameters!$H$48:$H$54,Parameters!$I$48:$I$54,C681)+c_w*A*rho_L*(C681/3.6)^2/2+F681*e_i*m)*C681/3.6/1000</f>
        <v>2.1819916709761453</v>
      </c>
      <c r="I681" s="35">
        <f t="shared" si="130"/>
        <v>6.8904687501390516</v>
      </c>
      <c r="J681" s="35">
        <f t="shared" si="131"/>
        <v>3023.9576389997269</v>
      </c>
      <c r="K681" s="35">
        <f t="shared" si="132"/>
        <v>28.12344820369254</v>
      </c>
      <c r="L681" s="35">
        <f t="shared" si="133"/>
        <v>370.44685030010129</v>
      </c>
      <c r="M681" s="35" cm="1">
        <f t="array" ref="M681">_xll.Interp2dTab(-1,1,Parameters!$V$29:$AI$29,Parameters!$U$30:$U$37,Parameters!$V$30:$AI$37,ABS(J681),ABS(I681))*_xll.Interp2dTab(-1,1,Parameters!$V$18:$AI$18,Parameters!$U$19:$U$26,Parameters!$V$19:$AI$26,ABS(J681),ABS(I681))</f>
        <v>0.51080553589429623</v>
      </c>
      <c r="N681" s="35">
        <f t="shared" si="134"/>
        <v>4.2716680177633721</v>
      </c>
      <c r="O681" s="35">
        <f t="shared" si="135"/>
        <v>4271.6680177633725</v>
      </c>
      <c r="P681" s="35">
        <f t="shared" si="141"/>
        <v>0.40557585409042651</v>
      </c>
      <c r="Q681" s="35" cm="1">
        <f t="array" ref="Q681">_xll.Interp2dTab(-1,1,Parameters!$AL$29:$AY$29,Parameters!$AK$30:$AK$37,Parameters!$AL$30:$AY$37,ABS(L681),ABS(K681))</f>
        <v>0.93847867977617416</v>
      </c>
      <c r="R681" s="35">
        <f t="shared" si="136"/>
        <v>2.3250306245598966</v>
      </c>
      <c r="S681" s="35">
        <f t="shared" si="142"/>
        <v>0.27572952752322721</v>
      </c>
      <c r="X681" s="12"/>
      <c r="AB681" s="17">
        <f>([1]WLTC_BFH!$I682/1000-H681)</f>
        <v>-2.1730810709761452</v>
      </c>
      <c r="AC681" s="17">
        <f t="shared" si="137"/>
        <v>2.1730810709761452</v>
      </c>
      <c r="AG681" s="17">
        <f>([1]WLTC_BFH!$U685/1000-N681)</f>
        <v>-6.058457008588749</v>
      </c>
      <c r="AH681" s="17">
        <f t="shared" si="138"/>
        <v>6.058457008588749</v>
      </c>
      <c r="AK681">
        <v>-11.590227187707878</v>
      </c>
    </row>
    <row r="682" spans="1:37" x14ac:dyDescent="0.3">
      <c r="A682" s="3" t="s">
        <v>4</v>
      </c>
      <c r="B682" s="3">
        <v>678</v>
      </c>
      <c r="C682" s="9">
        <v>39</v>
      </c>
      <c r="D682" s="9">
        <v>39</v>
      </c>
      <c r="E682" s="9">
        <v>40.351199999999999</v>
      </c>
      <c r="F682" s="13">
        <f t="shared" si="139"/>
        <v>-0.41666666666666663</v>
      </c>
      <c r="G682" s="13">
        <f t="shared" si="140"/>
        <v>3.9544999999999981</v>
      </c>
      <c r="H682" s="35" cm="1">
        <f t="array" ref="H682">(m*g*_xll.Interp1d(-1,Parameters!$H$48:$H$54,Parameters!$I$48:$I$54,C682)+c_w*A*rho_L*(C682/3.6)^2/2+F682*e_i*m)*C682/3.6/1000</f>
        <v>-4.8973079173649579</v>
      </c>
      <c r="I682" s="35">
        <f t="shared" si="130"/>
        <v>16.05992475657521</v>
      </c>
      <c r="J682" s="35">
        <f t="shared" si="131"/>
        <v>2911.9592079256627</v>
      </c>
      <c r="K682" s="35">
        <f t="shared" si="132"/>
        <v>65.548582893961722</v>
      </c>
      <c r="L682" s="35">
        <f t="shared" si="133"/>
        <v>356.72659658528266</v>
      </c>
      <c r="M682" s="35" cm="1">
        <f t="array" ref="M682">_xll.Interp2dTab(-1,1,Parameters!$V$29:$AI$29,Parameters!$U$30:$U$37,Parameters!$V$30:$AI$37,ABS(J682),ABS(I682))*_xll.Interp2dTab(-1,1,Parameters!$V$18:$AI$18,Parameters!$U$19:$U$26,Parameters!$V$19:$AI$26,ABS(J682),ABS(I682))</f>
        <v>0.72233821653836183</v>
      </c>
      <c r="N682" s="35">
        <f t="shared" si="134"/>
        <v>-3.5375126668686026</v>
      </c>
      <c r="O682" s="35">
        <f t="shared" si="135"/>
        <v>-3537.5126668686025</v>
      </c>
      <c r="P682" s="35">
        <f t="shared" si="141"/>
        <v>0.40459321168296303</v>
      </c>
      <c r="Q682" s="35" cm="1">
        <f t="array" ref="Q682">_xll.Interp2dTab(-1,1,Parameters!$AL$29:$AY$29,Parameters!$AK$30:$AK$37,Parameters!$AL$30:$AY$37,ABS(L682),ABS(K682))</f>
        <v>0.94493579133967276</v>
      </c>
      <c r="R682" s="35">
        <f t="shared" si="136"/>
        <v>-4.6276415323293012</v>
      </c>
      <c r="S682" s="35">
        <f t="shared" si="142"/>
        <v>0.2744440715420246</v>
      </c>
      <c r="X682" s="12"/>
      <c r="AB682" s="17">
        <f>([1]WLTC_BFH!$I683/1000-H682)</f>
        <v>4.9017798173649583</v>
      </c>
      <c r="AC682" s="17">
        <f t="shared" si="137"/>
        <v>4.9017798173649583</v>
      </c>
      <c r="AG682" s="17">
        <f>([1]WLTC_BFH!$U686/1000-N682)</f>
        <v>-2.624817430218739</v>
      </c>
      <c r="AH682" s="17">
        <f t="shared" si="138"/>
        <v>2.624817430218739</v>
      </c>
      <c r="AK682">
        <v>-12.593821457374489</v>
      </c>
    </row>
    <row r="683" spans="1:37" x14ac:dyDescent="0.3">
      <c r="A683" s="3" t="s">
        <v>4</v>
      </c>
      <c r="B683" s="3">
        <v>679</v>
      </c>
      <c r="C683" s="9">
        <v>35.700000000000003</v>
      </c>
      <c r="D683" s="9">
        <v>35.700000000000003</v>
      </c>
      <c r="E683" s="9">
        <v>40.0047</v>
      </c>
      <c r="F683" s="13">
        <f t="shared" si="139"/>
        <v>-0.91666666666666585</v>
      </c>
      <c r="G683" s="13">
        <f t="shared" si="140"/>
        <v>3.9644166666666649</v>
      </c>
      <c r="H683" s="35" cm="1">
        <f t="array" ref="H683">(m*g*_xll.Interp1d(-1,Parameters!$H$48:$H$54,Parameters!$I$48:$I$54,C683)+c_w*A*rho_L*(C683/3.6)^2/2+F683*e_i*m)*C683/3.6/1000</f>
        <v>-11.304261884469193</v>
      </c>
      <c r="I683" s="35">
        <f t="shared" si="130"/>
        <v>40.497171967746226</v>
      </c>
      <c r="J683" s="35">
        <f t="shared" si="131"/>
        <v>2665.5626595627223</v>
      </c>
      <c r="K683" s="35">
        <f t="shared" si="132"/>
        <v>165.28920738635622</v>
      </c>
      <c r="L683" s="35">
        <f t="shared" si="133"/>
        <v>326.5420384126819</v>
      </c>
      <c r="M683" s="35" cm="1">
        <f t="array" ref="M683">_xll.Interp2dTab(-1,1,Parameters!$V$29:$AI$29,Parameters!$U$30:$U$37,Parameters!$V$30:$AI$37,ABS(J683),ABS(I683))*_xll.Interp2dTab(-1,1,Parameters!$V$18:$AI$18,Parameters!$U$19:$U$26,Parameters!$V$19:$AI$26,ABS(J683),ABS(I683))</f>
        <v>0.84206925698993407</v>
      </c>
      <c r="N683" s="35">
        <f t="shared" si="134"/>
        <v>-9.5189714058746056</v>
      </c>
      <c r="O683" s="35">
        <f t="shared" si="135"/>
        <v>-9518.9714058746049</v>
      </c>
      <c r="P683" s="35">
        <f t="shared" si="141"/>
        <v>0.40194905295910899</v>
      </c>
      <c r="Q683" s="35" cm="1">
        <f t="array" ref="Q683">_xll.Interp2dTab(-1,1,Parameters!$AL$29:$AY$29,Parameters!$AK$30:$AK$37,Parameters!$AL$30:$AY$37,ABS(L683),ABS(K683))</f>
        <v>0.90873207713255089</v>
      </c>
      <c r="R683" s="35">
        <f t="shared" si="136"/>
        <v>-10.272545382724013</v>
      </c>
      <c r="S683" s="35">
        <f t="shared" si="142"/>
        <v>0.27159058671349018</v>
      </c>
      <c r="X683" s="12"/>
      <c r="AB683" s="17">
        <f>([1]WLTC_BFH!$I684/1000-H683)</f>
        <v>11.301973784469194</v>
      </c>
      <c r="AC683" s="17">
        <f t="shared" si="137"/>
        <v>11.301973784469194</v>
      </c>
      <c r="AG683" s="17">
        <f>([1]WLTC_BFH!$U687/1000-N683)</f>
        <v>2.7786804967838679</v>
      </c>
      <c r="AH683" s="17">
        <f t="shared" si="138"/>
        <v>2.7786804967838679</v>
      </c>
      <c r="AK683">
        <v>-8.6290584386890998</v>
      </c>
    </row>
    <row r="684" spans="1:37" x14ac:dyDescent="0.3">
      <c r="A684" s="3" t="s">
        <v>4</v>
      </c>
      <c r="B684" s="3">
        <v>680</v>
      </c>
      <c r="C684" s="9">
        <v>31.8</v>
      </c>
      <c r="D684" s="9">
        <v>31.8</v>
      </c>
      <c r="E684" s="9">
        <v>38.996499999999997</v>
      </c>
      <c r="F684" s="13">
        <f t="shared" si="139"/>
        <v>-1.0833333333333339</v>
      </c>
      <c r="G684" s="13">
        <f t="shared" si="140"/>
        <v>3.9732499999999984</v>
      </c>
      <c r="H684" s="35" cm="1">
        <f t="array" ref="H684">(m*g*_xll.Interp1d(-1,Parameters!$H$48:$H$54,Parameters!$I$48:$I$54,C684)+c_w*A*rho_L*(C684/3.6)^2/2+F684*e_i*m)*C684/3.6/1000</f>
        <v>-12.14624010222321</v>
      </c>
      <c r="I684" s="35">
        <f t="shared" si="130"/>
        <v>48.850098529879141</v>
      </c>
      <c r="J684" s="35">
        <f t="shared" si="131"/>
        <v>2374.3667387701557</v>
      </c>
      <c r="K684" s="35">
        <f t="shared" si="132"/>
        <v>199.38167714970172</v>
      </c>
      <c r="L684" s="35">
        <f t="shared" si="133"/>
        <v>290.86937875415356</v>
      </c>
      <c r="M684" s="35" cm="1">
        <f t="array" ref="M684">_xll.Interp2dTab(-1,1,Parameters!$V$29:$AI$29,Parameters!$U$30:$U$37,Parameters!$V$30:$AI$37,ABS(J684),ABS(I684))*_xll.Interp2dTab(-1,1,Parameters!$V$18:$AI$18,Parameters!$U$19:$U$26,Parameters!$V$19:$AI$26,ABS(J684),ABS(I684))</f>
        <v>0.88396706720973361</v>
      </c>
      <c r="N684" s="35">
        <f t="shared" si="134"/>
        <v>-10.736876240787506</v>
      </c>
      <c r="O684" s="35">
        <f t="shared" si="135"/>
        <v>-10736.876240787506</v>
      </c>
      <c r="P684" s="35">
        <f t="shared" si="141"/>
        <v>0.39896658733666801</v>
      </c>
      <c r="Q684" s="35" cm="1">
        <f t="array" ref="Q684">_xll.Interp2dTab(-1,1,Parameters!$AL$29:$AY$29,Parameters!$AK$30:$AK$37,Parameters!$AL$30:$AY$37,ABS(L684),ABS(K684))</f>
        <v>0.88478589340787273</v>
      </c>
      <c r="R684" s="35">
        <f t="shared" si="136"/>
        <v>-10.746821900392094</v>
      </c>
      <c r="S684" s="35">
        <f t="shared" si="142"/>
        <v>0.26860535840782573</v>
      </c>
      <c r="X684" s="12"/>
      <c r="AB684" s="17">
        <f>([1]WLTC_BFH!$I685/1000-H684)</f>
        <v>12.14310970222321</v>
      </c>
      <c r="AC684" s="17">
        <f t="shared" si="137"/>
        <v>12.14310970222321</v>
      </c>
      <c r="AG684" s="17">
        <f>([1]WLTC_BFH!$U688/1000-N684)</f>
        <v>1.3638580589695515</v>
      </c>
      <c r="AH684" s="17">
        <f t="shared" si="138"/>
        <v>1.3638580589695515</v>
      </c>
      <c r="AK684">
        <v>-8.2030737586588174</v>
      </c>
    </row>
    <row r="685" spans="1:37" x14ac:dyDescent="0.3">
      <c r="A685" s="3" t="s">
        <v>4</v>
      </c>
      <c r="B685" s="3">
        <v>681</v>
      </c>
      <c r="C685" s="9">
        <v>27.1</v>
      </c>
      <c r="D685" s="9">
        <v>27.1</v>
      </c>
      <c r="E685" s="9">
        <v>37.0732</v>
      </c>
      <c r="F685" s="13">
        <f t="shared" si="139"/>
        <v>-1.3055555555555554</v>
      </c>
      <c r="G685" s="13">
        <f t="shared" si="140"/>
        <v>3.9807777777777762</v>
      </c>
      <c r="H685" s="35" cm="1">
        <f t="array" ref="H685">(m*g*_xll.Interp1d(-1,Parameters!$H$48:$H$54,Parameters!$I$48:$I$54,C685)+c_w*A*rho_L*(C685/3.6)^2/2+F685*e_i*m)*C685/3.6/1000</f>
        <v>-12.693664557590127</v>
      </c>
      <c r="I685" s="35">
        <f t="shared" si="130"/>
        <v>59.905738828401269</v>
      </c>
      <c r="J685" s="35">
        <f t="shared" si="131"/>
        <v>2023.4383214047555</v>
      </c>
      <c r="K685" s="35">
        <f t="shared" si="132"/>
        <v>244.50527302811977</v>
      </c>
      <c r="L685" s="35">
        <f t="shared" si="133"/>
        <v>247.87925044772209</v>
      </c>
      <c r="M685" s="35" cm="1">
        <f t="array" ref="M685">_xll.Interp2dTab(-1,1,Parameters!$V$29:$AI$29,Parameters!$U$30:$U$37,Parameters!$V$30:$AI$37,ABS(J685),ABS(I685))*_xll.Interp2dTab(-1,1,Parameters!$V$18:$AI$18,Parameters!$U$19:$U$26,Parameters!$V$19:$AI$26,ABS(J685),ABS(I685))</f>
        <v>0.8785543672701156</v>
      </c>
      <c r="N685" s="35">
        <f t="shared" si="134"/>
        <v>-11.152074433732686</v>
      </c>
      <c r="O685" s="35">
        <f t="shared" si="135"/>
        <v>-11152.074433732687</v>
      </c>
      <c r="P685" s="35">
        <f t="shared" si="141"/>
        <v>0.39586878888285337</v>
      </c>
      <c r="Q685" s="35" cm="1">
        <f t="array" ref="Q685">_xll.Interp2dTab(-1,1,Parameters!$AL$29:$AY$29,Parameters!$AK$30:$AK$37,Parameters!$AL$30:$AY$37,ABS(L685),ABS(K685))</f>
        <v>0.82274579369474388</v>
      </c>
      <c r="R685" s="35">
        <f t="shared" si="136"/>
        <v>-10.443659121329329</v>
      </c>
      <c r="S685" s="35">
        <f t="shared" si="142"/>
        <v>0.26570434198523424</v>
      </c>
      <c r="X685" s="12"/>
      <c r="AB685" s="17">
        <f>([1]WLTC_BFH!$I686/1000-H685)</f>
        <v>12.686300057590127</v>
      </c>
      <c r="AC685" s="17">
        <f t="shared" si="137"/>
        <v>12.686300057590127</v>
      </c>
      <c r="AG685" s="17">
        <f>([1]WLTC_BFH!$U689/1000-N685)</f>
        <v>1.0106815765898922</v>
      </c>
      <c r="AH685" s="17">
        <f t="shared" si="138"/>
        <v>1.0106815765898922</v>
      </c>
      <c r="AK685">
        <v>-6.4528398028955358</v>
      </c>
    </row>
    <row r="686" spans="1:37" x14ac:dyDescent="0.3">
      <c r="A686" s="3" t="s">
        <v>4</v>
      </c>
      <c r="B686" s="3">
        <v>682</v>
      </c>
      <c r="C686" s="9">
        <v>22.8</v>
      </c>
      <c r="D686" s="9">
        <v>22.8</v>
      </c>
      <c r="E686" s="9">
        <v>34.467799999999997</v>
      </c>
      <c r="F686" s="13">
        <f t="shared" si="139"/>
        <v>-1.1944444444444446</v>
      </c>
      <c r="G686" s="13">
        <f t="shared" si="140"/>
        <v>3.9871111111111097</v>
      </c>
      <c r="H686" s="35" cm="1">
        <f t="array" ref="H686">(m*g*_xll.Interp1d(-1,Parameters!$H$48:$H$54,Parameters!$I$48:$I$54,C686)+c_w*A*rho_L*(C686/3.6)^2/2+F686*e_i*m)*C686/3.6/1000</f>
        <v>-9.7653218567966729</v>
      </c>
      <c r="I686" s="35">
        <f t="shared" si="130"/>
        <v>54.777526421614247</v>
      </c>
      <c r="J686" s="35">
        <f t="shared" si="131"/>
        <v>1702.376152325772</v>
      </c>
      <c r="K686" s="35">
        <f t="shared" si="132"/>
        <v>223.57447408981855</v>
      </c>
      <c r="L686" s="35">
        <f t="shared" si="133"/>
        <v>208.54785646524218</v>
      </c>
      <c r="M686" s="35" cm="1">
        <f t="array" ref="M686">_xll.Interp2dTab(-1,1,Parameters!$V$29:$AI$29,Parameters!$U$30:$U$37,Parameters!$V$30:$AI$37,ABS(J686),ABS(I686))*_xll.Interp2dTab(-1,1,Parameters!$V$18:$AI$18,Parameters!$U$19:$U$26,Parameters!$V$19:$AI$26,ABS(J686),ABS(I686))</f>
        <v>0.82103530283918724</v>
      </c>
      <c r="N686" s="35">
        <f t="shared" si="134"/>
        <v>-8.0176739880171901</v>
      </c>
      <c r="O686" s="35">
        <f t="shared" si="135"/>
        <v>-8017.6739880171899</v>
      </c>
      <c r="P686" s="35">
        <f t="shared" si="141"/>
        <v>0.39364165721951527</v>
      </c>
      <c r="Q686" s="35" cm="1">
        <f t="array" ref="Q686">_xll.Interp2dTab(-1,1,Parameters!$AL$29:$AY$29,Parameters!$AK$30:$AK$37,Parameters!$AL$30:$AY$37,ABS(L686),ABS(K686))</f>
        <v>0.81236028467238008</v>
      </c>
      <c r="R686" s="35">
        <f t="shared" si="136"/>
        <v>-7.93295964350476</v>
      </c>
      <c r="S686" s="35">
        <f t="shared" si="142"/>
        <v>0.26350074208426072</v>
      </c>
      <c r="X686" s="12"/>
      <c r="AB686" s="17">
        <f>([1]WLTC_BFH!$I687/1000-H686)</f>
        <v>9.757067556796672</v>
      </c>
      <c r="AC686" s="17">
        <f t="shared" si="137"/>
        <v>9.757067556796672</v>
      </c>
      <c r="AG686" s="17">
        <f>([1]WLTC_BFH!$U690/1000-N686)</f>
        <v>3.3417128229681978</v>
      </c>
      <c r="AH686" s="17">
        <f t="shared" si="138"/>
        <v>3.3417128229681978</v>
      </c>
      <c r="AK686">
        <v>0.93014673160263506</v>
      </c>
    </row>
    <row r="687" spans="1:37" x14ac:dyDescent="0.3">
      <c r="A687" s="3" t="s">
        <v>4</v>
      </c>
      <c r="B687" s="3">
        <v>683</v>
      </c>
      <c r="C687" s="9">
        <v>21.1</v>
      </c>
      <c r="D687" s="9">
        <v>21.1</v>
      </c>
      <c r="E687" s="9">
        <v>31.065200000000001</v>
      </c>
      <c r="F687" s="13">
        <f t="shared" si="139"/>
        <v>-0.47222222222222199</v>
      </c>
      <c r="G687" s="13">
        <f t="shared" si="140"/>
        <v>3.992972222222221</v>
      </c>
      <c r="H687" s="35" cm="1">
        <f t="array" ref="H687">(m*g*_xll.Interp1d(-1,Parameters!$H$48:$H$54,Parameters!$I$48:$I$54,C687)+c_w*A*rho_L*(C687/3.6)^2/2+F687*e_i*m)*C687/3.6/1000</f>
        <v>-3.2935234511025104</v>
      </c>
      <c r="I687" s="35">
        <f t="shared" si="130"/>
        <v>19.963147103773768</v>
      </c>
      <c r="J687" s="35">
        <f t="shared" si="131"/>
        <v>1575.4445971084997</v>
      </c>
      <c r="K687" s="35">
        <f t="shared" si="132"/>
        <v>81.479584904052629</v>
      </c>
      <c r="L687" s="35">
        <f t="shared" si="133"/>
        <v>192.99823558844784</v>
      </c>
      <c r="M687" s="35" cm="1">
        <f t="array" ref="M687">_xll.Interp2dTab(-1,1,Parameters!$V$29:$AI$29,Parameters!$U$30:$U$37,Parameters!$V$30:$AI$37,ABS(J687),ABS(I687))*_xll.Interp2dTab(-1,1,Parameters!$V$18:$AI$18,Parameters!$U$19:$U$26,Parameters!$V$19:$AI$26,ABS(J687),ABS(I687))</f>
        <v>0.66467606821103431</v>
      </c>
      <c r="N687" s="35">
        <f t="shared" si="134"/>
        <v>-2.1891262180396533</v>
      </c>
      <c r="O687" s="35">
        <f t="shared" si="135"/>
        <v>-2189.1262180396534</v>
      </c>
      <c r="P687" s="35">
        <f t="shared" si="141"/>
        <v>0.39303356660339317</v>
      </c>
      <c r="Q687" s="35" cm="1">
        <f t="array" ref="Q687">_xll.Interp2dTab(-1,1,Parameters!$AL$29:$AY$29,Parameters!$AK$30:$AK$37,Parameters!$AL$30:$AY$37,ABS(L687),ABS(K687))</f>
        <v>0.91125278799361542</v>
      </c>
      <c r="R687" s="35">
        <f t="shared" si="136"/>
        <v>-3.0012324271395165</v>
      </c>
      <c r="S687" s="35">
        <f t="shared" si="142"/>
        <v>0.26266706641005527</v>
      </c>
      <c r="X687" s="12"/>
      <c r="AB687" s="17">
        <f>([1]WLTC_BFH!$I688/1000-H687)</f>
        <v>3.2826635511025106</v>
      </c>
      <c r="AC687" s="17">
        <f t="shared" si="137"/>
        <v>3.2826635511025106</v>
      </c>
      <c r="AG687" s="17">
        <f>([1]WLTC_BFH!$U691/1000-N687)</f>
        <v>-2.2813203839020439</v>
      </c>
      <c r="AH687" s="17">
        <f t="shared" si="138"/>
        <v>2.2813203839020439</v>
      </c>
      <c r="AK687">
        <v>3.2151788184800241</v>
      </c>
    </row>
    <row r="688" spans="1:37" x14ac:dyDescent="0.3">
      <c r="A688" s="3" t="s">
        <v>4</v>
      </c>
      <c r="B688" s="3">
        <v>684</v>
      </c>
      <c r="C688" s="9">
        <v>18.899999999999999</v>
      </c>
      <c r="D688" s="9">
        <v>18.899999999999999</v>
      </c>
      <c r="E688" s="9">
        <v>26.8172</v>
      </c>
      <c r="F688" s="13">
        <f t="shared" si="139"/>
        <v>-0.61111111111111194</v>
      </c>
      <c r="G688" s="13">
        <f t="shared" si="140"/>
        <v>3.9982222222222212</v>
      </c>
      <c r="H688" s="35" cm="1">
        <f t="array" ref="H688">(m*g*_xll.Interp1d(-1,Parameters!$H$48:$H$54,Parameters!$I$48:$I$54,C688)+c_w*A*rho_L*(C688/3.6)^2/2+F688*e_i*m)*C688/3.6/1000</f>
        <v>-3.9557775963339057</v>
      </c>
      <c r="I688" s="35">
        <f t="shared" si="130"/>
        <v>26.768298371556508</v>
      </c>
      <c r="J688" s="35">
        <f t="shared" si="131"/>
        <v>1411.1802315332054</v>
      </c>
      <c r="K688" s="35">
        <f t="shared" si="132"/>
        <v>109.2548098035079</v>
      </c>
      <c r="L688" s="35">
        <f t="shared" si="133"/>
        <v>172.87519680671389</v>
      </c>
      <c r="M688" s="35" cm="1">
        <f t="array" ref="M688">_xll.Interp2dTab(-1,1,Parameters!$V$29:$AI$29,Parameters!$U$30:$U$37,Parameters!$V$30:$AI$37,ABS(J688),ABS(I688))*_xll.Interp2dTab(-1,1,Parameters!$V$18:$AI$18,Parameters!$U$19:$U$26,Parameters!$V$19:$AI$26,ABS(J688),ABS(I688))</f>
        <v>0.66571694063143783</v>
      </c>
      <c r="N688" s="35">
        <f t="shared" si="134"/>
        <v>-2.6334281592497906</v>
      </c>
      <c r="O688" s="35">
        <f t="shared" si="135"/>
        <v>-2633.4281592497905</v>
      </c>
      <c r="P688" s="35">
        <f t="shared" si="141"/>
        <v>0.39230205878137936</v>
      </c>
      <c r="Q688" s="35" cm="1">
        <f t="array" ref="Q688">_xll.Interp2dTab(-1,1,Parameters!$AL$29:$AY$29,Parameters!$AK$30:$AK$37,Parameters!$AL$30:$AY$37,ABS(L688),ABS(K688))</f>
        <v>0.88412901770700136</v>
      </c>
      <c r="R688" s="35">
        <f t="shared" si="136"/>
        <v>-3.4974177605140588</v>
      </c>
      <c r="S688" s="35">
        <f t="shared" si="142"/>
        <v>0.26169556147657913</v>
      </c>
      <c r="X688" s="12"/>
      <c r="AB688" s="17">
        <f>([1]WLTC_BFH!$I689/1000-H688)</f>
        <v>3.9447978963339057</v>
      </c>
      <c r="AC688" s="17">
        <f t="shared" si="137"/>
        <v>3.9447978963339057</v>
      </c>
      <c r="AG688" s="17">
        <f>([1]WLTC_BFH!$U692/1000-N688)</f>
        <v>1.3984567306783524</v>
      </c>
      <c r="AH688" s="17">
        <f t="shared" si="138"/>
        <v>1.3984567306783524</v>
      </c>
      <c r="AK688">
        <v>8.1253593448614225</v>
      </c>
    </row>
    <row r="689" spans="1:37" x14ac:dyDescent="0.3">
      <c r="A689" s="3" t="s">
        <v>4</v>
      </c>
      <c r="B689" s="3">
        <v>685</v>
      </c>
      <c r="C689" s="9">
        <v>18.899999999999999</v>
      </c>
      <c r="D689" s="9">
        <v>18.899999999999999</v>
      </c>
      <c r="E689" s="9">
        <v>23.606200000000001</v>
      </c>
      <c r="F689" s="13">
        <f t="shared" si="139"/>
        <v>0</v>
      </c>
      <c r="G689" s="13">
        <f t="shared" si="140"/>
        <v>4.0034722222222214</v>
      </c>
      <c r="H689" s="35" cm="1">
        <f t="array" ref="H689">(m*g*_xll.Interp1d(-1,Parameters!$H$48:$H$54,Parameters!$I$48:$I$54,C689)+c_w*A*rho_L*(C689/3.6)^2/2+F689*e_i*m)*C689/3.6/1000</f>
        <v>0.40755702033276625</v>
      </c>
      <c r="I689" s="35">
        <f t="shared" si="130"/>
        <v>2.7578921357461299</v>
      </c>
      <c r="J689" s="35">
        <f t="shared" si="131"/>
        <v>1411.1802315332054</v>
      </c>
      <c r="K689" s="35">
        <f t="shared" si="132"/>
        <v>11.256336752047829</v>
      </c>
      <c r="L689" s="35">
        <f t="shared" si="133"/>
        <v>172.87519680671389</v>
      </c>
      <c r="M689" s="35" cm="1">
        <f t="array" ref="M689">_xll.Interp2dTab(-1,1,Parameters!$V$29:$AI$29,Parameters!$U$30:$U$37,Parameters!$V$30:$AI$37,ABS(J689),ABS(I689))*_xll.Interp2dTab(-1,1,Parameters!$V$18:$AI$18,Parameters!$U$19:$U$26,Parameters!$V$19:$AI$26,ABS(J689),ABS(I689))</f>
        <v>0.25918086781295396</v>
      </c>
      <c r="N689" s="35">
        <f t="shared" si="134"/>
        <v>1.5724811162639236</v>
      </c>
      <c r="O689" s="35">
        <f t="shared" si="135"/>
        <v>1572.4811162639237</v>
      </c>
      <c r="P689" s="35">
        <f t="shared" si="141"/>
        <v>0.39273885909145267</v>
      </c>
      <c r="Q689" s="35" cm="1">
        <f t="array" ref="Q689">_xll.Interp2dTab(-1,1,Parameters!$AL$29:$AY$29,Parameters!$AK$30:$AK$37,Parameters!$AL$30:$AY$37,ABS(L689),ABS(K689))</f>
        <v>0.63741303546710748</v>
      </c>
      <c r="R689" s="35">
        <f t="shared" si="136"/>
        <v>0.63939235261183713</v>
      </c>
      <c r="S689" s="35">
        <f t="shared" si="142"/>
        <v>0.26187317046341574</v>
      </c>
      <c r="X689" s="12"/>
      <c r="AB689" s="17">
        <f>([1]WLTC_BFH!$I690/1000-H689)</f>
        <v>-0.41462412033276624</v>
      </c>
      <c r="AC689" s="17">
        <f t="shared" si="137"/>
        <v>0.41462412033276624</v>
      </c>
      <c r="AG689" s="17">
        <f>([1]WLTC_BFH!$U693/1000-N689)</f>
        <v>4.6505647552956022</v>
      </c>
      <c r="AH689" s="17">
        <f t="shared" si="138"/>
        <v>4.6505647552956022</v>
      </c>
      <c r="AK689">
        <v>12.145283511556435</v>
      </c>
    </row>
    <row r="690" spans="1:37" x14ac:dyDescent="0.3">
      <c r="A690" s="3" t="s">
        <v>4</v>
      </c>
      <c r="B690" s="3">
        <v>686</v>
      </c>
      <c r="C690" s="9">
        <v>21.3</v>
      </c>
      <c r="D690" s="9">
        <v>21.3</v>
      </c>
      <c r="E690" s="9">
        <v>20.821899999999999</v>
      </c>
      <c r="F690" s="13">
        <f t="shared" si="139"/>
        <v>0.6666666666666673</v>
      </c>
      <c r="G690" s="13">
        <f t="shared" si="140"/>
        <v>4.0093888888888882</v>
      </c>
      <c r="H690" s="35" cm="1">
        <f t="array" ref="H690">(m*g*_xll.Interp1d(-1,Parameters!$H$48:$H$54,Parameters!$I$48:$I$54,C690)+c_w*A*rho_L*(C690/3.6)^2/2+F690*e_i*m)*C690/3.6/1000</f>
        <v>5.8410385831991185</v>
      </c>
      <c r="I690" s="35">
        <f t="shared" si="130"/>
        <v>35.072051785595484</v>
      </c>
      <c r="J690" s="35">
        <f t="shared" si="131"/>
        <v>1590.377721251708</v>
      </c>
      <c r="K690" s="35">
        <f t="shared" si="132"/>
        <v>143.14657936290797</v>
      </c>
      <c r="L690" s="35">
        <f t="shared" si="133"/>
        <v>194.82760275042361</v>
      </c>
      <c r="M690" s="35" cm="1">
        <f t="array" ref="M690">_xll.Interp2dTab(-1,1,Parameters!$V$29:$AI$29,Parameters!$U$30:$U$37,Parameters!$V$30:$AI$37,ABS(J690),ABS(I690))*_xll.Interp2dTab(-1,1,Parameters!$V$18:$AI$18,Parameters!$U$19:$U$26,Parameters!$V$19:$AI$26,ABS(J690),ABS(I690))</f>
        <v>0.73380106459225303</v>
      </c>
      <c r="N690" s="35">
        <f t="shared" si="134"/>
        <v>7.9599756187935959</v>
      </c>
      <c r="O690" s="35">
        <f t="shared" si="135"/>
        <v>7959.9756187935964</v>
      </c>
      <c r="P690" s="35">
        <f t="shared" si="141"/>
        <v>0.39494996343000643</v>
      </c>
      <c r="Q690" s="35" cm="1">
        <f t="array" ref="Q690">_xll.Interp2dTab(-1,1,Parameters!$AL$29:$AY$29,Parameters!$AK$30:$AK$37,Parameters!$AL$30:$AY$37,ABS(L690),ABS(K690))</f>
        <v>0.8671298190289648</v>
      </c>
      <c r="R690" s="35">
        <f t="shared" si="136"/>
        <v>6.7360601089004986</v>
      </c>
      <c r="S690" s="35">
        <f t="shared" si="142"/>
        <v>0.26374429827144363</v>
      </c>
      <c r="X690" s="12"/>
      <c r="AB690" s="17">
        <f>([1]WLTC_BFH!$I691/1000-H690)</f>
        <v>-5.8454063831991183</v>
      </c>
      <c r="AC690" s="17">
        <f t="shared" si="137"/>
        <v>5.8454063831991183</v>
      </c>
      <c r="AG690" s="17">
        <f>([1]WLTC_BFH!$U694/1000-N690)</f>
        <v>0.47040970230736967</v>
      </c>
      <c r="AH690" s="17">
        <f t="shared" si="138"/>
        <v>0.47040970230736967</v>
      </c>
      <c r="AK690">
        <v>12.947929565138846</v>
      </c>
    </row>
    <row r="691" spans="1:37" x14ac:dyDescent="0.3">
      <c r="A691" s="3" t="s">
        <v>4</v>
      </c>
      <c r="B691" s="3">
        <v>687</v>
      </c>
      <c r="C691" s="9">
        <v>23.9</v>
      </c>
      <c r="D691" s="9">
        <v>23.9</v>
      </c>
      <c r="E691" s="9">
        <v>19.598800000000001</v>
      </c>
      <c r="F691" s="13">
        <f t="shared" si="139"/>
        <v>0.72222222222222165</v>
      </c>
      <c r="G691" s="13">
        <f t="shared" si="140"/>
        <v>4.0160277777777775</v>
      </c>
      <c r="H691" s="35" cm="1">
        <f t="array" ref="H691">(m*g*_xll.Interp1d(-1,Parameters!$H$48:$H$54,Parameters!$I$48:$I$54,C691)+c_w*A*rho_L*(C691/3.6)^2/2+F691*e_i*m)*C691/3.6/1000</f>
        <v>7.0792320316407764</v>
      </c>
      <c r="I691" s="35">
        <f t="shared" si="130"/>
        <v>37.882527605851742</v>
      </c>
      <c r="J691" s="35">
        <f t="shared" si="131"/>
        <v>1784.5083351134188</v>
      </c>
      <c r="K691" s="35">
        <f t="shared" si="132"/>
        <v>154.61753642328389</v>
      </c>
      <c r="L691" s="35">
        <f t="shared" si="133"/>
        <v>218.60937585610912</v>
      </c>
      <c r="M691" s="35" cm="1">
        <f t="array" ref="M691">_xll.Interp2dTab(-1,1,Parameters!$V$29:$AI$29,Parameters!$U$30:$U$37,Parameters!$V$30:$AI$37,ABS(J691),ABS(I691))*_xll.Interp2dTab(-1,1,Parameters!$V$18:$AI$18,Parameters!$U$19:$U$26,Parameters!$V$19:$AI$26,ABS(J691),ABS(I691))</f>
        <v>0.78375635816840794</v>
      </c>
      <c r="N691" s="35">
        <f t="shared" si="134"/>
        <v>9.0324396834043181</v>
      </c>
      <c r="O691" s="35">
        <f t="shared" si="135"/>
        <v>9032.4396834043182</v>
      </c>
      <c r="P691" s="35">
        <f t="shared" si="141"/>
        <v>0.3974589744531743</v>
      </c>
      <c r="Q691" s="35" cm="1">
        <f t="array" ref="Q691">_xll.Interp2dTab(-1,1,Parameters!$AL$29:$AY$29,Parameters!$AK$30:$AK$37,Parameters!$AL$30:$AY$37,ABS(L691),ABS(K691))</f>
        <v>0.87039973205144083</v>
      </c>
      <c r="R691" s="35">
        <f t="shared" si="136"/>
        <v>8.1333113636831769</v>
      </c>
      <c r="S691" s="35">
        <f t="shared" si="142"/>
        <v>0.26600355142802229</v>
      </c>
      <c r="X691" s="12"/>
      <c r="AB691" s="17">
        <f>([1]WLTC_BFH!$I692/1000-H691)</f>
        <v>-7.0811133316407764</v>
      </c>
      <c r="AC691" s="17">
        <f t="shared" si="137"/>
        <v>7.0811133316407764</v>
      </c>
      <c r="AG691" s="17">
        <f>([1]WLTC_BFH!$U695/1000-N691)</f>
        <v>-2.6430084907435756</v>
      </c>
      <c r="AH691" s="17">
        <f t="shared" si="138"/>
        <v>2.6430084907435756</v>
      </c>
      <c r="AK691">
        <v>7.9120044555570832</v>
      </c>
    </row>
    <row r="692" spans="1:37" x14ac:dyDescent="0.3">
      <c r="A692" s="3" t="s">
        <v>4</v>
      </c>
      <c r="B692" s="3">
        <v>688</v>
      </c>
      <c r="C692" s="9">
        <v>25.9</v>
      </c>
      <c r="D692" s="9">
        <v>25.9</v>
      </c>
      <c r="E692" s="9">
        <v>20.4283</v>
      </c>
      <c r="F692" s="13">
        <f t="shared" si="139"/>
        <v>0.55555555555555558</v>
      </c>
      <c r="G692" s="13">
        <f t="shared" si="140"/>
        <v>4.0232222222222216</v>
      </c>
      <c r="H692" s="35" cm="1">
        <f t="array" ref="H692">(m*g*_xll.Interp1d(-1,Parameters!$H$48:$H$54,Parameters!$I$48:$I$54,C692)+c_w*A*rho_L*(C692/3.6)^2/2+F692*e_i*m)*C692/3.6/1000</f>
        <v>6.063402883315125</v>
      </c>
      <c r="I692" s="35">
        <f t="shared" si="130"/>
        <v>29.941073268169685</v>
      </c>
      <c r="J692" s="35">
        <f t="shared" si="131"/>
        <v>1933.8395765455041</v>
      </c>
      <c r="K692" s="35">
        <f t="shared" si="132"/>
        <v>122.20449054403457</v>
      </c>
      <c r="L692" s="35">
        <f t="shared" si="133"/>
        <v>236.9030474758672</v>
      </c>
      <c r="M692" s="35" cm="1">
        <f t="array" ref="M692">_xll.Interp2dTab(-1,1,Parameters!$V$29:$AI$29,Parameters!$U$30:$U$37,Parameters!$V$30:$AI$37,ABS(J692),ABS(I692))*_xll.Interp2dTab(-1,1,Parameters!$V$18:$AI$18,Parameters!$U$19:$U$26,Parameters!$V$19:$AI$26,ABS(J692),ABS(I692))</f>
        <v>0.77362781615382825</v>
      </c>
      <c r="N692" s="35">
        <f t="shared" si="134"/>
        <v>7.8376226354682643</v>
      </c>
      <c r="O692" s="35">
        <f t="shared" si="135"/>
        <v>7837.622635468264</v>
      </c>
      <c r="P692" s="35">
        <f t="shared" si="141"/>
        <v>0.39963609185191545</v>
      </c>
      <c r="Q692" s="35" cm="1">
        <f t="array" ref="Q692">_xll.Interp2dTab(-1,1,Parameters!$AL$29:$AY$29,Parameters!$AK$30:$AK$37,Parameters!$AL$30:$AY$37,ABS(L692),ABS(K692))</f>
        <v>0.89798601096810793</v>
      </c>
      <c r="R692" s="35">
        <f t="shared" si="136"/>
        <v>6.7522242097939182</v>
      </c>
      <c r="S692" s="35">
        <f t="shared" si="142"/>
        <v>0.26787916926407618</v>
      </c>
      <c r="X692" s="12"/>
      <c r="AB692" s="17">
        <f>([1]WLTC_BFH!$I693/1000-H692)</f>
        <v>-6.0609290833151253</v>
      </c>
      <c r="AC692" s="17">
        <f t="shared" si="137"/>
        <v>6.0609290833151253</v>
      </c>
      <c r="AG692" s="17">
        <f>([1]WLTC_BFH!$U696/1000-N692)</f>
        <v>-1.3558012068971221</v>
      </c>
      <c r="AH692" s="17">
        <f t="shared" si="138"/>
        <v>1.3558012068971221</v>
      </c>
      <c r="AK692">
        <v>3.6079030274723878</v>
      </c>
    </row>
    <row r="693" spans="1:37" x14ac:dyDescent="0.3">
      <c r="A693" s="3" t="s">
        <v>4</v>
      </c>
      <c r="B693" s="3">
        <v>689</v>
      </c>
      <c r="C693" s="9">
        <v>28.4</v>
      </c>
      <c r="D693" s="9">
        <v>28.4</v>
      </c>
      <c r="E693" s="9">
        <v>23.0337</v>
      </c>
      <c r="F693" s="13">
        <f t="shared" si="139"/>
        <v>0.69444444444444442</v>
      </c>
      <c r="G693" s="13">
        <f t="shared" si="140"/>
        <v>4.0311111111111106</v>
      </c>
      <c r="H693" s="35" cm="1">
        <f t="array" ref="H693">(m*g*_xll.Interp1d(-1,Parameters!$H$48:$H$54,Parameters!$I$48:$I$54,C693)+c_w*A*rho_L*(C693/3.6)^2/2+F693*e_i*m)*C693/3.6/1000</f>
        <v>8.1737355191970149</v>
      </c>
      <c r="I693" s="35">
        <f t="shared" si="130"/>
        <v>36.808908808906224</v>
      </c>
      <c r="J693" s="35">
        <f t="shared" si="131"/>
        <v>2120.5036283356103</v>
      </c>
      <c r="K693" s="35">
        <f t="shared" si="132"/>
        <v>150.23556130355075</v>
      </c>
      <c r="L693" s="35">
        <f t="shared" si="133"/>
        <v>259.77013700056477</v>
      </c>
      <c r="M693" s="35" cm="1">
        <f t="array" ref="M693">_xll.Interp2dTab(-1,1,Parameters!$V$29:$AI$29,Parameters!$U$30:$U$37,Parameters!$V$30:$AI$37,ABS(J693),ABS(I693))*_xll.Interp2dTab(-1,1,Parameters!$V$18:$AI$18,Parameters!$U$19:$U$26,Parameters!$V$19:$AI$26,ABS(J693),ABS(I693))</f>
        <v>0.82103345755896107</v>
      </c>
      <c r="N693" s="35">
        <f t="shared" si="134"/>
        <v>9.9554231851873496</v>
      </c>
      <c r="O693" s="35">
        <f t="shared" si="135"/>
        <v>9955.4231851873501</v>
      </c>
      <c r="P693" s="35">
        <f t="shared" si="141"/>
        <v>0.40240148718113417</v>
      </c>
      <c r="Q693" s="35" cm="1">
        <f t="array" ref="Q693">_xll.Interp2dTab(-1,1,Parameters!$AL$29:$AY$29,Parameters!$AK$30:$AK$37,Parameters!$AL$30:$AY$37,ABS(L693),ABS(K693))</f>
        <v>0.89177390733192441</v>
      </c>
      <c r="R693" s="35">
        <f t="shared" si="136"/>
        <v>9.1657038314249473</v>
      </c>
      <c r="S693" s="35">
        <f t="shared" si="142"/>
        <v>0.27042519810613869</v>
      </c>
      <c r="X693" s="12"/>
      <c r="AB693" s="17">
        <f>([1]WLTC_BFH!$I694/1000-H693)</f>
        <v>-8.1659752191970156</v>
      </c>
      <c r="AC693" s="17">
        <f t="shared" si="137"/>
        <v>8.1659752191970156</v>
      </c>
      <c r="AG693" s="17">
        <f>([1]WLTC_BFH!$U697/1000-N693)</f>
        <v>-1.8449185122900573</v>
      </c>
      <c r="AH693" s="17">
        <f t="shared" si="138"/>
        <v>1.8449185122900573</v>
      </c>
      <c r="AK693">
        <v>0.58116613998064715</v>
      </c>
    </row>
    <row r="694" spans="1:37" x14ac:dyDescent="0.3">
      <c r="A694" s="3" t="s">
        <v>4</v>
      </c>
      <c r="B694" s="3">
        <v>690</v>
      </c>
      <c r="C694" s="9">
        <v>30.3</v>
      </c>
      <c r="D694" s="9">
        <v>30.3</v>
      </c>
      <c r="E694" s="9">
        <v>25.3901</v>
      </c>
      <c r="F694" s="13">
        <f t="shared" si="139"/>
        <v>0.52777777777777835</v>
      </c>
      <c r="G694" s="13">
        <f t="shared" si="140"/>
        <v>4.0395277777777769</v>
      </c>
      <c r="H694" s="35" cm="1">
        <f t="array" ref="H694">(m*g*_xll.Interp1d(-1,Parameters!$H$48:$H$54,Parameters!$I$48:$I$54,C694)+c_w*A*rho_L*(C694/3.6)^2/2+F694*e_i*m)*C694/3.6/1000</f>
        <v>6.8432325656977913</v>
      </c>
      <c r="I694" s="35">
        <f t="shared" si="130"/>
        <v>28.884800565493311</v>
      </c>
      <c r="J694" s="35">
        <f t="shared" si="131"/>
        <v>2262.3683076960911</v>
      </c>
      <c r="K694" s="35">
        <f t="shared" si="132"/>
        <v>117.89331350806096</v>
      </c>
      <c r="L694" s="35">
        <f t="shared" si="133"/>
        <v>277.14912503933493</v>
      </c>
      <c r="M694" s="35" cm="1">
        <f t="array" ref="M694">_xll.Interp2dTab(-1,1,Parameters!$V$29:$AI$29,Parameters!$U$30:$U$37,Parameters!$V$30:$AI$37,ABS(J694),ABS(I694))*_xll.Interp2dTab(-1,1,Parameters!$V$18:$AI$18,Parameters!$U$19:$U$26,Parameters!$V$19:$AI$26,ABS(J694),ABS(I694))</f>
        <v>0.7818745044508898</v>
      </c>
      <c r="N694" s="35">
        <f t="shared" si="134"/>
        <v>8.75234136263823</v>
      </c>
      <c r="O694" s="35">
        <f t="shared" si="135"/>
        <v>8752.3413626382298</v>
      </c>
      <c r="P694" s="35">
        <f t="shared" si="141"/>
        <v>0.40483269311520031</v>
      </c>
      <c r="Q694" s="35" cm="1">
        <f t="array" ref="Q694">_xll.Interp2dTab(-1,1,Parameters!$AL$29:$AY$29,Parameters!$AK$30:$AK$37,Parameters!$AL$30:$AY$37,ABS(L694),ABS(K694))</f>
        <v>0.91476077849976212</v>
      </c>
      <c r="R694" s="35">
        <f t="shared" si="136"/>
        <v>7.4808985327518291</v>
      </c>
      <c r="S694" s="35">
        <f t="shared" si="142"/>
        <v>0.27250322547634753</v>
      </c>
      <c r="X694" s="12"/>
      <c r="AB694" s="17">
        <f>([1]WLTC_BFH!$I695/1000-H694)</f>
        <v>-6.8384572656977909</v>
      </c>
      <c r="AC694" s="17">
        <f t="shared" si="137"/>
        <v>6.8384572656977909</v>
      </c>
      <c r="AG694" s="17">
        <f>([1]WLTC_BFH!$U698/1000-N694)</f>
        <v>-3.2605677777323203</v>
      </c>
      <c r="AH694" s="17">
        <f t="shared" si="138"/>
        <v>3.2605677777323203</v>
      </c>
      <c r="AK694">
        <v>-1.840342246830998</v>
      </c>
    </row>
    <row r="695" spans="1:37" x14ac:dyDescent="0.3">
      <c r="A695" s="3" t="s">
        <v>4</v>
      </c>
      <c r="B695" s="3">
        <v>691</v>
      </c>
      <c r="C695" s="9">
        <v>30.9</v>
      </c>
      <c r="D695" s="9">
        <v>30.9</v>
      </c>
      <c r="E695" s="9">
        <v>27.236699999999999</v>
      </c>
      <c r="F695" s="13">
        <f t="shared" si="139"/>
        <v>0.16666666666666607</v>
      </c>
      <c r="G695" s="13">
        <f t="shared" si="140"/>
        <v>4.0481111111111101</v>
      </c>
      <c r="H695" s="35" cm="1">
        <f t="array" ref="H695">(m*g*_xll.Interp1d(-1,Parameters!$H$48:$H$54,Parameters!$I$48:$I$54,C695)+c_w*A*rho_L*(C695/3.6)^2/2+F695*e_i*m)*C695/3.6/1000</f>
        <v>2.7735601642237673</v>
      </c>
      <c r="I695" s="35">
        <f t="shared" si="130"/>
        <v>11.479680837283443</v>
      </c>
      <c r="J695" s="35">
        <f t="shared" si="131"/>
        <v>2307.1676801257167</v>
      </c>
      <c r="K695" s="35">
        <f t="shared" si="132"/>
        <v>46.854317337372372</v>
      </c>
      <c r="L695" s="35">
        <f t="shared" si="133"/>
        <v>282.63722652526235</v>
      </c>
      <c r="M695" s="35" cm="1">
        <f t="array" ref="M695">_xll.Interp2dTab(-1,1,Parameters!$V$29:$AI$29,Parameters!$U$30:$U$37,Parameters!$V$30:$AI$37,ABS(J695),ABS(I695))*_xll.Interp2dTab(-1,1,Parameters!$V$18:$AI$18,Parameters!$U$19:$U$26,Parameters!$V$19:$AI$26,ABS(J695),ABS(I695))</f>
        <v>0.69748126131960297</v>
      </c>
      <c r="N695" s="35">
        <f t="shared" si="134"/>
        <v>3.9765371745992386</v>
      </c>
      <c r="O695" s="35">
        <f t="shared" si="135"/>
        <v>3976.5371745992388</v>
      </c>
      <c r="P695" s="35">
        <f t="shared" si="141"/>
        <v>0.40593728677481122</v>
      </c>
      <c r="Q695" s="35" cm="1">
        <f t="array" ref="Q695">_xll.Interp2dTab(-1,1,Parameters!$AL$29:$AY$29,Parameters!$AK$30:$AK$37,Parameters!$AL$30:$AY$37,ABS(L695),ABS(K695))</f>
        <v>0.9415947841569281</v>
      </c>
      <c r="R695" s="35">
        <f t="shared" si="136"/>
        <v>2.9455984791877521</v>
      </c>
      <c r="S695" s="35">
        <f t="shared" si="142"/>
        <v>0.2733214472761219</v>
      </c>
      <c r="X695" s="12"/>
      <c r="AB695" s="17">
        <f>([1]WLTC_BFH!$I696/1000-H695)</f>
        <v>-2.7684736642237673</v>
      </c>
      <c r="AC695" s="17">
        <f t="shared" si="137"/>
        <v>2.7684736642237673</v>
      </c>
      <c r="AG695" s="17">
        <f>([1]WLTC_BFH!$U699/1000-N695)</f>
        <v>-2.6223589567776093</v>
      </c>
      <c r="AH695" s="17">
        <f t="shared" si="138"/>
        <v>2.6223589567776093</v>
      </c>
      <c r="AK695">
        <v>-4.9018217735950422</v>
      </c>
    </row>
    <row r="696" spans="1:37" x14ac:dyDescent="0.3">
      <c r="A696" s="3" t="s">
        <v>4</v>
      </c>
      <c r="B696" s="3">
        <v>692</v>
      </c>
      <c r="C696" s="9">
        <v>31.1</v>
      </c>
      <c r="D696" s="9">
        <v>31.1</v>
      </c>
      <c r="E696" s="9">
        <v>29.364000000000001</v>
      </c>
      <c r="F696" s="13">
        <f t="shared" si="139"/>
        <v>5.5555555555556344E-2</v>
      </c>
      <c r="G696" s="13">
        <f t="shared" si="140"/>
        <v>4.0567499999999992</v>
      </c>
      <c r="H696" s="35" cm="1">
        <f t="array" ref="H696">(m*g*_xll.Interp1d(-1,Parameters!$H$48:$H$54,Parameters!$I$48:$I$54,C696)+c_w*A*rho_L*(C696/3.6)^2/2+F696*e_i*m)*C696/3.6/1000</f>
        <v>1.4895395409336989</v>
      </c>
      <c r="I696" s="35">
        <f t="shared" si="130"/>
        <v>6.1255113585407193</v>
      </c>
      <c r="J696" s="35">
        <f t="shared" si="131"/>
        <v>2322.1008042689264</v>
      </c>
      <c r="K696" s="35">
        <f t="shared" si="132"/>
        <v>25.001274609883946</v>
      </c>
      <c r="L696" s="35">
        <f t="shared" si="133"/>
        <v>284.46659368723829</v>
      </c>
      <c r="M696" s="35" cm="1">
        <f t="array" ref="M696">_xll.Interp2dTab(-1,1,Parameters!$V$29:$AI$29,Parameters!$U$30:$U$37,Parameters!$V$30:$AI$37,ABS(J696),ABS(I696))*_xll.Interp2dTab(-1,1,Parameters!$V$18:$AI$18,Parameters!$U$19:$U$26,Parameters!$V$19:$AI$26,ABS(J696),ABS(I696))</f>
        <v>0.4627403010413022</v>
      </c>
      <c r="N696" s="35">
        <f t="shared" si="134"/>
        <v>3.2189535633308695</v>
      </c>
      <c r="O696" s="35">
        <f t="shared" si="135"/>
        <v>3218.9535633308697</v>
      </c>
      <c r="P696" s="35">
        <f t="shared" si="141"/>
        <v>0.40683144054240311</v>
      </c>
      <c r="Q696" s="35" cm="1">
        <f t="array" ref="Q696">_xll.Interp2dTab(-1,1,Parameters!$AL$29:$AY$29,Parameters!$AK$30:$AK$37,Parameters!$AL$30:$AY$37,ABS(L696),ABS(K696))</f>
        <v>0.93000068556979765</v>
      </c>
      <c r="R696" s="35">
        <f t="shared" si="136"/>
        <v>1.6016542396644364</v>
      </c>
      <c r="S696" s="35">
        <f t="shared" si="142"/>
        <v>0.27376635123158422</v>
      </c>
      <c r="X696" s="12"/>
      <c r="AB696" s="17">
        <f>([1]WLTC_BFH!$I697/1000-H696)</f>
        <v>-1.4826484409336989</v>
      </c>
      <c r="AC696" s="17">
        <f t="shared" si="137"/>
        <v>1.4826484409336989</v>
      </c>
      <c r="AG696" s="17">
        <f>([1]WLTC_BFH!$U700/1000-N696)</f>
        <v>0.56716643666876143</v>
      </c>
      <c r="AH696" s="17">
        <f t="shared" si="138"/>
        <v>0.56716643666876143</v>
      </c>
      <c r="AK696">
        <v>-3.7854571899830072</v>
      </c>
    </row>
    <row r="697" spans="1:37" x14ac:dyDescent="0.3">
      <c r="A697" s="3" t="s">
        <v>4</v>
      </c>
      <c r="B697" s="3">
        <v>693</v>
      </c>
      <c r="C697" s="9">
        <v>31.8</v>
      </c>
      <c r="D697" s="9">
        <v>31.8</v>
      </c>
      <c r="E697" s="9">
        <v>30.942599999999999</v>
      </c>
      <c r="F697" s="13">
        <f t="shared" si="139"/>
        <v>0.19444444444444425</v>
      </c>
      <c r="G697" s="13">
        <f t="shared" si="140"/>
        <v>4.0655833333333327</v>
      </c>
      <c r="H697" s="35" cm="1">
        <f t="array" ref="H697">(m*g*_xll.Interp1d(-1,Parameters!$H$48:$H$54,Parameters!$I$48:$I$54,C697)+c_w*A*rho_L*(C697/3.6)^2/2+F697*e_i*m)*C697/3.6/1000</f>
        <v>3.2041347829619777</v>
      </c>
      <c r="I697" s="35">
        <f t="shared" si="130"/>
        <v>12.886481621753564</v>
      </c>
      <c r="J697" s="35">
        <f t="shared" si="131"/>
        <v>2374.3667387701557</v>
      </c>
      <c r="K697" s="35">
        <f t="shared" si="132"/>
        <v>52.596174739187177</v>
      </c>
      <c r="L697" s="35">
        <f t="shared" si="133"/>
        <v>290.86937875415356</v>
      </c>
      <c r="M697" s="35" cm="1">
        <f t="array" ref="M697">_xll.Interp2dTab(-1,1,Parameters!$V$29:$AI$29,Parameters!$U$30:$U$37,Parameters!$V$30:$AI$37,ABS(J697),ABS(I697))*_xll.Interp2dTab(-1,1,Parameters!$V$18:$AI$18,Parameters!$U$19:$U$26,Parameters!$V$19:$AI$26,ABS(J697),ABS(I697))</f>
        <v>0.70451505271368509</v>
      </c>
      <c r="N697" s="35">
        <f t="shared" si="134"/>
        <v>4.5480004587838634</v>
      </c>
      <c r="O697" s="35">
        <f t="shared" si="135"/>
        <v>4548.000458783863</v>
      </c>
      <c r="P697" s="35">
        <f t="shared" si="141"/>
        <v>0.4080947740031764</v>
      </c>
      <c r="Q697" s="35" cm="1">
        <f t="array" ref="Q697">_xll.Interp2dTab(-1,1,Parameters!$AL$29:$AY$29,Parameters!$AK$30:$AK$37,Parameters!$AL$30:$AY$37,ABS(L697),ABS(K697))</f>
        <v>0.94321326670073291</v>
      </c>
      <c r="R697" s="35">
        <f t="shared" si="136"/>
        <v>3.3970416830222558</v>
      </c>
      <c r="S697" s="35">
        <f t="shared" si="142"/>
        <v>0.27470997392131263</v>
      </c>
      <c r="X697" s="12"/>
      <c r="AB697" s="17">
        <f>([1]WLTC_BFH!$I698/1000-H697)</f>
        <v>-3.1995123829619776</v>
      </c>
      <c r="AC697" s="17">
        <f t="shared" si="137"/>
        <v>3.1995123829619776</v>
      </c>
      <c r="AG697" s="17">
        <f>([1]WLTC_BFH!$U701/1000-N697)</f>
        <v>2.4611595412163387</v>
      </c>
      <c r="AH697" s="17">
        <f t="shared" si="138"/>
        <v>2.4611595412163387</v>
      </c>
      <c r="AK697">
        <v>0.77075116376252062</v>
      </c>
    </row>
    <row r="698" spans="1:37" x14ac:dyDescent="0.3">
      <c r="A698" s="3" t="s">
        <v>4</v>
      </c>
      <c r="B698" s="3">
        <v>694</v>
      </c>
      <c r="C698" s="9">
        <v>32.700000000000003</v>
      </c>
      <c r="D698" s="9">
        <v>32.700000000000003</v>
      </c>
      <c r="E698" s="9">
        <v>31.044799999999999</v>
      </c>
      <c r="F698" s="13">
        <f t="shared" si="139"/>
        <v>0.25000000000000061</v>
      </c>
      <c r="G698" s="13">
        <f t="shared" si="140"/>
        <v>4.0746666666666664</v>
      </c>
      <c r="H698" s="35" cm="1">
        <f t="array" ref="H698">(m*g*_xll.Interp1d(-1,Parameters!$H$48:$H$54,Parameters!$I$48:$I$54,C698)+c_w*A*rho_L*(C698/3.6)^2/2+F698*e_i*m)*C698/3.6/1000</f>
        <v>3.9980987357688864</v>
      </c>
      <c r="I698" s="35">
        <f t="shared" si="130"/>
        <v>15.637109041440874</v>
      </c>
      <c r="J698" s="35">
        <f t="shared" si="131"/>
        <v>2441.5657974145943</v>
      </c>
      <c r="K698" s="35">
        <f t="shared" si="132"/>
        <v>63.822860552640932</v>
      </c>
      <c r="L698" s="35">
        <f t="shared" si="133"/>
        <v>299.10153098304471</v>
      </c>
      <c r="M698" s="35" cm="1">
        <f t="array" ref="M698">_xll.Interp2dTab(-1,1,Parameters!$V$29:$AI$29,Parameters!$U$30:$U$37,Parameters!$V$30:$AI$37,ABS(J698),ABS(I698))*_xll.Interp2dTab(-1,1,Parameters!$V$18:$AI$18,Parameters!$U$19:$U$26,Parameters!$V$19:$AI$26,ABS(J698),ABS(I698))</f>
        <v>0.71800743029944114</v>
      </c>
      <c r="N698" s="35">
        <f t="shared" si="134"/>
        <v>5.5683250159423849</v>
      </c>
      <c r="O698" s="35">
        <f t="shared" si="135"/>
        <v>5568.3250159423851</v>
      </c>
      <c r="P698" s="35">
        <f t="shared" si="141"/>
        <v>0.4096415309520493</v>
      </c>
      <c r="Q698" s="35" cm="1">
        <f t="array" ref="Q698">_xll.Interp2dTab(-1,1,Parameters!$AL$29:$AY$29,Parameters!$AK$30:$AK$37,Parameters!$AL$30:$AY$37,ABS(L698),ABS(K698))</f>
        <v>0.94071361728478309</v>
      </c>
      <c r="R698" s="35">
        <f t="shared" si="136"/>
        <v>4.2500700131340166</v>
      </c>
      <c r="S698" s="35">
        <f t="shared" si="142"/>
        <v>0.27589054892496095</v>
      </c>
      <c r="X698" s="12"/>
      <c r="AB698" s="17">
        <f>([1]WLTC_BFH!$I699/1000-H698)</f>
        <v>-3.9987001357688863</v>
      </c>
      <c r="AC698" s="17">
        <f t="shared" si="137"/>
        <v>3.9987001357688863</v>
      </c>
      <c r="AG698" s="17">
        <f>([1]WLTC_BFH!$U702/1000-N698)</f>
        <v>-1.2243250159421875</v>
      </c>
      <c r="AH698" s="17">
        <f t="shared" si="138"/>
        <v>1.2243250159421875</v>
      </c>
      <c r="AK698">
        <v>1.9174359532061889</v>
      </c>
    </row>
    <row r="699" spans="1:37" x14ac:dyDescent="0.3">
      <c r="A699" s="3" t="s">
        <v>4</v>
      </c>
      <c r="B699" s="3">
        <v>695</v>
      </c>
      <c r="C699" s="9">
        <v>33.200000000000003</v>
      </c>
      <c r="D699" s="9">
        <v>33.200000000000003</v>
      </c>
      <c r="E699" s="9">
        <v>31.118600000000001</v>
      </c>
      <c r="F699" s="13">
        <f t="shared" si="139"/>
        <v>0.1388888888888889</v>
      </c>
      <c r="G699" s="13">
        <f t="shared" si="140"/>
        <v>4.0838888888888887</v>
      </c>
      <c r="H699" s="35" cm="1">
        <f t="array" ref="H699">(m*g*_xll.Interp1d(-1,Parameters!$H$48:$H$54,Parameters!$I$48:$I$54,C699)+c_w*A*rho_L*(C699/3.6)^2/2+F699*e_i*m)*C699/3.6/1000</f>
        <v>2.6754248621989705</v>
      </c>
      <c r="I699" s="35">
        <f t="shared" si="130"/>
        <v>10.306361632253839</v>
      </c>
      <c r="J699" s="35">
        <f t="shared" si="131"/>
        <v>2478.8986077726158</v>
      </c>
      <c r="K699" s="35">
        <f t="shared" si="132"/>
        <v>42.065415002044048</v>
      </c>
      <c r="L699" s="35">
        <f t="shared" si="133"/>
        <v>303.67494888798427</v>
      </c>
      <c r="M699" s="35" cm="1">
        <f t="array" ref="M699">_xll.Interp2dTab(-1,1,Parameters!$V$29:$AI$29,Parameters!$U$30:$U$37,Parameters!$V$30:$AI$37,ABS(J699),ABS(I699))*_xll.Interp2dTab(-1,1,Parameters!$V$18:$AI$18,Parameters!$U$19:$U$26,Parameters!$V$19:$AI$26,ABS(J699),ABS(I699))</f>
        <v>0.6927814311470718</v>
      </c>
      <c r="N699" s="35">
        <f t="shared" si="134"/>
        <v>3.8618599487707685</v>
      </c>
      <c r="O699" s="35">
        <f t="shared" si="135"/>
        <v>3861.8599487707684</v>
      </c>
      <c r="P699" s="35">
        <f t="shared" si="141"/>
        <v>0.41071426982670783</v>
      </c>
      <c r="Q699" s="35" cm="1">
        <f t="array" ref="Q699">_xll.Interp2dTab(-1,1,Parameters!$AL$29:$AY$29,Parameters!$AK$30:$AK$37,Parameters!$AL$30:$AY$37,ABS(L699),ABS(K699))</f>
        <v>0.94048131483425534</v>
      </c>
      <c r="R699" s="35">
        <f t="shared" si="136"/>
        <v>2.8447400495888329</v>
      </c>
      <c r="S699" s="35">
        <f t="shared" si="142"/>
        <v>0.27668075449429119</v>
      </c>
      <c r="X699" s="12"/>
      <c r="AB699" s="17">
        <f>([1]WLTC_BFH!$I700/1000-H699)</f>
        <v>-2.6743593621989703</v>
      </c>
      <c r="AC699" s="17">
        <f t="shared" si="137"/>
        <v>2.6743593621989703</v>
      </c>
      <c r="AG699" s="17">
        <f>([1]WLTC_BFH!$U703/1000-N699)</f>
        <v>-2.3441240997140644</v>
      </c>
      <c r="AH699" s="17">
        <f t="shared" si="138"/>
        <v>2.3441240997140644</v>
      </c>
      <c r="AK699">
        <v>-0.85140631681070245</v>
      </c>
    </row>
    <row r="700" spans="1:37" x14ac:dyDescent="0.3">
      <c r="A700" s="3" t="s">
        <v>4</v>
      </c>
      <c r="B700" s="3">
        <v>696</v>
      </c>
      <c r="C700" s="9">
        <v>32.4</v>
      </c>
      <c r="D700" s="9">
        <v>32.4</v>
      </c>
      <c r="E700" s="9">
        <v>32.190800000000003</v>
      </c>
      <c r="F700" s="13">
        <f t="shared" si="139"/>
        <v>-0.2222222222222234</v>
      </c>
      <c r="G700" s="13">
        <f t="shared" si="140"/>
        <v>4.092888888888889</v>
      </c>
      <c r="H700" s="35" cm="1">
        <f t="array" ref="H700">(m*g*_xll.Interp1d(-1,Parameters!$H$48:$H$54,Parameters!$I$48:$I$54,C700)+c_w*A*rho_L*(C700/3.6)^2/2+F700*e_i*m)*C700/3.6/1000</f>
        <v>-1.8242409079724975</v>
      </c>
      <c r="I700" s="35">
        <f t="shared" si="130"/>
        <v>7.2009182804800007</v>
      </c>
      <c r="J700" s="35">
        <f t="shared" si="131"/>
        <v>2419.166111199781</v>
      </c>
      <c r="K700" s="35">
        <f t="shared" si="132"/>
        <v>29.390547961779124</v>
      </c>
      <c r="L700" s="35">
        <f t="shared" si="133"/>
        <v>296.35748024008097</v>
      </c>
      <c r="M700" s="35" cm="1">
        <f t="array" ref="M700">_xll.Interp2dTab(-1,1,Parameters!$V$29:$AI$29,Parameters!$U$30:$U$37,Parameters!$V$30:$AI$37,ABS(J700),ABS(I700))*_xll.Interp2dTab(-1,1,Parameters!$V$18:$AI$18,Parameters!$U$19:$U$26,Parameters!$V$19:$AI$26,ABS(J700),ABS(I700))</f>
        <v>0.52251481494023322</v>
      </c>
      <c r="N700" s="35">
        <f t="shared" si="134"/>
        <v>-0.95319290043565252</v>
      </c>
      <c r="O700" s="35">
        <f t="shared" si="135"/>
        <v>-953.19290043565252</v>
      </c>
      <c r="P700" s="35">
        <f t="shared" si="141"/>
        <v>0.41044949402103126</v>
      </c>
      <c r="Q700" s="35" cm="1">
        <f t="array" ref="Q700">_xll.Interp2dTab(-1,1,Parameters!$AL$29:$AY$29,Parameters!$AK$30:$AK$37,Parameters!$AL$30:$AY$37,ABS(L700),ABS(K700))</f>
        <v>0.9325703581462369</v>
      </c>
      <c r="R700" s="35">
        <f t="shared" si="136"/>
        <v>-1.7012329968929283</v>
      </c>
      <c r="S700" s="35">
        <f t="shared" si="142"/>
        <v>0.27620818977293204</v>
      </c>
      <c r="X700" s="12"/>
      <c r="AB700" s="17">
        <f>([1]WLTC_BFH!$I701/1000-H700)</f>
        <v>1.8293436079724974</v>
      </c>
      <c r="AC700" s="17">
        <f t="shared" si="137"/>
        <v>1.8293436079724974</v>
      </c>
      <c r="AG700" s="17">
        <f>([1]WLTC_BFH!$U704/1000-N700)</f>
        <v>-0.2800070995638626</v>
      </c>
      <c r="AH700" s="17">
        <f t="shared" si="138"/>
        <v>0.2800070995638626</v>
      </c>
      <c r="AK700">
        <v>-6.1544037516002481</v>
      </c>
    </row>
    <row r="701" spans="1:37" x14ac:dyDescent="0.3">
      <c r="A701" s="3" t="s">
        <v>4</v>
      </c>
      <c r="B701" s="3">
        <v>697</v>
      </c>
      <c r="C701" s="9">
        <v>28.3</v>
      </c>
      <c r="D701" s="9">
        <v>28.3</v>
      </c>
      <c r="E701" s="9">
        <v>33.047600000000003</v>
      </c>
      <c r="F701" s="13">
        <f t="shared" si="139"/>
        <v>-1.1388888888888882</v>
      </c>
      <c r="G701" s="13">
        <f t="shared" si="140"/>
        <v>4.1007500000000006</v>
      </c>
      <c r="H701" s="35" cm="1">
        <f t="array" ref="H701">(m*g*_xll.Interp1d(-1,Parameters!$H$48:$H$54,Parameters!$I$48:$I$54,C701)+c_w*A*rho_L*(C701/3.6)^2/2+F701*e_i*m)*C701/3.6/1000</f>
        <v>-11.456870597922229</v>
      </c>
      <c r="I701" s="35">
        <f t="shared" si="130"/>
        <v>51.776212082662077</v>
      </c>
      <c r="J701" s="35">
        <f t="shared" si="131"/>
        <v>2113.0370662640062</v>
      </c>
      <c r="K701" s="35">
        <f t="shared" si="132"/>
        <v>211.32460961538527</v>
      </c>
      <c r="L701" s="35">
        <f t="shared" si="133"/>
        <v>258.85545341957686</v>
      </c>
      <c r="M701" s="35" cm="1">
        <f t="array" ref="M701">_xll.Interp2dTab(-1,1,Parameters!$V$29:$AI$29,Parameters!$U$30:$U$37,Parameters!$V$30:$AI$37,ABS(J701),ABS(I701))*_xll.Interp2dTab(-1,1,Parameters!$V$18:$AI$18,Parameters!$U$19:$U$26,Parameters!$V$19:$AI$26,ABS(J701),ABS(I701))</f>
        <v>0.88719568469431975</v>
      </c>
      <c r="N701" s="35">
        <f t="shared" si="134"/>
        <v>-10.164486154577833</v>
      </c>
      <c r="O701" s="35">
        <f t="shared" si="135"/>
        <v>-10164.486154577833</v>
      </c>
      <c r="P701" s="35">
        <f t="shared" si="141"/>
        <v>0.40762602564475964</v>
      </c>
      <c r="Q701" s="35" cm="1">
        <f t="array" ref="Q701">_xll.Interp2dTab(-1,1,Parameters!$AL$29:$AY$29,Parameters!$AK$30:$AK$37,Parameters!$AL$30:$AY$37,ABS(L701),ABS(K701))</f>
        <v>0.85665472257121378</v>
      </c>
      <c r="R701" s="35">
        <f t="shared" si="136"/>
        <v>-9.8145823035973638</v>
      </c>
      <c r="S701" s="35">
        <f t="shared" si="142"/>
        <v>0.27348191691082169</v>
      </c>
      <c r="X701" s="12"/>
      <c r="AB701" s="17">
        <f>([1]WLTC_BFH!$I702/1000-H701)</f>
        <v>11.45951709792223</v>
      </c>
      <c r="AC701" s="17">
        <f t="shared" si="137"/>
        <v>11.45951709792223</v>
      </c>
      <c r="AG701" s="17">
        <f>([1]WLTC_BFH!$U705/1000-N701)</f>
        <v>4.040676630768389</v>
      </c>
      <c r="AH701" s="17">
        <f t="shared" si="138"/>
        <v>4.040676630768389</v>
      </c>
      <c r="AK701">
        <v>-10.519774932974837</v>
      </c>
    </row>
    <row r="702" spans="1:37" x14ac:dyDescent="0.3">
      <c r="A702" s="3" t="s">
        <v>4</v>
      </c>
      <c r="B702" s="3">
        <v>698</v>
      </c>
      <c r="C702" s="9">
        <v>25.8</v>
      </c>
      <c r="D702" s="9">
        <v>25.8</v>
      </c>
      <c r="E702" s="9">
        <v>33.066600000000001</v>
      </c>
      <c r="F702" s="13">
        <f t="shared" si="139"/>
        <v>-0.69444444444444442</v>
      </c>
      <c r="G702" s="13">
        <f t="shared" si="140"/>
        <v>4.1079166666666671</v>
      </c>
      <c r="H702" s="35" cm="1">
        <f t="array" ref="H702">(m*g*_xll.Interp1d(-1,Parameters!$H$48:$H$54,Parameters!$I$48:$I$54,C702)+c_w*A*rho_L*(C702/3.6)^2/2+F702*e_i*m)*C702/3.6/1000</f>
        <v>-6.1445585242631759</v>
      </c>
      <c r="I702" s="35">
        <f t="shared" si="130"/>
        <v>30.459423639330971</v>
      </c>
      <c r="J702" s="35">
        <f t="shared" si="131"/>
        <v>1926.3730144739</v>
      </c>
      <c r="K702" s="35">
        <f t="shared" si="132"/>
        <v>124.32013758392937</v>
      </c>
      <c r="L702" s="35">
        <f t="shared" si="133"/>
        <v>235.98836389487931</v>
      </c>
      <c r="M702" s="35" cm="1">
        <f t="array" ref="M702">_xll.Interp2dTab(-1,1,Parameters!$V$29:$AI$29,Parameters!$U$30:$U$37,Parameters!$V$30:$AI$37,ABS(J702),ABS(I702))*_xll.Interp2dTab(-1,1,Parameters!$V$18:$AI$18,Parameters!$U$19:$U$26,Parameters!$V$19:$AI$26,ABS(J702),ABS(I702))</f>
        <v>0.77477723417321731</v>
      </c>
      <c r="N702" s="35">
        <f t="shared" si="134"/>
        <v>-4.7606640586440889</v>
      </c>
      <c r="O702" s="35">
        <f t="shared" si="135"/>
        <v>-4760.664058644089</v>
      </c>
      <c r="P702" s="35">
        <f t="shared" si="141"/>
        <v>0.40630361896180295</v>
      </c>
      <c r="Q702" s="35" cm="1">
        <f t="array" ref="Q702">_xll.Interp2dTab(-1,1,Parameters!$AL$29:$AY$29,Parameters!$AK$30:$AK$37,Parameters!$AL$30:$AY$37,ABS(L702),ABS(K702))</f>
        <v>0.89639813874374508</v>
      </c>
      <c r="R702" s="35">
        <f t="shared" si="136"/>
        <v>-5.5079708245515242</v>
      </c>
      <c r="S702" s="35">
        <f t="shared" si="142"/>
        <v>0.27195192501511295</v>
      </c>
      <c r="X702" s="12"/>
      <c r="AB702" s="17">
        <f>([1]WLTC_BFH!$I703/1000-H702)</f>
        <v>6.1444964242631759</v>
      </c>
      <c r="AC702" s="17">
        <f t="shared" si="137"/>
        <v>6.1444964242631759</v>
      </c>
      <c r="AG702" s="17">
        <f>([1]WLTC_BFH!$U706/1000-N702)</f>
        <v>-2.1203864464065223</v>
      </c>
      <c r="AH702" s="17">
        <f t="shared" si="138"/>
        <v>2.1203864464065223</v>
      </c>
      <c r="AK702">
        <v>-9.2890480993654876</v>
      </c>
    </row>
    <row r="703" spans="1:37" x14ac:dyDescent="0.3">
      <c r="A703" s="3" t="s">
        <v>4</v>
      </c>
      <c r="B703" s="3">
        <v>699</v>
      </c>
      <c r="C703" s="9">
        <v>23.1</v>
      </c>
      <c r="D703" s="9">
        <v>23.1</v>
      </c>
      <c r="E703" s="9">
        <v>31.759</v>
      </c>
      <c r="F703" s="13">
        <f t="shared" si="139"/>
        <v>-0.74999999999999978</v>
      </c>
      <c r="G703" s="13">
        <f t="shared" si="140"/>
        <v>4.1143333333333336</v>
      </c>
      <c r="H703" s="35" cm="1">
        <f t="array" ref="H703">(m*g*_xll.Interp1d(-1,Parameters!$H$48:$H$54,Parameters!$I$48:$I$54,C703)+c_w*A*rho_L*(C703/3.6)^2/2+F703*e_i*m)*C703/3.6/1000</f>
        <v>-6.012621162416143</v>
      </c>
      <c r="I703" s="35">
        <f t="shared" si="130"/>
        <v>33.289139059850633</v>
      </c>
      <c r="J703" s="35">
        <f t="shared" si="131"/>
        <v>1724.775838540585</v>
      </c>
      <c r="K703" s="35">
        <f t="shared" si="132"/>
        <v>135.86962107278038</v>
      </c>
      <c r="L703" s="35">
        <f t="shared" si="133"/>
        <v>211.29190720820591</v>
      </c>
      <c r="M703" s="35" cm="1">
        <f t="array" ref="M703">_xll.Interp2dTab(-1,1,Parameters!$V$29:$AI$29,Parameters!$U$30:$U$37,Parameters!$V$30:$AI$37,ABS(J703),ABS(I703))*_xll.Interp2dTab(-1,1,Parameters!$V$18:$AI$18,Parameters!$U$19:$U$26,Parameters!$V$19:$AI$26,ABS(J703),ABS(I703))</f>
        <v>0.75070453259433778</v>
      </c>
      <c r="N703" s="35">
        <f t="shared" si="134"/>
        <v>-4.5137019593984347</v>
      </c>
      <c r="O703" s="35">
        <f t="shared" si="135"/>
        <v>-4513.7019593984351</v>
      </c>
      <c r="P703" s="35">
        <f t="shared" si="141"/>
        <v>0.40504981286197006</v>
      </c>
      <c r="Q703" s="35" cm="1">
        <f t="array" ref="Q703">_xll.Interp2dTab(-1,1,Parameters!$AL$29:$AY$29,Parameters!$AK$30:$AK$37,Parameters!$AL$30:$AY$37,ABS(L703),ABS(K703))</f>
        <v>0.87949394670975756</v>
      </c>
      <c r="R703" s="35">
        <f t="shared" si="136"/>
        <v>-5.288063916203984</v>
      </c>
      <c r="S703" s="35">
        <f t="shared" si="142"/>
        <v>0.27048301837172295</v>
      </c>
      <c r="X703" s="12"/>
      <c r="AB703" s="17">
        <f>([1]WLTC_BFH!$I704/1000-H703)</f>
        <v>6.0083028624161425</v>
      </c>
      <c r="AC703" s="17">
        <f t="shared" si="137"/>
        <v>6.0083028624161425</v>
      </c>
      <c r="AG703" s="17">
        <f>([1]WLTC_BFH!$U707/1000-N703)</f>
        <v>2.6914080610342062E-2</v>
      </c>
      <c r="AH703" s="17">
        <f t="shared" si="138"/>
        <v>2.6914080610342062E-2</v>
      </c>
      <c r="AK703">
        <v>-2.4212376714147066</v>
      </c>
    </row>
    <row r="704" spans="1:37" x14ac:dyDescent="0.3">
      <c r="A704" s="3" t="s">
        <v>4</v>
      </c>
      <c r="B704" s="3">
        <v>700</v>
      </c>
      <c r="C704" s="9">
        <v>21.8</v>
      </c>
      <c r="D704" s="9">
        <v>21.8</v>
      </c>
      <c r="E704" s="9">
        <v>29.363600000000002</v>
      </c>
      <c r="F704" s="13">
        <f t="shared" si="139"/>
        <v>-0.36111111111111133</v>
      </c>
      <c r="G704" s="13">
        <f t="shared" si="140"/>
        <v>4.1203888888888889</v>
      </c>
      <c r="H704" s="35" cm="1">
        <f t="array" ref="H704">(m*g*_xll.Interp1d(-1,Parameters!$H$48:$H$54,Parameters!$I$48:$I$54,C704)+c_w*A*rho_L*(C704/3.6)^2/2+F704*e_i*m)*C704/3.6/1000</f>
        <v>-2.4822228292382298</v>
      </c>
      <c r="I704" s="35">
        <f t="shared" si="130"/>
        <v>14.56246766695501</v>
      </c>
      <c r="J704" s="35">
        <f t="shared" si="131"/>
        <v>1627.7105316097293</v>
      </c>
      <c r="K704" s="35">
        <f t="shared" si="132"/>
        <v>59.436711782676873</v>
      </c>
      <c r="L704" s="35">
        <f t="shared" si="133"/>
        <v>199.40102065536314</v>
      </c>
      <c r="M704" s="35" cm="1">
        <f t="array" ref="M704">_xll.Interp2dTab(-1,1,Parameters!$V$29:$AI$29,Parameters!$U$30:$U$37,Parameters!$V$30:$AI$37,ABS(J704),ABS(I704))*_xll.Interp2dTab(-1,1,Parameters!$V$18:$AI$18,Parameters!$U$19:$U$26,Parameters!$V$19:$AI$26,ABS(J704),ABS(I704))</f>
        <v>0.64992399009206092</v>
      </c>
      <c r="N704" s="35">
        <f t="shared" si="134"/>
        <v>-1.6132561654761146</v>
      </c>
      <c r="O704" s="35">
        <f t="shared" si="135"/>
        <v>-1613.2561654761146</v>
      </c>
      <c r="P704" s="35">
        <f t="shared" si="141"/>
        <v>0.40460168614933778</v>
      </c>
      <c r="Q704" s="35" cm="1">
        <f t="array" ref="Q704">_xll.Interp2dTab(-1,1,Parameters!$AL$29:$AY$29,Parameters!$AK$30:$AK$37,Parameters!$AL$30:$AY$37,ABS(L704),ABS(K704))</f>
        <v>0.92828749766411323</v>
      </c>
      <c r="R704" s="35">
        <f t="shared" si="136"/>
        <v>-2.3042164187982919</v>
      </c>
      <c r="S704" s="35">
        <f t="shared" si="142"/>
        <v>0.26984295825539006</v>
      </c>
      <c r="X704" s="12"/>
      <c r="AB704" s="17">
        <f>([1]WLTC_BFH!$I705/1000-H704)</f>
        <v>2.4747317292382296</v>
      </c>
      <c r="AC704" s="17">
        <f t="shared" si="137"/>
        <v>2.4747317292382296</v>
      </c>
      <c r="AG704" s="17">
        <f>([1]WLTC_BFH!$U708/1000-N704)</f>
        <v>0.81433616547604815</v>
      </c>
      <c r="AH704" s="17">
        <f t="shared" si="138"/>
        <v>0.81433616547604815</v>
      </c>
      <c r="AK704">
        <v>3.6409489959335772</v>
      </c>
    </row>
    <row r="705" spans="1:37" x14ac:dyDescent="0.3">
      <c r="A705" s="3" t="s">
        <v>4</v>
      </c>
      <c r="B705" s="3">
        <v>701</v>
      </c>
      <c r="C705" s="9">
        <v>21.2</v>
      </c>
      <c r="D705" s="9">
        <v>21.2</v>
      </c>
      <c r="E705" s="9">
        <v>26.1751</v>
      </c>
      <c r="F705" s="13">
        <f t="shared" si="139"/>
        <v>-0.16666666666666705</v>
      </c>
      <c r="G705" s="13">
        <f t="shared" si="140"/>
        <v>4.1262777777777782</v>
      </c>
      <c r="H705" s="35" cm="1">
        <f t="array" ref="H705">(m*g*_xll.Interp1d(-1,Parameters!$H$48:$H$54,Parameters!$I$48:$I$54,C705)+c_w*A*rho_L*(C705/3.6)^2/2+F705*e_i*m)*C705/3.6/1000</f>
        <v>-0.8612175289713877</v>
      </c>
      <c r="I705" s="35">
        <f t="shared" si="130"/>
        <v>5.1955042208754225</v>
      </c>
      <c r="J705" s="35">
        <f t="shared" si="131"/>
        <v>1582.9111591801038</v>
      </c>
      <c r="K705" s="35">
        <f t="shared" si="132"/>
        <v>21.205450477503039</v>
      </c>
      <c r="L705" s="35">
        <f t="shared" si="133"/>
        <v>193.91291916943572</v>
      </c>
      <c r="M705" s="35" cm="1">
        <f t="array" ref="M705">_xll.Interp2dTab(-1,1,Parameters!$V$29:$AI$29,Parameters!$U$30:$U$37,Parameters!$V$30:$AI$37,ABS(J705),ABS(I705))*_xll.Interp2dTab(-1,1,Parameters!$V$18:$AI$18,Parameters!$U$19:$U$26,Parameters!$V$19:$AI$26,ABS(J705),ABS(I705))</f>
        <v>0.37344188806730744</v>
      </c>
      <c r="N705" s="35">
        <f t="shared" si="134"/>
        <v>-0.32161470005573606</v>
      </c>
      <c r="O705" s="35">
        <f t="shared" si="135"/>
        <v>-321.61470005573608</v>
      </c>
      <c r="P705" s="35">
        <f t="shared" si="141"/>
        <v>0.40451234873265562</v>
      </c>
      <c r="Q705" s="35" cm="1">
        <f t="array" ref="Q705">_xll.Interp2dTab(-1,1,Parameters!$AL$29:$AY$29,Parameters!$AK$30:$AK$37,Parameters!$AL$30:$AY$37,ABS(L705),ABS(K705))</f>
        <v>0.84903923295864414</v>
      </c>
      <c r="R705" s="35">
        <f t="shared" si="136"/>
        <v>-0.73120747020840593</v>
      </c>
      <c r="S705" s="35">
        <f t="shared" si="142"/>
        <v>0.26963984506922106</v>
      </c>
      <c r="X705" s="12"/>
      <c r="AB705" s="17">
        <f>([1]WLTC_BFH!$I706/1000-H705)</f>
        <v>0.85319202897138768</v>
      </c>
      <c r="AC705" s="17">
        <f t="shared" si="137"/>
        <v>0.85319202897138768</v>
      </c>
      <c r="AG705" s="17">
        <f>([1]WLTC_BFH!$U709/1000-N705)</f>
        <v>0.48745470005574165</v>
      </c>
      <c r="AH705" s="17">
        <f t="shared" si="138"/>
        <v>0.48745470005574165</v>
      </c>
      <c r="AK705">
        <v>6.3589626782017152</v>
      </c>
    </row>
    <row r="706" spans="1:37" x14ac:dyDescent="0.3">
      <c r="A706" s="3" t="s">
        <v>4</v>
      </c>
      <c r="B706" s="3">
        <v>702</v>
      </c>
      <c r="C706" s="9">
        <v>21</v>
      </c>
      <c r="D706" s="9">
        <v>21</v>
      </c>
      <c r="E706" s="9">
        <v>23.4192</v>
      </c>
      <c r="F706" s="13">
        <f t="shared" si="139"/>
        <v>-5.5555555555555358E-2</v>
      </c>
      <c r="G706" s="13">
        <f t="shared" si="140"/>
        <v>4.1321111111111115</v>
      </c>
      <c r="H706" s="35" cm="1">
        <f t="array" ref="H706">(m*g*_xll.Interp1d(-1,Parameters!$H$48:$H$54,Parameters!$I$48:$I$54,C706)+c_w*A*rho_L*(C706/3.6)^2/2+F706*e_i*m)*C706/3.6/1000</f>
        <v>2.6898980680268719E-2</v>
      </c>
      <c r="I706" s="35">
        <f t="shared" si="130"/>
        <v>0.16382011649662262</v>
      </c>
      <c r="J706" s="35">
        <f t="shared" si="131"/>
        <v>1567.9780350368951</v>
      </c>
      <c r="K706" s="35">
        <f t="shared" si="132"/>
        <v>0.66863180548096524</v>
      </c>
      <c r="L706" s="35">
        <f t="shared" si="133"/>
        <v>192.0835520074599</v>
      </c>
      <c r="M706" s="35" cm="1">
        <f t="array" ref="M706">_xll.Interp2dTab(-1,1,Parameters!$V$29:$AI$29,Parameters!$U$30:$U$37,Parameters!$V$30:$AI$37,ABS(J706),ABS(I706))*_xll.Interp2dTab(-1,1,Parameters!$V$18:$AI$18,Parameters!$U$19:$U$26,Parameters!$V$19:$AI$26,ABS(J706),ABS(I706))</f>
        <v>2.6075758496328264E-2</v>
      </c>
      <c r="N706" s="35">
        <f t="shared" si="134"/>
        <v>1.031570402220759</v>
      </c>
      <c r="O706" s="35">
        <f t="shared" si="135"/>
        <v>1031.570402220759</v>
      </c>
      <c r="P706" s="35">
        <f t="shared" si="141"/>
        <v>0.40479889606660585</v>
      </c>
      <c r="Q706" s="35" cm="1">
        <f t="array" ref="Q706">_xll.Interp2dTab(-1,1,Parameters!$AL$29:$AY$29,Parameters!$AK$30:$AK$37,Parameters!$AL$30:$AY$37,ABS(L706),ABS(K706))</f>
        <v>0.41415382152053953</v>
      </c>
      <c r="R706" s="35">
        <f t="shared" si="136"/>
        <v>6.4949251419462492E-2</v>
      </c>
      <c r="S706" s="35">
        <f t="shared" si="142"/>
        <v>0.2696578865279487</v>
      </c>
      <c r="X706" s="12"/>
      <c r="AB706" s="17">
        <f>([1]WLTC_BFH!$I707/1000-H706)</f>
        <v>-3.2591480680268722E-2</v>
      </c>
      <c r="AC706" s="17">
        <f t="shared" si="137"/>
        <v>3.2591480680268722E-2</v>
      </c>
      <c r="AG706" s="17">
        <f>([1]WLTC_BFH!$U710/1000-N706)</f>
        <v>-0.94757040222075906</v>
      </c>
      <c r="AH706" s="17">
        <f t="shared" si="138"/>
        <v>0.94757040222075906</v>
      </c>
      <c r="AK706">
        <v>4.8436921945214797</v>
      </c>
    </row>
    <row r="707" spans="1:37" x14ac:dyDescent="0.3">
      <c r="A707" s="3" t="s">
        <v>4</v>
      </c>
      <c r="B707" s="3">
        <v>703</v>
      </c>
      <c r="C707" s="9">
        <v>21</v>
      </c>
      <c r="D707" s="9">
        <v>21</v>
      </c>
      <c r="E707" s="9">
        <v>21.988199999999999</v>
      </c>
      <c r="F707" s="13">
        <f t="shared" si="139"/>
        <v>0</v>
      </c>
      <c r="G707" s="13">
        <f t="shared" si="140"/>
        <v>4.1379444444444449</v>
      </c>
      <c r="H707" s="35" cm="1">
        <f t="array" ref="H707">(m*g*_xll.Interp1d(-1,Parameters!$H$48:$H$54,Parameters!$I$48:$I$54,C707)+c_w*A*rho_L*(C707/3.6)^2/2+F707*e_i*m)*C707/3.6/1000</f>
        <v>0.46763985105063743</v>
      </c>
      <c r="I707" s="35">
        <f t="shared" si="130"/>
        <v>2.8480192535241216</v>
      </c>
      <c r="J707" s="35">
        <f t="shared" si="131"/>
        <v>1567.9780350368951</v>
      </c>
      <c r="K707" s="35">
        <f t="shared" si="132"/>
        <v>11.624190583258702</v>
      </c>
      <c r="L707" s="35">
        <f t="shared" si="133"/>
        <v>192.0835520074599</v>
      </c>
      <c r="M707" s="35" cm="1">
        <f t="array" ref="M707">_xll.Interp2dTab(-1,1,Parameters!$V$29:$AI$29,Parameters!$U$30:$U$37,Parameters!$V$30:$AI$37,ABS(J707),ABS(I707))*_xll.Interp2dTab(-1,1,Parameters!$V$18:$AI$18,Parameters!$U$19:$U$26,Parameters!$V$19:$AI$26,ABS(J707),ABS(I707))</f>
        <v>0.27237422962464797</v>
      </c>
      <c r="N707" s="35">
        <f t="shared" si="134"/>
        <v>1.7169019686446845</v>
      </c>
      <c r="O707" s="35">
        <f t="shared" si="135"/>
        <v>1716.9019686446845</v>
      </c>
      <c r="P707" s="35">
        <f t="shared" si="141"/>
        <v>0.40527581328011825</v>
      </c>
      <c r="Q707" s="35" cm="1">
        <f t="array" ref="Q707">_xll.Interp2dTab(-1,1,Parameters!$AL$29:$AY$29,Parameters!$AK$30:$AK$37,Parameters!$AL$30:$AY$37,ABS(L707),ABS(K707))</f>
        <v>0.64606475116425355</v>
      </c>
      <c r="R707" s="35">
        <f t="shared" si="136"/>
        <v>0.72382814603012768</v>
      </c>
      <c r="S707" s="35">
        <f t="shared" si="142"/>
        <v>0.26985894990184595</v>
      </c>
      <c r="X707" s="12"/>
      <c r="AB707" s="17">
        <f>([1]WLTC_BFH!$I708/1000-H707)</f>
        <v>-0.46948325105063743</v>
      </c>
      <c r="AC707" s="17">
        <f t="shared" si="137"/>
        <v>0.46948325105063743</v>
      </c>
      <c r="AG707" s="17">
        <f>([1]WLTC_BFH!$U711/1000-N707)</f>
        <v>-1.6546162543589504</v>
      </c>
      <c r="AH707" s="17">
        <f t="shared" si="138"/>
        <v>1.6546162543589504</v>
      </c>
      <c r="AK707">
        <v>2.031815640771252</v>
      </c>
    </row>
    <row r="708" spans="1:37" x14ac:dyDescent="0.3">
      <c r="A708" s="3" t="s">
        <v>4</v>
      </c>
      <c r="B708" s="3">
        <v>704</v>
      </c>
      <c r="C708" s="9">
        <v>20.9</v>
      </c>
      <c r="D708" s="9">
        <v>20.9</v>
      </c>
      <c r="E708" s="9">
        <v>21.4725</v>
      </c>
      <c r="F708" s="13">
        <f t="shared" si="139"/>
        <v>-2.7777777777778172E-2</v>
      </c>
      <c r="G708" s="13">
        <f t="shared" si="140"/>
        <v>4.1437500000000007</v>
      </c>
      <c r="H708" s="35" cm="1">
        <f t="array" ref="H708">(m*g*_xll.Interp1d(-1,Parameters!$H$48:$H$54,Parameters!$I$48:$I$54,C708)+c_w*A*rho_L*(C708/3.6)^2/2+F708*e_i*m)*C708/3.6/1000</f>
        <v>0.24535575401692086</v>
      </c>
      <c r="I708" s="35">
        <f t="shared" ref="I708:I771" si="143">ABS(IFERROR(H708*1000/(C708/3.6)*r_dyn/i_g,0))</f>
        <v>1.5014146993855773</v>
      </c>
      <c r="J708" s="35">
        <f t="shared" ref="J708:J771" si="144">C708/3.6*60/2/PI()/r_dyn*i_g</f>
        <v>1560.511472965291</v>
      </c>
      <c r="K708" s="35">
        <f t="shared" ref="K708:K771" si="145">I708*i_g/2</f>
        <v>6.1280240955422336</v>
      </c>
      <c r="L708" s="35">
        <f t="shared" ref="L708:L771" si="146">J708/i_g</f>
        <v>191.16886842647199</v>
      </c>
      <c r="M708" s="35" cm="1">
        <f t="array" ref="M708">_xll.Interp2dTab(-1,1,Parameters!$V$29:$AI$29,Parameters!$U$30:$U$37,Parameters!$V$30:$AI$37,ABS(J708),ABS(I708))*_xll.Interp2dTab(-1,1,Parameters!$V$18:$AI$18,Parameters!$U$19:$U$26,Parameters!$V$19:$AI$26,ABS(J708),ABS(I708))</f>
        <v>0.22128086300814614</v>
      </c>
      <c r="N708" s="35">
        <f t="shared" si="134"/>
        <v>1.1087978900728006</v>
      </c>
      <c r="O708" s="35">
        <f t="shared" si="135"/>
        <v>1108.7978900728006</v>
      </c>
      <c r="P708" s="35">
        <f t="shared" si="141"/>
        <v>0.40558381269402738</v>
      </c>
      <c r="Q708" s="35" cm="1">
        <f t="array" ref="Q708">_xll.Interp2dTab(-1,1,Parameters!$AL$29:$AY$29,Parameters!$AK$30:$AK$37,Parameters!$AL$30:$AY$37,ABS(L708),ABS(K708))</f>
        <v>0.52969764127720143</v>
      </c>
      <c r="R708" s="35">
        <f t="shared" si="136"/>
        <v>0.46319963484323173</v>
      </c>
      <c r="S708" s="35">
        <f t="shared" si="142"/>
        <v>0.26998761646708019</v>
      </c>
      <c r="X708" s="12"/>
      <c r="AB708" s="17">
        <f>([1]WLTC_BFH!$I709/1000-H708)</f>
        <v>-0.24615045401692087</v>
      </c>
      <c r="AC708" s="17">
        <f t="shared" si="137"/>
        <v>0.24615045401692087</v>
      </c>
      <c r="AG708" s="17">
        <f>([1]WLTC_BFH!$U712/1000-N708)</f>
        <v>-1.5893693186442071</v>
      </c>
      <c r="AH708" s="17">
        <f t="shared" si="138"/>
        <v>1.5893693186442071</v>
      </c>
      <c r="AK708">
        <v>-0.89776431304203563</v>
      </c>
    </row>
    <row r="709" spans="1:37" x14ac:dyDescent="0.3">
      <c r="A709" s="3" t="s">
        <v>4</v>
      </c>
      <c r="B709" s="3">
        <v>705</v>
      </c>
      <c r="C709" s="9">
        <v>19.899999999999999</v>
      </c>
      <c r="D709" s="9">
        <v>19.899999999999999</v>
      </c>
      <c r="E709" s="9">
        <v>21.016999999999999</v>
      </c>
      <c r="F709" s="13">
        <f t="shared" si="139"/>
        <v>-0.27777777777777779</v>
      </c>
      <c r="G709" s="13">
        <f t="shared" si="140"/>
        <v>4.1492777777777787</v>
      </c>
      <c r="H709" s="35" cm="1">
        <f t="array" ref="H709">(m*g*_xll.Interp1d(-1,Parameters!$H$48:$H$54,Parameters!$I$48:$I$54,C709)+c_w*A*rho_L*(C709/3.6)^2/2+F709*e_i*m)*C709/3.6/1000</f>
        <v>-1.6526559250637616</v>
      </c>
      <c r="I709" s="35">
        <f t="shared" si="143"/>
        <v>10.621358573872465</v>
      </c>
      <c r="J709" s="35">
        <f t="shared" si="144"/>
        <v>1485.8458522492485</v>
      </c>
      <c r="K709" s="35">
        <f t="shared" si="145"/>
        <v>43.35107501926047</v>
      </c>
      <c r="L709" s="35">
        <f t="shared" si="146"/>
        <v>182.02203261659298</v>
      </c>
      <c r="M709" s="35" cm="1">
        <f t="array" ref="M709">_xll.Interp2dTab(-1,1,Parameters!$V$29:$AI$29,Parameters!$U$30:$U$37,Parameters!$V$30:$AI$37,ABS(J709),ABS(I709))*_xll.Interp2dTab(-1,1,Parameters!$V$18:$AI$18,Parameters!$U$19:$U$26,Parameters!$V$19:$AI$26,ABS(J709),ABS(I709))</f>
        <v>0.61115608322574433</v>
      </c>
      <c r="N709" s="35">
        <f t="shared" ref="N709:N772" si="147">IF(H709&lt;0,H709*M709,H709/M709)</f>
        <v>-1.0100307220817877</v>
      </c>
      <c r="O709" s="35">
        <f t="shared" ref="O709:O772" si="148">N709*1000</f>
        <v>-1010.0307220817876</v>
      </c>
      <c r="P709" s="35">
        <f t="shared" si="141"/>
        <v>0.40530324860456024</v>
      </c>
      <c r="Q709" s="35" cm="1">
        <f t="array" ref="Q709">_xll.Interp2dTab(-1,1,Parameters!$AL$29:$AY$29,Parameters!$AK$30:$AK$37,Parameters!$AL$30:$AY$37,ABS(L709),ABS(K709))</f>
        <v>0.93121258820921804</v>
      </c>
      <c r="R709" s="35">
        <f t="shared" ref="R709:R772" si="149">IF(H709&lt;0,H709*Q709,H709/Q709)</f>
        <v>-1.538974001397925</v>
      </c>
      <c r="S709" s="35">
        <f t="shared" si="142"/>
        <v>0.26956012368891408</v>
      </c>
      <c r="X709" s="12"/>
      <c r="AB709" s="17">
        <f>([1]WLTC_BFH!$I710/1000-H709)</f>
        <v>1.6521182250637616</v>
      </c>
      <c r="AC709" s="17">
        <f t="shared" ref="AC709:AC772" si="150">ABS(AB709)</f>
        <v>1.6521182250637616</v>
      </c>
      <c r="AG709" s="17">
        <f>([1]WLTC_BFH!$U713/1000-N709)</f>
        <v>0.41438470438267561</v>
      </c>
      <c r="AH709" s="17">
        <f t="shared" ref="AH709:AH772" si="151">ABS(AG709)</f>
        <v>0.41438470438267561</v>
      </c>
      <c r="AK709">
        <v>-1.0920212917622971</v>
      </c>
    </row>
    <row r="710" spans="1:37" x14ac:dyDescent="0.3">
      <c r="A710" s="3" t="s">
        <v>4</v>
      </c>
      <c r="B710" s="3">
        <v>706</v>
      </c>
      <c r="C710" s="9">
        <v>17.899999999999999</v>
      </c>
      <c r="D710" s="9">
        <v>17.899999999999999</v>
      </c>
      <c r="E710" s="9">
        <v>20.611699999999999</v>
      </c>
      <c r="F710" s="13">
        <f t="shared" ref="F710:F773" si="152">(($C710-$C709)/3.6)</f>
        <v>-0.55555555555555558</v>
      </c>
      <c r="G710" s="13">
        <f t="shared" ref="G710:G773" si="153">(C710/3.6)/1000+G709</f>
        <v>4.1542500000000011</v>
      </c>
      <c r="H710" s="35" cm="1">
        <f t="array" ref="H710">(m*g*_xll.Interp1d(-1,Parameters!$H$48:$H$54,Parameters!$I$48:$I$54,C710)+c_w*A*rho_L*(C710/3.6)^2/2+F710*e_i*m)*C710/3.6/1000</f>
        <v>-3.3763422577873183</v>
      </c>
      <c r="I710" s="35">
        <f t="shared" si="143"/>
        <v>24.123712028932569</v>
      </c>
      <c r="J710" s="35">
        <f t="shared" si="144"/>
        <v>1336.5146108171627</v>
      </c>
      <c r="K710" s="35">
        <f t="shared" si="145"/>
        <v>98.460930646088286</v>
      </c>
      <c r="L710" s="35">
        <f t="shared" si="146"/>
        <v>163.72836099683482</v>
      </c>
      <c r="M710" s="35" cm="1">
        <f t="array" ref="M710">_xll.Interp2dTab(-1,1,Parameters!$V$29:$AI$29,Parameters!$U$30:$U$37,Parameters!$V$30:$AI$37,ABS(J710),ABS(I710))*_xll.Interp2dTab(-1,1,Parameters!$V$18:$AI$18,Parameters!$U$19:$U$26,Parameters!$V$19:$AI$26,ABS(J710),ABS(I710))</f>
        <v>0.64217339631986092</v>
      </c>
      <c r="N710" s="35">
        <f t="shared" si="147"/>
        <v>-2.1681971748215498</v>
      </c>
      <c r="O710" s="35">
        <f t="shared" si="148"/>
        <v>-2168.1971748215497</v>
      </c>
      <c r="P710" s="35">
        <f t="shared" ref="P710:P773" si="154">N710*(B710-B709)/60/60+P709</f>
        <v>0.40470097161155427</v>
      </c>
      <c r="Q710" s="35" cm="1">
        <f t="array" ref="Q710">_xll.Interp2dTab(-1,1,Parameters!$AL$29:$AY$29,Parameters!$AK$30:$AK$37,Parameters!$AL$30:$AY$37,ABS(L710),ABS(K710))</f>
        <v>0.89036333055080652</v>
      </c>
      <c r="R710" s="35">
        <f t="shared" si="149"/>
        <v>-3.0061713377229466</v>
      </c>
      <c r="S710" s="35">
        <f t="shared" ref="S710:S773" si="155">R710*(B710-B709)/60/60+S709</f>
        <v>0.26872507609510216</v>
      </c>
      <c r="X710" s="12"/>
      <c r="AB710" s="17">
        <f>([1]WLTC_BFH!$I711/1000-H710)</f>
        <v>3.3755174577873182</v>
      </c>
      <c r="AC710" s="17">
        <f t="shared" si="150"/>
        <v>3.3755174577873182</v>
      </c>
      <c r="AG710" s="17">
        <f>([1]WLTC_BFH!$U714/1000-N710)</f>
        <v>1.0031971748215776</v>
      </c>
      <c r="AH710" s="17">
        <f t="shared" si="151"/>
        <v>1.0031971748215776</v>
      </c>
      <c r="AK710">
        <v>-1.7921996965125904</v>
      </c>
    </row>
    <row r="711" spans="1:37" x14ac:dyDescent="0.3">
      <c r="A711" s="3" t="s">
        <v>4</v>
      </c>
      <c r="B711" s="3">
        <v>707</v>
      </c>
      <c r="C711" s="9">
        <v>15.1</v>
      </c>
      <c r="D711" s="9">
        <v>15.1</v>
      </c>
      <c r="E711" s="9">
        <v>19.986000000000001</v>
      </c>
      <c r="F711" s="13">
        <f t="shared" si="152"/>
        <v>-0.77777777777777746</v>
      </c>
      <c r="G711" s="13">
        <f t="shared" si="153"/>
        <v>4.1584444444444459</v>
      </c>
      <c r="H711" s="35" cm="1">
        <f t="array" ref="H711">(m*g*_xll.Interp1d(-1,Parameters!$H$48:$H$54,Parameters!$I$48:$I$54,C711)+c_w*A*rho_L*(C711/3.6)^2/2+F711*e_i*m)*C711/3.6/1000</f>
        <v>-4.1276102074245307</v>
      </c>
      <c r="I711" s="35">
        <f t="shared" si="143"/>
        <v>34.960081197839145</v>
      </c>
      <c r="J711" s="35">
        <f t="shared" si="144"/>
        <v>1127.4508728122439</v>
      </c>
      <c r="K711" s="35">
        <f t="shared" si="145"/>
        <v>142.68957140898047</v>
      </c>
      <c r="L711" s="35">
        <f t="shared" si="146"/>
        <v>138.11722072917357</v>
      </c>
      <c r="M711" s="35" cm="1">
        <f t="array" ref="M711">_xll.Interp2dTab(-1,1,Parameters!$V$29:$AI$29,Parameters!$U$30:$U$37,Parameters!$V$30:$AI$37,ABS(J711),ABS(I711))*_xll.Interp2dTab(-1,1,Parameters!$V$18:$AI$18,Parameters!$U$19:$U$26,Parameters!$V$19:$AI$26,ABS(J711),ABS(I711))</f>
        <v>0.64907534296203118</v>
      </c>
      <c r="N711" s="35">
        <f t="shared" si="147"/>
        <v>-2.6791300109976577</v>
      </c>
      <c r="O711" s="35">
        <f t="shared" si="148"/>
        <v>-2679.1300109976578</v>
      </c>
      <c r="P711" s="35">
        <f t="shared" si="154"/>
        <v>0.40395676883072157</v>
      </c>
      <c r="Q711" s="35" cm="1">
        <f t="array" ref="Q711">_xll.Interp2dTab(-1,1,Parameters!$AL$29:$AY$29,Parameters!$AK$30:$AK$37,Parameters!$AL$30:$AY$37,ABS(L711),ABS(K711))</f>
        <v>0.83834371960912524</v>
      </c>
      <c r="R711" s="35">
        <f t="shared" si="149"/>
        <v>-3.460356094388874</v>
      </c>
      <c r="S711" s="35">
        <f t="shared" si="155"/>
        <v>0.26776386606888303</v>
      </c>
      <c r="X711" s="12"/>
      <c r="AB711" s="17">
        <f>([1]WLTC_BFH!$I712/1000-H711)</f>
        <v>4.1264288074245306</v>
      </c>
      <c r="AC711" s="17">
        <f t="shared" si="150"/>
        <v>4.1264288074245306</v>
      </c>
      <c r="AG711" s="17">
        <f>([1]WLTC_BFH!$U715/1000-N711)</f>
        <v>0.70367055153824087</v>
      </c>
      <c r="AH711" s="17">
        <f t="shared" si="151"/>
        <v>0.70367055153824087</v>
      </c>
      <c r="AK711">
        <v>-1.4749126508619219</v>
      </c>
    </row>
    <row r="712" spans="1:37" x14ac:dyDescent="0.3">
      <c r="A712" s="3" t="s">
        <v>4</v>
      </c>
      <c r="B712" s="3">
        <v>708</v>
      </c>
      <c r="C712" s="9">
        <v>12.8</v>
      </c>
      <c r="D712" s="9">
        <v>12.8</v>
      </c>
      <c r="E712" s="9">
        <v>19.253499999999999</v>
      </c>
      <c r="F712" s="13">
        <f t="shared" si="152"/>
        <v>-0.63888888888888862</v>
      </c>
      <c r="G712" s="13">
        <f t="shared" si="153"/>
        <v>4.1620000000000017</v>
      </c>
      <c r="H712" s="35" cm="1">
        <f t="array" ref="H712">(m*g*_xll.Interp1d(-1,Parameters!$H$48:$H$54,Parameters!$I$48:$I$54,C712)+c_w*A*rho_L*(C712/3.6)^2/2+F712*e_i*m)*C712/3.6/1000</f>
        <v>-2.8342306214814608</v>
      </c>
      <c r="I712" s="35">
        <f t="shared" si="143"/>
        <v>28.318869908683279</v>
      </c>
      <c r="J712" s="35">
        <f t="shared" si="144"/>
        <v>955.71994516534585</v>
      </c>
      <c r="K712" s="35">
        <f t="shared" si="145"/>
        <v>115.58346753229081</v>
      </c>
      <c r="L712" s="35">
        <f t="shared" si="146"/>
        <v>117.07949836645177</v>
      </c>
      <c r="M712" s="35" cm="1">
        <f t="array" ref="M712">_xll.Interp2dTab(-1,1,Parameters!$V$29:$AI$29,Parameters!$U$30:$U$37,Parameters!$V$30:$AI$37,ABS(J712),ABS(I712))*_xll.Interp2dTab(-1,1,Parameters!$V$18:$AI$18,Parameters!$U$19:$U$26,Parameters!$V$19:$AI$26,ABS(J712),ABS(I712))</f>
        <v>0.57910247266451509</v>
      </c>
      <c r="N712" s="35">
        <f t="shared" si="147"/>
        <v>-1.6413099610013993</v>
      </c>
      <c r="O712" s="35">
        <f t="shared" si="148"/>
        <v>-1641.3099610013992</v>
      </c>
      <c r="P712" s="35">
        <f t="shared" si="154"/>
        <v>0.40350084939711006</v>
      </c>
      <c r="Q712" s="35" cm="1">
        <f t="array" ref="Q712">_xll.Interp2dTab(-1,1,Parameters!$AL$29:$AY$29,Parameters!$AK$30:$AK$37,Parameters!$AL$30:$AY$37,ABS(L712),ABS(K712))</f>
        <v>0.85775447751249367</v>
      </c>
      <c r="R712" s="35">
        <f t="shared" si="149"/>
        <v>-2.4310740058787408</v>
      </c>
      <c r="S712" s="35">
        <f t="shared" si="155"/>
        <v>0.2670885677339167</v>
      </c>
      <c r="X712" s="12"/>
      <c r="AB712" s="17">
        <f>([1]WLTC_BFH!$I713/1000-H712)</f>
        <v>2.8329701214814609</v>
      </c>
      <c r="AC712" s="17">
        <f t="shared" si="150"/>
        <v>2.8329701214814609</v>
      </c>
      <c r="AG712" s="17">
        <f>([1]WLTC_BFH!$U716/1000-N712)</f>
        <v>0.15730996100131067</v>
      </c>
      <c r="AH712" s="17">
        <f t="shared" si="151"/>
        <v>0.15730996100131067</v>
      </c>
      <c r="AK712">
        <v>-1.0953558831243071</v>
      </c>
    </row>
    <row r="713" spans="1:37" x14ac:dyDescent="0.3">
      <c r="A713" s="3" t="s">
        <v>4</v>
      </c>
      <c r="B713" s="3">
        <v>709</v>
      </c>
      <c r="C713" s="9">
        <v>12</v>
      </c>
      <c r="D713" s="9">
        <v>12</v>
      </c>
      <c r="E713" s="9">
        <v>17.518899999999999</v>
      </c>
      <c r="F713" s="13">
        <f t="shared" si="152"/>
        <v>-0.2222222222222224</v>
      </c>
      <c r="G713" s="13">
        <f t="shared" si="153"/>
        <v>4.1653333333333347</v>
      </c>
      <c r="H713" s="35" cm="1">
        <f t="array" ref="H713">(m*g*_xll.Interp1d(-1,Parameters!$H$48:$H$54,Parameters!$I$48:$I$54,C713)+c_w*A*rho_L*(C713/3.6)^2/2+F713*e_i*m)*C713/3.6/1000</f>
        <v>-0.77021490594431252</v>
      </c>
      <c r="I713" s="35">
        <f t="shared" si="143"/>
        <v>8.2088321471462926</v>
      </c>
      <c r="J713" s="35">
        <f t="shared" si="144"/>
        <v>895.98744859251144</v>
      </c>
      <c r="K713" s="35">
        <f t="shared" si="145"/>
        <v>33.504348408577592</v>
      </c>
      <c r="L713" s="35">
        <f t="shared" si="146"/>
        <v>109.7620297185485</v>
      </c>
      <c r="M713" s="35" cm="1">
        <f t="array" ref="M713">_xll.Interp2dTab(-1,1,Parameters!$V$29:$AI$29,Parameters!$U$30:$U$37,Parameters!$V$30:$AI$37,ABS(J713),ABS(I713))*_xll.Interp2dTab(-1,1,Parameters!$V$18:$AI$18,Parameters!$U$19:$U$26,Parameters!$V$19:$AI$26,ABS(J713),ABS(I713))</f>
        <v>0.42592515528496838</v>
      </c>
      <c r="N713" s="35">
        <f t="shared" si="147"/>
        <v>-0.32805390341712864</v>
      </c>
      <c r="O713" s="35">
        <f t="shared" si="148"/>
        <v>-328.05390341712865</v>
      </c>
      <c r="P713" s="35">
        <f t="shared" si="154"/>
        <v>0.40340972331282754</v>
      </c>
      <c r="Q713" s="35" cm="1">
        <f t="array" ref="Q713">_xll.Interp2dTab(-1,1,Parameters!$AL$29:$AY$29,Parameters!$AK$30:$AK$37,Parameters!$AL$30:$AY$37,ABS(L713),ABS(K713))</f>
        <v>0.92114224237565767</v>
      </c>
      <c r="R713" s="35">
        <f t="shared" si="149"/>
        <v>-0.70947748557270029</v>
      </c>
      <c r="S713" s="35">
        <f t="shared" si="155"/>
        <v>0.26689149065459095</v>
      </c>
      <c r="X713" s="12"/>
      <c r="AB713" s="17">
        <f>([1]WLTC_BFH!$I714/1000-H713)</f>
        <v>0.76671520594431253</v>
      </c>
      <c r="AC713" s="17">
        <f t="shared" si="150"/>
        <v>0.76671520594431253</v>
      </c>
      <c r="AG713" s="17">
        <f>([1]WLTC_BFH!$U717/1000-N713)</f>
        <v>1.7683396177025585</v>
      </c>
      <c r="AH713" s="17">
        <f t="shared" si="151"/>
        <v>1.7683396177025585</v>
      </c>
      <c r="AK713">
        <v>3.5572264167472714</v>
      </c>
    </row>
    <row r="714" spans="1:37" x14ac:dyDescent="0.3">
      <c r="A714" s="3" t="s">
        <v>4</v>
      </c>
      <c r="B714" s="3">
        <v>710</v>
      </c>
      <c r="C714" s="9">
        <v>13.2</v>
      </c>
      <c r="D714" s="9">
        <v>13.2</v>
      </c>
      <c r="E714" s="9">
        <v>14.434799999999999</v>
      </c>
      <c r="F714" s="13">
        <f t="shared" si="152"/>
        <v>0.33333333333333315</v>
      </c>
      <c r="G714" s="13">
        <f t="shared" si="153"/>
        <v>4.1690000000000014</v>
      </c>
      <c r="H714" s="35" cm="1">
        <f t="array" ref="H714">(m*g*_xll.Interp1d(-1,Parameters!$H$48:$H$54,Parameters!$I$48:$I$54,C714)+c_w*A*rho_L*(C714/3.6)^2/2+F714*e_i*m)*C714/3.6/1000</f>
        <v>1.926509289339307</v>
      </c>
      <c r="I714" s="35">
        <f t="shared" si="143"/>
        <v>18.665854595850423</v>
      </c>
      <c r="J714" s="35">
        <f t="shared" si="144"/>
        <v>985.58619345176271</v>
      </c>
      <c r="K714" s="35">
        <f t="shared" si="145"/>
        <v>76.184685532963499</v>
      </c>
      <c r="L714" s="35">
        <f t="shared" si="146"/>
        <v>120.73823269040336</v>
      </c>
      <c r="M714" s="35" cm="1">
        <f t="array" ref="M714">_xll.Interp2dTab(-1,1,Parameters!$V$29:$AI$29,Parameters!$U$30:$U$37,Parameters!$V$30:$AI$37,ABS(J714),ABS(I714))*_xll.Interp2dTab(-1,1,Parameters!$V$18:$AI$18,Parameters!$U$19:$U$26,Parameters!$V$19:$AI$26,ABS(J714),ABS(I714))</f>
        <v>0.56071632993372134</v>
      </c>
      <c r="N714" s="35">
        <f t="shared" si="147"/>
        <v>3.4358002192784847</v>
      </c>
      <c r="O714" s="35">
        <f t="shared" si="148"/>
        <v>3435.8002192784847</v>
      </c>
      <c r="P714" s="35">
        <f t="shared" si="154"/>
        <v>0.40436411226262714</v>
      </c>
      <c r="Q714" s="35" cm="1">
        <f t="array" ref="Q714">_xll.Interp2dTab(-1,1,Parameters!$AL$29:$AY$29,Parameters!$AK$30:$AK$37,Parameters!$AL$30:$AY$37,ABS(L714),ABS(K714))</f>
        <v>0.89855512167511986</v>
      </c>
      <c r="R714" s="35">
        <f t="shared" si="149"/>
        <v>2.1440079109980887</v>
      </c>
      <c r="S714" s="35">
        <f t="shared" si="155"/>
        <v>0.26748704840764598</v>
      </c>
      <c r="X714" s="12"/>
      <c r="AB714" s="17">
        <f>([1]WLTC_BFH!$I715/1000-H714)</f>
        <v>-1.9309053893393069</v>
      </c>
      <c r="AC714" s="17">
        <f t="shared" si="150"/>
        <v>1.9309053893393069</v>
      </c>
      <c r="AG714" s="17">
        <f>([1]WLTC_BFH!$U718/1000-N714)</f>
        <v>2.8542915238403976</v>
      </c>
      <c r="AH714" s="17">
        <f t="shared" si="151"/>
        <v>2.8542915238403976</v>
      </c>
      <c r="AK714">
        <v>10.373401321510276</v>
      </c>
    </row>
    <row r="715" spans="1:37" x14ac:dyDescent="0.3">
      <c r="A715" s="3" t="s">
        <v>4</v>
      </c>
      <c r="B715" s="3">
        <v>711</v>
      </c>
      <c r="C715" s="9">
        <v>17.100000000000001</v>
      </c>
      <c r="D715" s="9">
        <v>17.100000000000001</v>
      </c>
      <c r="E715" s="9">
        <v>12.476599999999999</v>
      </c>
      <c r="F715" s="13">
        <f t="shared" si="152"/>
        <v>1.0833333333333339</v>
      </c>
      <c r="G715" s="13">
        <f t="shared" si="153"/>
        <v>4.173750000000001</v>
      </c>
      <c r="H715" s="35" cm="1">
        <f t="array" ref="H715">(m*g*_xll.Interp1d(-1,Parameters!$H$48:$H$54,Parameters!$I$48:$I$54,C715)+c_w*A*rho_L*(C715/3.6)^2/2+F715*e_i*m)*C715/3.6/1000</f>
        <v>7.3577491941402107</v>
      </c>
      <c r="I715" s="35">
        <f t="shared" si="143"/>
        <v>55.030007448259106</v>
      </c>
      <c r="J715" s="35">
        <f t="shared" si="144"/>
        <v>1276.782114244329</v>
      </c>
      <c r="K715" s="35">
        <f t="shared" si="145"/>
        <v>224.60497540006955</v>
      </c>
      <c r="L715" s="35">
        <f t="shared" si="146"/>
        <v>156.41089234893164</v>
      </c>
      <c r="M715" s="35" cm="1">
        <f t="array" ref="M715">_xll.Interp2dTab(-1,1,Parameters!$V$29:$AI$29,Parameters!$U$30:$U$37,Parameters!$V$30:$AI$37,ABS(J715),ABS(I715))*_xll.Interp2dTab(-1,1,Parameters!$V$18:$AI$18,Parameters!$U$19:$U$26,Parameters!$V$19:$AI$26,ABS(J715),ABS(I715))</f>
        <v>0.73446549124629457</v>
      </c>
      <c r="N715" s="35">
        <f t="shared" si="147"/>
        <v>10.017828314377365</v>
      </c>
      <c r="O715" s="35">
        <f t="shared" si="148"/>
        <v>10017.828314377364</v>
      </c>
      <c r="P715" s="35">
        <f t="shared" si="154"/>
        <v>0.40714684234995419</v>
      </c>
      <c r="Q715" s="35" cm="1">
        <f t="array" ref="Q715">_xll.Interp2dTab(-1,1,Parameters!$AL$29:$AY$29,Parameters!$AK$30:$AK$37,Parameters!$AL$30:$AY$37,ABS(L715),ABS(K715))</f>
        <v>0.77052373847907574</v>
      </c>
      <c r="R715" s="35">
        <f t="shared" si="149"/>
        <v>9.5490233807248455</v>
      </c>
      <c r="S715" s="35">
        <f t="shared" si="155"/>
        <v>0.27013955490229175</v>
      </c>
      <c r="X715" s="12"/>
      <c r="AB715" s="17">
        <f>([1]WLTC_BFH!$I716/1000-H715)</f>
        <v>-7.359789294140211</v>
      </c>
      <c r="AC715" s="17">
        <f t="shared" si="150"/>
        <v>7.359789294140211</v>
      </c>
      <c r="AG715" s="17">
        <f>([1]WLTC_BFH!$U719/1000-N715)</f>
        <v>-0.62248886483576271</v>
      </c>
      <c r="AH715" s="17">
        <f t="shared" si="151"/>
        <v>0.62248886483576271</v>
      </c>
      <c r="AK715">
        <v>11.410989401270717</v>
      </c>
    </row>
    <row r="716" spans="1:37" x14ac:dyDescent="0.3">
      <c r="A716" s="3" t="s">
        <v>4</v>
      </c>
      <c r="B716" s="3">
        <v>712</v>
      </c>
      <c r="C716" s="9">
        <v>21.1</v>
      </c>
      <c r="D716" s="9">
        <v>21.1</v>
      </c>
      <c r="E716" s="9">
        <v>12.0037</v>
      </c>
      <c r="F716" s="13">
        <f t="shared" si="152"/>
        <v>1.1111111111111112</v>
      </c>
      <c r="G716" s="13">
        <f t="shared" si="153"/>
        <v>4.1796111111111118</v>
      </c>
      <c r="H716" s="35" cm="1">
        <f t="array" ref="H716">(m*g*_xll.Interp1d(-1,Parameters!$H$48:$H$54,Parameters!$I$48:$I$54,C716)+c_w*A*rho_L*(C716/3.6)^2/2+F716*e_i*m)*C716/3.6/1000</f>
        <v>9.3274061868604488</v>
      </c>
      <c r="I716" s="35">
        <f t="shared" si="143"/>
        <v>56.536528301510216</v>
      </c>
      <c r="J716" s="35">
        <f t="shared" si="144"/>
        <v>1575.4445971084997</v>
      </c>
      <c r="K716" s="35">
        <f t="shared" si="145"/>
        <v>230.75384026261395</v>
      </c>
      <c r="L716" s="35">
        <f t="shared" si="146"/>
        <v>192.99823558844784</v>
      </c>
      <c r="M716" s="35" cm="1">
        <f t="array" ref="M716">_xll.Interp2dTab(-1,1,Parameters!$V$29:$AI$29,Parameters!$U$30:$U$37,Parameters!$V$30:$AI$37,ABS(J716),ABS(I716))*_xll.Interp2dTab(-1,1,Parameters!$V$18:$AI$18,Parameters!$U$19:$U$26,Parameters!$V$19:$AI$26,ABS(J716),ABS(I716))</f>
        <v>0.79335323357293719</v>
      </c>
      <c r="N716" s="35">
        <f t="shared" si="147"/>
        <v>11.756939774296553</v>
      </c>
      <c r="O716" s="35">
        <f t="shared" si="148"/>
        <v>11756.939774296554</v>
      </c>
      <c r="P716" s="35">
        <f t="shared" si="154"/>
        <v>0.41041265895392542</v>
      </c>
      <c r="Q716" s="35" cm="1">
        <f t="array" ref="Q716">_xll.Interp2dTab(-1,1,Parameters!$AL$29:$AY$29,Parameters!$AK$30:$AK$37,Parameters!$AL$30:$AY$37,ABS(L716),ABS(K716))</f>
        <v>0.79364474820814446</v>
      </c>
      <c r="R716" s="35">
        <f t="shared" si="149"/>
        <v>11.752621318189844</v>
      </c>
      <c r="S716" s="35">
        <f t="shared" si="155"/>
        <v>0.27340417193512223</v>
      </c>
      <c r="X716" s="12"/>
      <c r="AB716" s="17">
        <f>([1]WLTC_BFH!$I717/1000-H716)</f>
        <v>-9.3273761868604481</v>
      </c>
      <c r="AC716" s="17">
        <f t="shared" si="150"/>
        <v>9.3273761868604481</v>
      </c>
      <c r="AG716" s="17">
        <f>([1]WLTC_BFH!$U720/1000-N716)</f>
        <v>-6.5396064409631434</v>
      </c>
      <c r="AH716" s="17">
        <f t="shared" si="151"/>
        <v>6.5396064409631434</v>
      </c>
      <c r="AK716">
        <v>4.8766478975242711</v>
      </c>
    </row>
    <row r="717" spans="1:37" x14ac:dyDescent="0.3">
      <c r="A717" s="3" t="s">
        <v>4</v>
      </c>
      <c r="B717" s="3">
        <v>713</v>
      </c>
      <c r="C717" s="9">
        <v>21.8</v>
      </c>
      <c r="D717" s="9">
        <v>21.8</v>
      </c>
      <c r="E717" s="9">
        <v>14.204499999999999</v>
      </c>
      <c r="F717" s="13">
        <f t="shared" si="152"/>
        <v>0.19444444444444425</v>
      </c>
      <c r="G717" s="13">
        <f t="shared" si="153"/>
        <v>4.1856666666666671</v>
      </c>
      <c r="H717" s="35" cm="1">
        <f t="array" ref="H717">(m*g*_xll.Interp1d(-1,Parameters!$H$48:$H$54,Parameters!$I$48:$I$54,C717)+c_w*A*rho_L*(C717/3.6)^2/2+F717*e_i*m)*C717/3.6/1000</f>
        <v>2.0930871584160911</v>
      </c>
      <c r="I717" s="35">
        <f t="shared" si="143"/>
        <v>12.279523703320077</v>
      </c>
      <c r="J717" s="35">
        <f t="shared" si="144"/>
        <v>1627.7105316097293</v>
      </c>
      <c r="K717" s="35">
        <f t="shared" si="145"/>
        <v>50.118875995100893</v>
      </c>
      <c r="L717" s="35">
        <f t="shared" si="146"/>
        <v>199.40102065536314</v>
      </c>
      <c r="M717" s="35" cm="1">
        <f t="array" ref="M717">_xll.Interp2dTab(-1,1,Parameters!$V$29:$AI$29,Parameters!$U$30:$U$37,Parameters!$V$30:$AI$37,ABS(J717),ABS(I717))*_xll.Interp2dTab(-1,1,Parameters!$V$18:$AI$18,Parameters!$U$19:$U$26,Parameters!$V$19:$AI$26,ABS(J717),ABS(I717))</f>
        <v>0.64010352727410269</v>
      </c>
      <c r="N717" s="35">
        <f t="shared" si="147"/>
        <v>3.2699197383422591</v>
      </c>
      <c r="O717" s="35">
        <f t="shared" si="148"/>
        <v>3269.9197383422593</v>
      </c>
      <c r="P717" s="35">
        <f t="shared" si="154"/>
        <v>0.41132096999235385</v>
      </c>
      <c r="Q717" s="35" cm="1">
        <f t="array" ref="Q717">_xll.Interp2dTab(-1,1,Parameters!$AL$29:$AY$29,Parameters!$AK$30:$AK$37,Parameters!$AL$30:$AY$37,ABS(L717),ABS(K717))</f>
        <v>0.93482672628893715</v>
      </c>
      <c r="R717" s="35">
        <f t="shared" si="149"/>
        <v>2.2390108236691102</v>
      </c>
      <c r="S717" s="35">
        <f t="shared" si="155"/>
        <v>0.27402611938614141</v>
      </c>
      <c r="X717" s="12"/>
      <c r="AB717" s="17">
        <f>([1]WLTC_BFH!$I718/1000-H717)</f>
        <v>-2.0888623584160912</v>
      </c>
      <c r="AC717" s="17">
        <f t="shared" si="150"/>
        <v>2.0888623584160912</v>
      </c>
      <c r="AG717" s="17">
        <f>([1]WLTC_BFH!$U721/1000-N717)</f>
        <v>-2.8967305491530158</v>
      </c>
      <c r="AH717" s="17">
        <f t="shared" si="151"/>
        <v>2.8967305491530158</v>
      </c>
      <c r="AK717">
        <v>-4.1722295220761616</v>
      </c>
    </row>
    <row r="718" spans="1:37" x14ac:dyDescent="0.3">
      <c r="A718" s="3" t="s">
        <v>4</v>
      </c>
      <c r="B718" s="3">
        <v>714</v>
      </c>
      <c r="C718" s="9">
        <v>21.2</v>
      </c>
      <c r="D718" s="9">
        <v>21.2</v>
      </c>
      <c r="E718" s="9">
        <v>18.8307</v>
      </c>
      <c r="F718" s="13">
        <f t="shared" si="152"/>
        <v>-0.16666666666666705</v>
      </c>
      <c r="G718" s="13">
        <f t="shared" si="153"/>
        <v>4.1915555555555564</v>
      </c>
      <c r="H718" s="35" cm="1">
        <f t="array" ref="H718">(m*g*_xll.Interp1d(-1,Parameters!$H$48:$H$54,Parameters!$I$48:$I$54,C718)+c_w*A*rho_L*(C718/3.6)^2/2+F718*e_i*m)*C718/3.6/1000</f>
        <v>-0.8612175289713877</v>
      </c>
      <c r="I718" s="35">
        <f t="shared" si="143"/>
        <v>5.1955042208754225</v>
      </c>
      <c r="J718" s="35">
        <f t="shared" si="144"/>
        <v>1582.9111591801038</v>
      </c>
      <c r="K718" s="35">
        <f t="shared" si="145"/>
        <v>21.205450477503039</v>
      </c>
      <c r="L718" s="35">
        <f t="shared" si="146"/>
        <v>193.91291916943572</v>
      </c>
      <c r="M718" s="35" cm="1">
        <f t="array" ref="M718">_xll.Interp2dTab(-1,1,Parameters!$V$29:$AI$29,Parameters!$U$30:$U$37,Parameters!$V$30:$AI$37,ABS(J718),ABS(I718))*_xll.Interp2dTab(-1,1,Parameters!$V$18:$AI$18,Parameters!$U$19:$U$26,Parameters!$V$19:$AI$26,ABS(J718),ABS(I718))</f>
        <v>0.37344188806730744</v>
      </c>
      <c r="N718" s="35">
        <f t="shared" si="147"/>
        <v>-0.32161470005573606</v>
      </c>
      <c r="O718" s="35">
        <f t="shared" si="148"/>
        <v>-321.61470005573608</v>
      </c>
      <c r="P718" s="35">
        <f t="shared" si="154"/>
        <v>0.41123163257567169</v>
      </c>
      <c r="Q718" s="35" cm="1">
        <f t="array" ref="Q718">_xll.Interp2dTab(-1,1,Parameters!$AL$29:$AY$29,Parameters!$AK$30:$AK$37,Parameters!$AL$30:$AY$37,ABS(L718),ABS(K718))</f>
        <v>0.84903923295864414</v>
      </c>
      <c r="R718" s="35">
        <f t="shared" si="149"/>
        <v>-0.73120747020840593</v>
      </c>
      <c r="S718" s="35">
        <f t="shared" si="155"/>
        <v>0.27382300619997241</v>
      </c>
      <c r="X718" s="12"/>
      <c r="AB718" s="17">
        <f>([1]WLTC_BFH!$I719/1000-H718)</f>
        <v>0.87051912897138772</v>
      </c>
      <c r="AC718" s="17">
        <f t="shared" si="150"/>
        <v>0.87051912897138772</v>
      </c>
      <c r="AG718" s="17">
        <f>([1]WLTC_BFH!$U722/1000-N718)</f>
        <v>-1.2655564711153569</v>
      </c>
      <c r="AH718" s="17">
        <f t="shared" si="151"/>
        <v>1.2655564711153569</v>
      </c>
      <c r="AK718">
        <v>-13.393771317816734</v>
      </c>
    </row>
    <row r="719" spans="1:37" x14ac:dyDescent="0.3">
      <c r="A719" s="3" t="s">
        <v>4</v>
      </c>
      <c r="B719" s="3">
        <v>715</v>
      </c>
      <c r="C719" s="9">
        <v>18.5</v>
      </c>
      <c r="D719" s="9">
        <v>18.5</v>
      </c>
      <c r="E719" s="9">
        <v>21.903400000000001</v>
      </c>
      <c r="F719" s="13">
        <f t="shared" si="152"/>
        <v>-0.74999999999999978</v>
      </c>
      <c r="G719" s="13">
        <f t="shared" si="153"/>
        <v>4.1966944444444456</v>
      </c>
      <c r="H719" s="35" cm="1">
        <f t="array" ref="H719">(m*g*_xll.Interp1d(-1,Parameters!$H$48:$H$54,Parameters!$I$48:$I$54,C719)+c_w*A*rho_L*(C719/3.6)^2/2+F719*e_i*m)*C719/3.6/1000</f>
        <v>-4.8450657539685809</v>
      </c>
      <c r="I719" s="35">
        <f t="shared" si="143"/>
        <v>33.49489719362051</v>
      </c>
      <c r="J719" s="35">
        <f t="shared" si="144"/>
        <v>1381.3139832467887</v>
      </c>
      <c r="K719" s="35">
        <f t="shared" si="145"/>
        <v>136.70942289576212</v>
      </c>
      <c r="L719" s="35">
        <f t="shared" si="146"/>
        <v>169.2164624827623</v>
      </c>
      <c r="M719" s="35" cm="1">
        <f t="array" ref="M719">_xll.Interp2dTab(-1,1,Parameters!$V$29:$AI$29,Parameters!$U$30:$U$37,Parameters!$V$30:$AI$37,ABS(J719),ABS(I719))*_xll.Interp2dTab(-1,1,Parameters!$V$18:$AI$18,Parameters!$U$19:$U$26,Parameters!$V$19:$AI$26,ABS(J719),ABS(I719))</f>
        <v>0.68860030817694662</v>
      </c>
      <c r="N719" s="35">
        <f t="shared" si="147"/>
        <v>-3.3363137713203348</v>
      </c>
      <c r="O719" s="35">
        <f t="shared" si="148"/>
        <v>-3336.3137713203346</v>
      </c>
      <c r="P719" s="35">
        <f t="shared" si="154"/>
        <v>0.41030487875030491</v>
      </c>
      <c r="Q719" s="35" cm="1">
        <f t="array" ref="Q719">_xll.Interp2dTab(-1,1,Parameters!$AL$29:$AY$29,Parameters!$AK$30:$AK$37,Parameters!$AL$30:$AY$37,ABS(L719),ABS(K719))</f>
        <v>0.85941811323305606</v>
      </c>
      <c r="R719" s="35">
        <f t="shared" si="149"/>
        <v>-4.1639372687657721</v>
      </c>
      <c r="S719" s="35">
        <f t="shared" si="155"/>
        <v>0.2726663569586486</v>
      </c>
      <c r="X719" s="12"/>
      <c r="AB719" s="17">
        <f>([1]WLTC_BFH!$I720/1000-H719)</f>
        <v>4.850503553968581</v>
      </c>
      <c r="AC719" s="17">
        <f t="shared" si="150"/>
        <v>4.850503553968581</v>
      </c>
      <c r="AG719" s="17">
        <f>([1]WLTC_BFH!$U723/1000-N719)</f>
        <v>-1.9940135014067049</v>
      </c>
      <c r="AH719" s="17">
        <f t="shared" si="151"/>
        <v>1.9940135014067049</v>
      </c>
      <c r="AK719">
        <v>-13.849804737350352</v>
      </c>
    </row>
    <row r="720" spans="1:37" x14ac:dyDescent="0.3">
      <c r="A720" s="3" t="s">
        <v>4</v>
      </c>
      <c r="B720" s="3">
        <v>716</v>
      </c>
      <c r="C720" s="9">
        <v>13.9</v>
      </c>
      <c r="D720" s="9">
        <v>13.9</v>
      </c>
      <c r="E720" s="9">
        <v>22.531500000000001</v>
      </c>
      <c r="F720" s="13">
        <f t="shared" si="152"/>
        <v>-1.2777777777777777</v>
      </c>
      <c r="G720" s="13">
        <f t="shared" si="153"/>
        <v>4.2005555555555567</v>
      </c>
      <c r="H720" s="35" cm="1">
        <f t="array" ref="H720">(m*g*_xll.Interp1d(-1,Parameters!$H$48:$H$54,Parameters!$I$48:$I$54,C720)+c_w*A*rho_L*(C720/3.6)^2/2+F720*e_i*m)*C720/3.6/1000</f>
        <v>-6.4292263350634231</v>
      </c>
      <c r="I720" s="35">
        <f t="shared" si="143"/>
        <v>59.155430176751324</v>
      </c>
      <c r="J720" s="35">
        <f t="shared" si="144"/>
        <v>1037.8521279529925</v>
      </c>
      <c r="K720" s="35">
        <f t="shared" si="145"/>
        <v>241.44288826641053</v>
      </c>
      <c r="L720" s="35">
        <f t="shared" si="146"/>
        <v>127.14101775731869</v>
      </c>
      <c r="M720" s="35" cm="1">
        <f t="array" ref="M720">_xll.Interp2dTab(-1,1,Parameters!$V$29:$AI$29,Parameters!$U$30:$U$37,Parameters!$V$30:$AI$37,ABS(J720),ABS(I720))*_xll.Interp2dTab(-1,1,Parameters!$V$18:$AI$18,Parameters!$U$19:$U$26,Parameters!$V$19:$AI$26,ABS(J720),ABS(I720))</f>
        <v>0.68483912155297189</v>
      </c>
      <c r="N720" s="35">
        <f t="shared" si="147"/>
        <v>-4.4029857155700673</v>
      </c>
      <c r="O720" s="35">
        <f t="shared" si="148"/>
        <v>-4402.9857155700674</v>
      </c>
      <c r="P720" s="35">
        <f t="shared" si="154"/>
        <v>0.40908182716264657</v>
      </c>
      <c r="Q720" s="35" cm="1">
        <f t="array" ref="Q720">_xll.Interp2dTab(-1,1,Parameters!$AL$29:$AY$29,Parameters!$AK$30:$AK$37,Parameters!$AL$30:$AY$37,ABS(L720),ABS(K720))</f>
        <v>0.7302699259394444</v>
      </c>
      <c r="R720" s="35">
        <f t="shared" si="149"/>
        <v>-4.6950706395546913</v>
      </c>
      <c r="S720" s="35">
        <f t="shared" si="155"/>
        <v>0.27136217066988338</v>
      </c>
      <c r="X720" s="12"/>
      <c r="AB720" s="17">
        <f>([1]WLTC_BFH!$I721/1000-H720)</f>
        <v>6.4297648350634233</v>
      </c>
      <c r="AC720" s="17">
        <f t="shared" si="150"/>
        <v>6.4297648350634233</v>
      </c>
      <c r="AG720" s="17">
        <f>([1]WLTC_BFH!$U724/1000-N720)</f>
        <v>1.7004064193744561E-2</v>
      </c>
      <c r="AH720" s="17">
        <f t="shared" si="151"/>
        <v>1.7004064193744561E-2</v>
      </c>
      <c r="AK720">
        <v>-7.0227034185141726</v>
      </c>
    </row>
    <row r="721" spans="1:37" x14ac:dyDescent="0.3">
      <c r="A721" s="3" t="s">
        <v>4</v>
      </c>
      <c r="B721" s="3">
        <v>717</v>
      </c>
      <c r="C721" s="9">
        <v>12</v>
      </c>
      <c r="D721" s="9">
        <v>12</v>
      </c>
      <c r="E721" s="9">
        <v>21.651499999999999</v>
      </c>
      <c r="F721" s="13">
        <f t="shared" si="152"/>
        <v>-0.5277777777777779</v>
      </c>
      <c r="G721" s="13">
        <f t="shared" si="153"/>
        <v>4.2038888888888897</v>
      </c>
      <c r="H721" s="35" cm="1">
        <f t="array" ref="H721">(m*g*_xll.Interp1d(-1,Parameters!$H$48:$H$54,Parameters!$I$48:$I$54,C721)+c_w*A*rho_L*(C721/3.6)^2/2+F721*e_i*m)*C721/3.6/1000</f>
        <v>-2.1554004985369049</v>
      </c>
      <c r="I721" s="35">
        <f t="shared" si="143"/>
        <v>22.971927400797586</v>
      </c>
      <c r="J721" s="35">
        <f t="shared" si="144"/>
        <v>895.98744859251144</v>
      </c>
      <c r="K721" s="35">
        <f t="shared" si="145"/>
        <v>93.759921686355355</v>
      </c>
      <c r="L721" s="35">
        <f t="shared" si="146"/>
        <v>109.7620297185485</v>
      </c>
      <c r="M721" s="35" cm="1">
        <f t="array" ref="M721">_xll.Interp2dTab(-1,1,Parameters!$V$29:$AI$29,Parameters!$U$30:$U$37,Parameters!$V$30:$AI$37,ABS(J721),ABS(I721))*_xll.Interp2dTab(-1,1,Parameters!$V$18:$AI$18,Parameters!$U$19:$U$26,Parameters!$V$19:$AI$26,ABS(J721),ABS(I721))</f>
        <v>0.53359823741528301</v>
      </c>
      <c r="N721" s="35">
        <f t="shared" si="147"/>
        <v>-1.1501179069433147</v>
      </c>
      <c r="O721" s="35">
        <f t="shared" si="148"/>
        <v>-1150.1179069433147</v>
      </c>
      <c r="P721" s="35">
        <f t="shared" si="154"/>
        <v>0.40876234996627342</v>
      </c>
      <c r="Q721" s="35" cm="1">
        <f t="array" ref="Q721">_xll.Interp2dTab(-1,1,Parameters!$AL$29:$AY$29,Parameters!$AK$30:$AK$37,Parameters!$AL$30:$AY$37,ABS(L721),ABS(K721))</f>
        <v>0.87898593973937755</v>
      </c>
      <c r="R721" s="35">
        <f t="shared" si="149"/>
        <v>-1.8945667327211841</v>
      </c>
      <c r="S721" s="35">
        <f t="shared" si="155"/>
        <v>0.27083590213301639</v>
      </c>
      <c r="X721" s="12"/>
      <c r="AB721" s="17">
        <f>([1]WLTC_BFH!$I722/1000-H721)</f>
        <v>2.1525695985369047</v>
      </c>
      <c r="AC721" s="17">
        <f t="shared" si="150"/>
        <v>2.1525695985369047</v>
      </c>
      <c r="AG721" s="17">
        <f>([1]WLTC_BFH!$U725/1000-N721)</f>
        <v>5.1449339702318575E-3</v>
      </c>
      <c r="AH721" s="17">
        <f t="shared" si="151"/>
        <v>5.1449339702318575E-3</v>
      </c>
      <c r="AK721">
        <v>-0.3563928966220048</v>
      </c>
    </row>
    <row r="722" spans="1:37" x14ac:dyDescent="0.3">
      <c r="A722" s="3" t="s">
        <v>4</v>
      </c>
      <c r="B722" s="3">
        <v>718</v>
      </c>
      <c r="C722" s="9">
        <v>12</v>
      </c>
      <c r="D722" s="9">
        <v>12</v>
      </c>
      <c r="E722" s="9">
        <v>18.457100000000001</v>
      </c>
      <c r="F722" s="13">
        <f t="shared" si="152"/>
        <v>0</v>
      </c>
      <c r="G722" s="13">
        <f t="shared" si="153"/>
        <v>4.2072222222222226</v>
      </c>
      <c r="H722" s="35" cm="1">
        <f t="array" ref="H722">(m*g*_xll.Interp1d(-1,Parameters!$H$48:$H$54,Parameters!$I$48:$I$54,C722)+c_w*A*rho_L*(C722/3.6)^2/2+F722*e_i*m)*C722/3.6/1000</f>
        <v>0.23719279775939178</v>
      </c>
      <c r="I722" s="35">
        <f t="shared" si="143"/>
        <v>2.5279644009637492</v>
      </c>
      <c r="J722" s="35">
        <f t="shared" si="144"/>
        <v>895.98744859251144</v>
      </c>
      <c r="K722" s="35">
        <f t="shared" si="145"/>
        <v>10.317886702533542</v>
      </c>
      <c r="L722" s="35">
        <f t="shared" si="146"/>
        <v>109.7620297185485</v>
      </c>
      <c r="M722" s="35" cm="1">
        <f t="array" ref="M722">_xll.Interp2dTab(-1,1,Parameters!$V$29:$AI$29,Parameters!$U$30:$U$37,Parameters!$V$30:$AI$37,ABS(J722),ABS(I722))*_xll.Interp2dTab(-1,1,Parameters!$V$18:$AI$18,Parameters!$U$19:$U$26,Parameters!$V$19:$AI$26,ABS(J722),ABS(I722))</f>
        <v>0.23435657545347965</v>
      </c>
      <c r="N722" s="35">
        <f t="shared" si="147"/>
        <v>1.0121021665401282</v>
      </c>
      <c r="O722" s="35">
        <f t="shared" si="148"/>
        <v>1012.1021665401282</v>
      </c>
      <c r="P722" s="35">
        <f t="shared" si="154"/>
        <v>0.40904348945697899</v>
      </c>
      <c r="Q722" s="35" cm="1">
        <f t="array" ref="Q722">_xll.Interp2dTab(-1,1,Parameters!$AL$29:$AY$29,Parameters!$AK$30:$AK$37,Parameters!$AL$30:$AY$37,ABS(L722),ABS(K722))</f>
        <v>0.61501493747918867</v>
      </c>
      <c r="R722" s="35">
        <f t="shared" si="149"/>
        <v>0.38566997857254171</v>
      </c>
      <c r="S722" s="35">
        <f t="shared" si="155"/>
        <v>0.27094303268261988</v>
      </c>
      <c r="X722" s="12"/>
      <c r="AB722" s="17">
        <f>([1]WLTC_BFH!$I723/1000-H722)</f>
        <v>-0.24342699775939178</v>
      </c>
      <c r="AC722" s="17">
        <f t="shared" si="150"/>
        <v>0.24342699775939178</v>
      </c>
      <c r="AG722" s="17">
        <f>([1]WLTC_BFH!$U726/1000-N722)</f>
        <v>0.79022164298359243</v>
      </c>
      <c r="AH722" s="17">
        <f t="shared" si="151"/>
        <v>0.79022164298359243</v>
      </c>
      <c r="AK722">
        <v>6.872773632975159</v>
      </c>
    </row>
    <row r="723" spans="1:37" x14ac:dyDescent="0.3">
      <c r="A723" s="3" t="s">
        <v>4</v>
      </c>
      <c r="B723" s="3">
        <v>719</v>
      </c>
      <c r="C723" s="9">
        <v>13</v>
      </c>
      <c r="D723" s="9">
        <v>13</v>
      </c>
      <c r="E723" s="9">
        <v>13.651</v>
      </c>
      <c r="F723" s="13">
        <f t="shared" si="152"/>
        <v>0.27777777777777779</v>
      </c>
      <c r="G723" s="13">
        <f t="shared" si="153"/>
        <v>4.2108333333333334</v>
      </c>
      <c r="H723" s="35" cm="1">
        <f t="array" ref="H723">(m*g*_xll.Interp1d(-1,Parameters!$H$48:$H$54,Parameters!$I$48:$I$54,C723)+c_w*A*rho_L*(C723/3.6)^2/2+F723*e_i*m)*C723/3.6/1000</f>
        <v>1.6239046000310453</v>
      </c>
      <c r="I723" s="35">
        <f t="shared" si="143"/>
        <v>15.975993011924453</v>
      </c>
      <c r="J723" s="35">
        <f t="shared" si="144"/>
        <v>970.65306930855411</v>
      </c>
      <c r="K723" s="35">
        <f t="shared" si="145"/>
        <v>65.206015478169661</v>
      </c>
      <c r="L723" s="35">
        <f t="shared" si="146"/>
        <v>118.90886552842755</v>
      </c>
      <c r="M723" s="35" cm="1">
        <f t="array" ref="M723">_xll.Interp2dTab(-1,1,Parameters!$V$29:$AI$29,Parameters!$U$30:$U$37,Parameters!$V$30:$AI$37,ABS(J723),ABS(I723))*_xll.Interp2dTab(-1,1,Parameters!$V$18:$AI$18,Parameters!$U$19:$U$26,Parameters!$V$19:$AI$26,ABS(J723),ABS(I723))</f>
        <v>0.54511078039668481</v>
      </c>
      <c r="N723" s="35">
        <f t="shared" si="147"/>
        <v>2.9790359288974382</v>
      </c>
      <c r="O723" s="35">
        <f t="shared" si="148"/>
        <v>2979.0359288974382</v>
      </c>
      <c r="P723" s="35">
        <f t="shared" si="154"/>
        <v>0.40987099943722827</v>
      </c>
      <c r="Q723" s="35" cm="1">
        <f t="array" ref="Q723">_xll.Interp2dTab(-1,1,Parameters!$AL$29:$AY$29,Parameters!$AK$30:$AK$37,Parameters!$AL$30:$AY$37,ABS(L723),ABS(K723))</f>
        <v>0.90849289985679416</v>
      </c>
      <c r="R723" s="35">
        <f t="shared" si="149"/>
        <v>1.7874708765330158</v>
      </c>
      <c r="S723" s="35">
        <f t="shared" si="155"/>
        <v>0.27143955237054573</v>
      </c>
      <c r="X723" s="12"/>
      <c r="AB723" s="17">
        <f>([1]WLTC_BFH!$I724/1000-H723)</f>
        <v>-1.6308521000310454</v>
      </c>
      <c r="AC723" s="17">
        <f t="shared" si="150"/>
        <v>1.6308521000310454</v>
      </c>
      <c r="AG723" s="17">
        <f>([1]WLTC_BFH!$U727/1000-N723)</f>
        <v>0.64375194989034989</v>
      </c>
      <c r="AH723" s="17">
        <f t="shared" si="151"/>
        <v>0.64375194989034989</v>
      </c>
      <c r="AK723">
        <v>10.765853117612025</v>
      </c>
    </row>
    <row r="724" spans="1:37" x14ac:dyDescent="0.3">
      <c r="A724" s="3" t="s">
        <v>4</v>
      </c>
      <c r="B724" s="3">
        <v>720</v>
      </c>
      <c r="C724" s="9">
        <v>16</v>
      </c>
      <c r="D724" s="9">
        <v>16</v>
      </c>
      <c r="E724" s="9">
        <v>11.2043</v>
      </c>
      <c r="F724" s="13">
        <f t="shared" si="152"/>
        <v>0.83333333333333326</v>
      </c>
      <c r="G724" s="13">
        <f t="shared" si="153"/>
        <v>4.2152777777777777</v>
      </c>
      <c r="H724" s="35" cm="1">
        <f t="array" ref="H724">(m*g*_xll.Interp1d(-1,Parameters!$H$48:$H$54,Parameters!$I$48:$I$54,C724)+c_w*A*rho_L*(C724/3.6)^2/2+F724*e_i*m)*C724/3.6/1000</f>
        <v>5.3684236904068188</v>
      </c>
      <c r="I724" s="35">
        <f t="shared" si="143"/>
        <v>42.911876246361004</v>
      </c>
      <c r="J724" s="35">
        <f t="shared" si="144"/>
        <v>1194.6499314566822</v>
      </c>
      <c r="K724" s="35">
        <f t="shared" si="145"/>
        <v>175.14482289952244</v>
      </c>
      <c r="L724" s="35">
        <f t="shared" si="146"/>
        <v>146.34937295806469</v>
      </c>
      <c r="M724" s="35" cm="1">
        <f t="array" ref="M724">_xll.Interp2dTab(-1,1,Parameters!$V$29:$AI$29,Parameters!$U$30:$U$37,Parameters!$V$30:$AI$37,ABS(J724),ABS(I724))*_xll.Interp2dTab(-1,1,Parameters!$V$18:$AI$18,Parameters!$U$19:$U$26,Parameters!$V$19:$AI$26,ABS(J724),ABS(I724))</f>
        <v>0.69295729239141091</v>
      </c>
      <c r="N724" s="35">
        <f t="shared" si="147"/>
        <v>7.7471205647901762</v>
      </c>
      <c r="O724" s="35">
        <f t="shared" si="148"/>
        <v>7747.1205647901761</v>
      </c>
      <c r="P724" s="35">
        <f t="shared" si="154"/>
        <v>0.4120229773718922</v>
      </c>
      <c r="Q724" s="35" cm="1">
        <f t="array" ref="Q724">_xll.Interp2dTab(-1,1,Parameters!$AL$29:$AY$29,Parameters!$AK$30:$AK$37,Parameters!$AL$30:$AY$37,ABS(L724),ABS(K724))</f>
        <v>0.81114560152018089</v>
      </c>
      <c r="R724" s="35">
        <f t="shared" si="149"/>
        <v>6.618323122686939</v>
      </c>
      <c r="S724" s="35">
        <f t="shared" si="155"/>
        <v>0.27327797546018101</v>
      </c>
      <c r="X724" s="12"/>
      <c r="AB724" s="17">
        <f>([1]WLTC_BFH!$I725/1000-H724)</f>
        <v>-5.370248390406819</v>
      </c>
      <c r="AC724" s="17">
        <f t="shared" si="150"/>
        <v>5.370248390406819</v>
      </c>
      <c r="AG724" s="17">
        <f>([1]WLTC_BFH!$U728/1000-N724)</f>
        <v>-3.1866634219330647</v>
      </c>
      <c r="AH724" s="17">
        <f t="shared" si="151"/>
        <v>3.1866634219330647</v>
      </c>
      <c r="AK724">
        <v>7.2765550228380871</v>
      </c>
    </row>
    <row r="725" spans="1:37" x14ac:dyDescent="0.3">
      <c r="A725" s="3" t="s">
        <v>4</v>
      </c>
      <c r="B725" s="3">
        <v>721</v>
      </c>
      <c r="C725" s="9">
        <v>18.5</v>
      </c>
      <c r="D725" s="9">
        <v>18.5</v>
      </c>
      <c r="E725" s="9">
        <v>11.558400000000001</v>
      </c>
      <c r="F725" s="13">
        <f t="shared" si="152"/>
        <v>0.69444444444444442</v>
      </c>
      <c r="G725" s="13">
        <f t="shared" si="153"/>
        <v>4.2204166666666669</v>
      </c>
      <c r="H725" s="35" cm="1">
        <f t="array" ref="H725">(m*g*_xll.Interp1d(-1,Parameters!$H$48:$H$54,Parameters!$I$48:$I$54,C725)+c_w*A*rho_L*(C725/3.6)^2/2+F725*e_i*m)*C725/3.6/1000</f>
        <v>5.2499989435622814</v>
      </c>
      <c r="I725" s="35">
        <f t="shared" si="143"/>
        <v>36.2942803690947</v>
      </c>
      <c r="J725" s="35">
        <f t="shared" si="144"/>
        <v>1381.3139832467887</v>
      </c>
      <c r="K725" s="35">
        <f t="shared" si="145"/>
        <v>148.13510532646004</v>
      </c>
      <c r="L725" s="35">
        <f t="shared" si="146"/>
        <v>169.2164624827623</v>
      </c>
      <c r="M725" s="35" cm="1">
        <f t="array" ref="M725">_xll.Interp2dTab(-1,1,Parameters!$V$29:$AI$29,Parameters!$U$30:$U$37,Parameters!$V$30:$AI$37,ABS(J725),ABS(I725))*_xll.Interp2dTab(-1,1,Parameters!$V$18:$AI$18,Parameters!$U$19:$U$26,Parameters!$V$19:$AI$26,ABS(J725),ABS(I725))</f>
        <v>0.70040057415213097</v>
      </c>
      <c r="N725" s="35">
        <f t="shared" si="147"/>
        <v>7.4957090803611361</v>
      </c>
      <c r="O725" s="35">
        <f t="shared" si="148"/>
        <v>7495.7090803611363</v>
      </c>
      <c r="P725" s="35">
        <f t="shared" si="154"/>
        <v>0.41410511878310363</v>
      </c>
      <c r="Q725" s="35" cm="1">
        <f t="array" ref="Q725">_xll.Interp2dTab(-1,1,Parameters!$AL$29:$AY$29,Parameters!$AK$30:$AK$37,Parameters!$AL$30:$AY$37,ABS(L725),ABS(K725))</f>
        <v>0.84966152091274028</v>
      </c>
      <c r="R725" s="35">
        <f t="shared" si="149"/>
        <v>6.1789298612964414</v>
      </c>
      <c r="S725" s="35">
        <f t="shared" si="155"/>
        <v>0.2749943448660967</v>
      </c>
      <c r="X725" s="12"/>
      <c r="AB725" s="17">
        <f>([1]WLTC_BFH!$I726/1000-H725)</f>
        <v>-5.2485832435622815</v>
      </c>
      <c r="AC725" s="17">
        <f t="shared" si="150"/>
        <v>5.2485832435622815</v>
      </c>
      <c r="AG725" s="17">
        <f>([1]WLTC_BFH!$U729/1000-N725)</f>
        <v>-1.7387549519208401</v>
      </c>
      <c r="AH725" s="17">
        <f t="shared" si="151"/>
        <v>1.7387549519208401</v>
      </c>
      <c r="AK725">
        <v>4.2111208357482663</v>
      </c>
    </row>
    <row r="726" spans="1:37" x14ac:dyDescent="0.3">
      <c r="A726" s="3" t="s">
        <v>4</v>
      </c>
      <c r="B726" s="3">
        <v>722</v>
      </c>
      <c r="C726" s="9">
        <v>20.6</v>
      </c>
      <c r="D726" s="9">
        <v>20.6</v>
      </c>
      <c r="E726" s="9">
        <v>13.581899999999999</v>
      </c>
      <c r="F726" s="13">
        <f t="shared" si="152"/>
        <v>0.5833333333333337</v>
      </c>
      <c r="G726" s="13">
        <f t="shared" si="153"/>
        <v>4.2261388888888893</v>
      </c>
      <c r="H726" s="35" cm="1">
        <f t="array" ref="H726">(m*g*_xll.Interp1d(-1,Parameters!$H$48:$H$54,Parameters!$I$48:$I$54,C726)+c_w*A*rho_L*(C726/3.6)^2/2+F726*e_i*m)*C726/3.6/1000</f>
        <v>4.9954815114782471</v>
      </c>
      <c r="I726" s="35">
        <f t="shared" si="143"/>
        <v>31.014218180680821</v>
      </c>
      <c r="J726" s="35">
        <f t="shared" si="144"/>
        <v>1538.1117867504781</v>
      </c>
      <c r="K726" s="35">
        <f t="shared" si="145"/>
        <v>126.58453150444878</v>
      </c>
      <c r="L726" s="35">
        <f t="shared" si="146"/>
        <v>188.42481768350828</v>
      </c>
      <c r="M726" s="35" cm="1">
        <f t="array" ref="M726">_xll.Interp2dTab(-1,1,Parameters!$V$29:$AI$29,Parameters!$U$30:$U$37,Parameters!$V$30:$AI$37,ABS(J726),ABS(I726))*_xll.Interp2dTab(-1,1,Parameters!$V$18:$AI$18,Parameters!$U$19:$U$26,Parameters!$V$19:$AI$26,ABS(J726),ABS(I726))</f>
        <v>0.70621907572077658</v>
      </c>
      <c r="N726" s="35">
        <f t="shared" si="147"/>
        <v>7.0735578848246092</v>
      </c>
      <c r="O726" s="35">
        <f t="shared" si="148"/>
        <v>7073.5578848246096</v>
      </c>
      <c r="P726" s="35">
        <f t="shared" si="154"/>
        <v>0.41606999597333266</v>
      </c>
      <c r="Q726" s="35" cm="1">
        <f t="array" ref="Q726">_xll.Interp2dTab(-1,1,Parameters!$AL$29:$AY$29,Parameters!$AK$30:$AK$37,Parameters!$AL$30:$AY$37,ABS(L726),ABS(K726))</f>
        <v>0.87637966925712574</v>
      </c>
      <c r="R726" s="35">
        <f t="shared" si="149"/>
        <v>5.7001339564537483</v>
      </c>
      <c r="S726" s="35">
        <f t="shared" si="155"/>
        <v>0.27657771540955606</v>
      </c>
      <c r="X726" s="12"/>
      <c r="AB726" s="17">
        <f>([1]WLTC_BFH!$I727/1000-H726)</f>
        <v>-4.9924965114782474</v>
      </c>
      <c r="AC726" s="17">
        <f t="shared" si="150"/>
        <v>4.9924965114782474</v>
      </c>
      <c r="AG726" s="17">
        <f>([1]WLTC_BFH!$U730/1000-N726)</f>
        <v>0.23129925803244866</v>
      </c>
      <c r="AH726" s="17">
        <f t="shared" si="151"/>
        <v>0.23129925803244866</v>
      </c>
      <c r="AK726">
        <v>3.2250490996417129</v>
      </c>
    </row>
    <row r="727" spans="1:37" x14ac:dyDescent="0.3">
      <c r="A727" s="3" t="s">
        <v>4</v>
      </c>
      <c r="B727" s="3">
        <v>723</v>
      </c>
      <c r="C727" s="9">
        <v>22.5</v>
      </c>
      <c r="D727" s="9">
        <v>22.5</v>
      </c>
      <c r="E727" s="9">
        <v>15.884</v>
      </c>
      <c r="F727" s="13">
        <f t="shared" si="152"/>
        <v>0.52777777777777735</v>
      </c>
      <c r="G727" s="13">
        <f t="shared" si="153"/>
        <v>4.232388888888889</v>
      </c>
      <c r="H727" s="35" cm="1">
        <f t="array" ref="H727">(m*g*_xll.Interp1d(-1,Parameters!$H$48:$H$54,Parameters!$I$48:$I$54,C727)+c_w*A*rho_L*(C727/3.6)^2/2+F727*e_i*m)*C727/3.6/1000</f>
        <v>4.9994934677252889</v>
      </c>
      <c r="I727" s="35">
        <f t="shared" si="143"/>
        <v>28.418044456995389</v>
      </c>
      <c r="J727" s="35">
        <f t="shared" si="144"/>
        <v>1679.9764661109591</v>
      </c>
      <c r="K727" s="35">
        <f t="shared" si="145"/>
        <v>115.98824845122668</v>
      </c>
      <c r="L727" s="35">
        <f t="shared" si="146"/>
        <v>205.80380572227847</v>
      </c>
      <c r="M727" s="35" cm="1">
        <f t="array" ref="M727">_xll.Interp2dTab(-1,1,Parameters!$V$29:$AI$29,Parameters!$U$30:$U$37,Parameters!$V$30:$AI$37,ABS(J727),ABS(I727))*_xll.Interp2dTab(-1,1,Parameters!$V$18:$AI$18,Parameters!$U$19:$U$26,Parameters!$V$19:$AI$26,ABS(J727),ABS(I727))</f>
        <v>0.72012081180701504</v>
      </c>
      <c r="N727" s="35">
        <f t="shared" si="147"/>
        <v>6.9425760035735529</v>
      </c>
      <c r="O727" s="35">
        <f t="shared" si="148"/>
        <v>6942.576003573553</v>
      </c>
      <c r="P727" s="35">
        <f t="shared" si="154"/>
        <v>0.41799848930765865</v>
      </c>
      <c r="Q727" s="35" cm="1">
        <f t="array" ref="Q727">_xll.Interp2dTab(-1,1,Parameters!$AL$29:$AY$29,Parameters!$AK$30:$AK$37,Parameters!$AL$30:$AY$37,ABS(L727),ABS(K727))</f>
        <v>0.89082774586437619</v>
      </c>
      <c r="R727" s="35">
        <f t="shared" si="149"/>
        <v>5.6121887659372875</v>
      </c>
      <c r="S727" s="35">
        <f t="shared" si="155"/>
        <v>0.27813665673342752</v>
      </c>
      <c r="X727" s="12"/>
      <c r="AB727" s="17">
        <f>([1]WLTC_BFH!$I728/1000-H727)</f>
        <v>-4.9959043677252888</v>
      </c>
      <c r="AC727" s="17">
        <f t="shared" si="150"/>
        <v>4.9959043677252888</v>
      </c>
      <c r="AG727" s="17">
        <f>([1]WLTC_BFH!$U731/1000-N727)</f>
        <v>1.0029285835824808</v>
      </c>
      <c r="AH727" s="17">
        <f t="shared" si="151"/>
        <v>1.0029285835824808</v>
      </c>
      <c r="AK727">
        <v>2.7936242601557382</v>
      </c>
    </row>
    <row r="728" spans="1:37" x14ac:dyDescent="0.3">
      <c r="A728" s="3" t="s">
        <v>4</v>
      </c>
      <c r="B728" s="3">
        <v>724</v>
      </c>
      <c r="C728" s="9">
        <v>24</v>
      </c>
      <c r="D728" s="9">
        <v>24</v>
      </c>
      <c r="E728" s="9">
        <v>18.508400000000002</v>
      </c>
      <c r="F728" s="13">
        <f t="shared" si="152"/>
        <v>0.41666666666666663</v>
      </c>
      <c r="G728" s="13">
        <f t="shared" si="153"/>
        <v>4.2390555555555558</v>
      </c>
      <c r="H728" s="35" cm="1">
        <f t="array" ref="H728">(m*g*_xll.Interp1d(-1,Parameters!$H$48:$H$54,Parameters!$I$48:$I$54,C728)+c_w*A*rho_L*(C728/3.6)^2/2+F728*e_i*m)*C728/3.6/1000</f>
        <v>4.3394464824597891</v>
      </c>
      <c r="I728" s="35">
        <f t="shared" si="143"/>
        <v>23.124576992159849</v>
      </c>
      <c r="J728" s="35">
        <f t="shared" si="144"/>
        <v>1791.9748971850229</v>
      </c>
      <c r="K728" s="35">
        <f t="shared" si="145"/>
        <v>94.382960993500419</v>
      </c>
      <c r="L728" s="35">
        <f t="shared" si="146"/>
        <v>219.52405943709701</v>
      </c>
      <c r="M728" s="35" cm="1">
        <f t="array" ref="M728">_xll.Interp2dTab(-1,1,Parameters!$V$29:$AI$29,Parameters!$U$30:$U$37,Parameters!$V$30:$AI$37,ABS(J728),ABS(I728))*_xll.Interp2dTab(-1,1,Parameters!$V$18:$AI$18,Parameters!$U$19:$U$26,Parameters!$V$19:$AI$26,ABS(J728),ABS(I728))</f>
        <v>0.71564118982185199</v>
      </c>
      <c r="N728" s="35">
        <f t="shared" si="147"/>
        <v>6.0637181651604326</v>
      </c>
      <c r="O728" s="35">
        <f t="shared" si="148"/>
        <v>6063.7181651604324</v>
      </c>
      <c r="P728" s="35">
        <f t="shared" si="154"/>
        <v>0.41968285546464767</v>
      </c>
      <c r="Q728" s="35" cm="1">
        <f t="array" ref="Q728">_xll.Interp2dTab(-1,1,Parameters!$AL$29:$AY$29,Parameters!$AK$30:$AK$37,Parameters!$AL$30:$AY$37,ABS(L728),ABS(K728))</f>
        <v>0.90935047552198522</v>
      </c>
      <c r="R728" s="35">
        <f t="shared" si="149"/>
        <v>4.772028606427968</v>
      </c>
      <c r="S728" s="35">
        <f t="shared" si="155"/>
        <v>0.27946222023521305</v>
      </c>
      <c r="X728" s="12"/>
      <c r="AB728" s="17">
        <f>([1]WLTC_BFH!$I729/1000-H728)</f>
        <v>-4.3343918824597889</v>
      </c>
      <c r="AC728" s="17">
        <f t="shared" si="150"/>
        <v>4.3343918824597889</v>
      </c>
      <c r="AG728" s="17">
        <f>([1]WLTC_BFH!$U732/1000-N728)</f>
        <v>1.5694468833830912</v>
      </c>
      <c r="AH728" s="17">
        <f t="shared" si="151"/>
        <v>1.5694468833830912</v>
      </c>
      <c r="AK728">
        <v>1.1311622171953459</v>
      </c>
    </row>
    <row r="729" spans="1:37" x14ac:dyDescent="0.3">
      <c r="A729" s="3" t="s">
        <v>4</v>
      </c>
      <c r="B729" s="3">
        <v>725</v>
      </c>
      <c r="C729" s="9">
        <v>26.6</v>
      </c>
      <c r="D729" s="9">
        <v>26.6</v>
      </c>
      <c r="E729" s="9">
        <v>21.1828</v>
      </c>
      <c r="F729" s="13">
        <f t="shared" si="152"/>
        <v>0.72222222222222265</v>
      </c>
      <c r="G729" s="13">
        <f t="shared" si="153"/>
        <v>4.2464444444444442</v>
      </c>
      <c r="H729" s="35" cm="1">
        <f t="array" ref="H729">(m*g*_xll.Interp1d(-1,Parameters!$H$48:$H$54,Parameters!$I$48:$I$54,C729)+c_w*A*rho_L*(C729/3.6)^2/2+F729*e_i*m)*C729/3.6/1000</f>
        <v>7.9109772280923245</v>
      </c>
      <c r="I729" s="35">
        <f t="shared" si="143"/>
        <v>38.036381960636547</v>
      </c>
      <c r="J729" s="35">
        <f t="shared" si="144"/>
        <v>1986.1055110467341</v>
      </c>
      <c r="K729" s="35">
        <f t="shared" si="145"/>
        <v>155.24549297233807</v>
      </c>
      <c r="L729" s="35">
        <f t="shared" si="146"/>
        <v>243.30583254278255</v>
      </c>
      <c r="M729" s="35" cm="1">
        <f t="array" ref="M729">_xll.Interp2dTab(-1,1,Parameters!$V$29:$AI$29,Parameters!$U$30:$U$37,Parameters!$V$30:$AI$37,ABS(J729),ABS(I729))*_xll.Interp2dTab(-1,1,Parameters!$V$18:$AI$18,Parameters!$U$19:$U$26,Parameters!$V$19:$AI$26,ABS(J729),ABS(I729))</f>
        <v>0.82400875758902581</v>
      </c>
      <c r="N729" s="35">
        <f t="shared" si="147"/>
        <v>9.600598483005351</v>
      </c>
      <c r="O729" s="35">
        <f t="shared" si="148"/>
        <v>9600.5984830053512</v>
      </c>
      <c r="P729" s="35">
        <f t="shared" si="154"/>
        <v>0.42234968837659359</v>
      </c>
      <c r="Q729" s="35" cm="1">
        <f t="array" ref="Q729">_xll.Interp2dTab(-1,1,Parameters!$AL$29:$AY$29,Parameters!$AK$30:$AK$37,Parameters!$AL$30:$AY$37,ABS(L729),ABS(K729))</f>
        <v>0.88149726088440872</v>
      </c>
      <c r="R729" s="35">
        <f t="shared" si="149"/>
        <v>8.9744773797200672</v>
      </c>
      <c r="S729" s="35">
        <f t="shared" si="155"/>
        <v>0.28195513061846861</v>
      </c>
      <c r="X729" s="12"/>
      <c r="AB729" s="17">
        <f>([1]WLTC_BFH!$I730/1000-H729)</f>
        <v>-7.9052493280923244</v>
      </c>
      <c r="AC729" s="17">
        <f t="shared" si="150"/>
        <v>7.9052493280923244</v>
      </c>
      <c r="AG729" s="17">
        <f>([1]WLTC_BFH!$U733/1000-N729)</f>
        <v>0.54856965858721907</v>
      </c>
      <c r="AH729" s="17">
        <f t="shared" si="151"/>
        <v>0.54856965858721907</v>
      </c>
      <c r="AK729">
        <v>2.8656702177509326</v>
      </c>
    </row>
    <row r="730" spans="1:37" x14ac:dyDescent="0.3">
      <c r="A730" s="3" t="s">
        <v>4</v>
      </c>
      <c r="B730" s="3">
        <v>726</v>
      </c>
      <c r="C730" s="9">
        <v>29.9</v>
      </c>
      <c r="D730" s="9">
        <v>29.9</v>
      </c>
      <c r="E730" s="9">
        <v>23.921800000000001</v>
      </c>
      <c r="F730" s="13">
        <f t="shared" si="152"/>
        <v>0.91666666666666585</v>
      </c>
      <c r="G730" s="13">
        <f t="shared" si="153"/>
        <v>4.2547499999999996</v>
      </c>
      <c r="H730" s="35" cm="1">
        <f t="array" ref="H730">(m*g*_xll.Interp1d(-1,Parameters!$H$48:$H$54,Parameters!$I$48:$I$54,C730)+c_w*A*rho_L*(C730/3.6)^2/2+F730*e_i*m)*C730/3.6/1000</f>
        <v>11.139136638010736</v>
      </c>
      <c r="I730" s="35">
        <f t="shared" si="143"/>
        <v>47.646504519262855</v>
      </c>
      <c r="J730" s="35">
        <f t="shared" si="144"/>
        <v>2232.5020594096745</v>
      </c>
      <c r="K730" s="35">
        <f t="shared" si="145"/>
        <v>194.46920819537135</v>
      </c>
      <c r="L730" s="35">
        <f t="shared" si="146"/>
        <v>273.4903907153834</v>
      </c>
      <c r="M730" s="35" cm="1">
        <f t="array" ref="M730">_xll.Interp2dTab(-1,1,Parameters!$V$29:$AI$29,Parameters!$U$30:$U$37,Parameters!$V$30:$AI$37,ABS(J730),ABS(I730))*_xll.Interp2dTab(-1,1,Parameters!$V$18:$AI$18,Parameters!$U$19:$U$26,Parameters!$V$19:$AI$26,ABS(J730),ABS(I730))</f>
        <v>0.8771526501115563</v>
      </c>
      <c r="N730" s="35">
        <f t="shared" si="147"/>
        <v>12.699199662218499</v>
      </c>
      <c r="O730" s="35">
        <f t="shared" si="148"/>
        <v>12699.1996622185</v>
      </c>
      <c r="P730" s="35">
        <f t="shared" si="154"/>
        <v>0.42587724383832093</v>
      </c>
      <c r="Q730" s="35" cm="1">
        <f t="array" ref="Q730">_xll.Interp2dTab(-1,1,Parameters!$AL$29:$AY$29,Parameters!$AK$30:$AK$37,Parameters!$AL$30:$AY$37,ABS(L730),ABS(K730))</f>
        <v>0.87674640854040731</v>
      </c>
      <c r="R730" s="35">
        <f t="shared" si="149"/>
        <v>12.705083852644442</v>
      </c>
      <c r="S730" s="35">
        <f t="shared" si="155"/>
        <v>0.28548432057753653</v>
      </c>
      <c r="X730" s="12"/>
      <c r="AB730" s="17">
        <f>([1]WLTC_BFH!$I731/1000-H730)</f>
        <v>-11.132431438010736</v>
      </c>
      <c r="AC730" s="17">
        <f t="shared" si="150"/>
        <v>11.132431438010736</v>
      </c>
      <c r="AG730" s="17">
        <f>([1]WLTC_BFH!$U734/1000-N730)</f>
        <v>2.5371306130106106</v>
      </c>
      <c r="AH730" s="17">
        <f t="shared" si="151"/>
        <v>2.5371306130106106</v>
      </c>
      <c r="AK730">
        <v>7.140577983548182</v>
      </c>
    </row>
    <row r="731" spans="1:37" x14ac:dyDescent="0.3">
      <c r="A731" s="3" t="s">
        <v>4</v>
      </c>
      <c r="B731" s="3">
        <v>727</v>
      </c>
      <c r="C731" s="9">
        <v>34.799999999999997</v>
      </c>
      <c r="D731" s="9">
        <v>34.799999999999997</v>
      </c>
      <c r="E731" s="9">
        <v>26.261199999999999</v>
      </c>
      <c r="F731" s="13">
        <f t="shared" si="152"/>
        <v>1.3611111111111107</v>
      </c>
      <c r="G731" s="13">
        <f t="shared" si="153"/>
        <v>4.2644166666666665</v>
      </c>
      <c r="H731" s="35" cm="1">
        <f t="array" ref="H731">(m*g*_xll.Interp1d(-1,Parameters!$H$48:$H$54,Parameters!$I$48:$I$54,C731)+c_w*A*rho_L*(C731/3.6)^2/2+F731*e_i*m)*C731/3.6/1000</f>
        <v>18.906271914957102</v>
      </c>
      <c r="I731" s="35">
        <f t="shared" si="143"/>
        <v>69.482807478710399</v>
      </c>
      <c r="J731" s="35">
        <f t="shared" si="144"/>
        <v>2598.3636009182837</v>
      </c>
      <c r="K731" s="35">
        <f t="shared" si="145"/>
        <v>283.59407872435651</v>
      </c>
      <c r="L731" s="35">
        <f t="shared" si="146"/>
        <v>318.3098861837907</v>
      </c>
      <c r="M731" s="35" cm="1">
        <f t="array" ref="M731">_xll.Interp2dTab(-1,1,Parameters!$V$29:$AI$29,Parameters!$U$30:$U$37,Parameters!$V$30:$AI$37,ABS(J731),ABS(I731))*_xll.Interp2dTab(-1,1,Parameters!$V$18:$AI$18,Parameters!$U$19:$U$26,Parameters!$V$19:$AI$26,ABS(J731),ABS(I731))</f>
        <v>0.87339156422813757</v>
      </c>
      <c r="N731" s="35">
        <f t="shared" si="147"/>
        <v>21.646959610453276</v>
      </c>
      <c r="O731" s="35">
        <f t="shared" si="148"/>
        <v>21646.959610453276</v>
      </c>
      <c r="P731" s="35">
        <f t="shared" si="154"/>
        <v>0.43189028817455793</v>
      </c>
      <c r="Q731" s="35" cm="1">
        <f t="array" ref="Q731">_xll.Interp2dTab(-1,1,Parameters!$AL$29:$AY$29,Parameters!$AK$30:$AK$37,Parameters!$AL$30:$AY$37,ABS(L731),ABS(K731))</f>
        <v>0.84503612806922601</v>
      </c>
      <c r="R731" s="35">
        <f t="shared" si="149"/>
        <v>22.373329715683216</v>
      </c>
      <c r="S731" s="35">
        <f t="shared" si="155"/>
        <v>0.29169913438744854</v>
      </c>
      <c r="X731" s="12"/>
      <c r="AB731" s="17">
        <f>([1]WLTC_BFH!$I732/1000-H731)</f>
        <v>-18.900480414957102</v>
      </c>
      <c r="AC731" s="17">
        <f t="shared" si="150"/>
        <v>18.900480414957102</v>
      </c>
      <c r="AG731" s="17">
        <f>([1]WLTC_BFH!$U735/1000-N731)</f>
        <v>-2.6344825462334533</v>
      </c>
      <c r="AH731" s="17">
        <f t="shared" si="151"/>
        <v>2.6344825462334533</v>
      </c>
      <c r="AK731">
        <v>11.563762266491871</v>
      </c>
    </row>
    <row r="732" spans="1:37" x14ac:dyDescent="0.3">
      <c r="A732" s="3" t="s">
        <v>4</v>
      </c>
      <c r="B732" s="3">
        <v>728</v>
      </c>
      <c r="C732" s="9">
        <v>37.799999999999997</v>
      </c>
      <c r="D732" s="9">
        <v>37.799999999999997</v>
      </c>
      <c r="E732" s="9">
        <v>28.7163</v>
      </c>
      <c r="F732" s="13">
        <f t="shared" si="152"/>
        <v>0.83333333333333326</v>
      </c>
      <c r="G732" s="13">
        <f t="shared" si="153"/>
        <v>4.2749166666666669</v>
      </c>
      <c r="H732" s="35" cm="1">
        <f t="array" ref="H732">(m*g*_xll.Interp1d(-1,Parameters!$H$48:$H$54,Parameters!$I$48:$I$54,C732)+c_w*A*rho_L*(C732/3.6)^2/2+F732*e_i*m)*C732/3.6/1000</f>
        <v>13.072555212787513</v>
      </c>
      <c r="I732" s="35">
        <f t="shared" si="143"/>
        <v>44.230249286366224</v>
      </c>
      <c r="J732" s="35">
        <f t="shared" si="144"/>
        <v>2822.3604630664108</v>
      </c>
      <c r="K732" s="35">
        <f t="shared" si="145"/>
        <v>180.52576246230376</v>
      </c>
      <c r="L732" s="35">
        <f t="shared" si="146"/>
        <v>345.75039361342778</v>
      </c>
      <c r="M732" s="35" cm="1">
        <f t="array" ref="M732">_xll.Interp2dTab(-1,1,Parameters!$V$29:$AI$29,Parameters!$U$30:$U$37,Parameters!$V$30:$AI$37,ABS(J732),ABS(I732))*_xll.Interp2dTab(-1,1,Parameters!$V$18:$AI$18,Parameters!$U$19:$U$26,Parameters!$V$19:$AI$26,ABS(J732),ABS(I732))</f>
        <v>0.86181603248328442</v>
      </c>
      <c r="N732" s="35">
        <f t="shared" si="147"/>
        <v>15.168614553525455</v>
      </c>
      <c r="O732" s="35">
        <f t="shared" si="148"/>
        <v>15168.614553525455</v>
      </c>
      <c r="P732" s="35">
        <f t="shared" si="154"/>
        <v>0.43610379221720391</v>
      </c>
      <c r="Q732" s="35" cm="1">
        <f t="array" ref="Q732">_xll.Interp2dTab(-1,1,Parameters!$AL$29:$AY$29,Parameters!$AK$30:$AK$37,Parameters!$AL$30:$AY$37,ABS(L732),ABS(K732))</f>
        <v>0.90649429672142845</v>
      </c>
      <c r="R732" s="35">
        <f t="shared" si="149"/>
        <v>14.421001058768706</v>
      </c>
      <c r="S732" s="35">
        <f t="shared" si="155"/>
        <v>0.29570496801488427</v>
      </c>
      <c r="X732" s="12"/>
      <c r="AB732" s="17">
        <f>([1]WLTC_BFH!$I733/1000-H732)</f>
        <v>-13.065028712787512</v>
      </c>
      <c r="AC732" s="17">
        <f t="shared" si="150"/>
        <v>13.065028712787512</v>
      </c>
      <c r="AG732" s="17">
        <f>([1]WLTC_BFH!$U736/1000-N732)</f>
        <v>-1.6251190580299184</v>
      </c>
      <c r="AH732" s="17">
        <f t="shared" si="151"/>
        <v>1.6251190580299184</v>
      </c>
      <c r="AK732">
        <v>5.1264932520048028</v>
      </c>
    </row>
    <row r="733" spans="1:37" x14ac:dyDescent="0.3">
      <c r="A733" s="3" t="s">
        <v>4</v>
      </c>
      <c r="B733" s="3">
        <v>729</v>
      </c>
      <c r="C733" s="9">
        <v>40.200000000000003</v>
      </c>
      <c r="D733" s="9">
        <v>40.200000000000003</v>
      </c>
      <c r="E733" s="9">
        <v>32.286200000000001</v>
      </c>
      <c r="F733" s="13">
        <f t="shared" si="152"/>
        <v>0.66666666666666818</v>
      </c>
      <c r="G733" s="13">
        <f t="shared" si="153"/>
        <v>4.2860833333333339</v>
      </c>
      <c r="H733" s="35" cm="1">
        <f t="array" ref="H733">(m*g*_xll.Interp1d(-1,Parameters!$H$48:$H$54,Parameters!$I$48:$I$54,C733)+c_w*A*rho_L*(C733/3.6)^2/2+F733*e_i*m)*C733/3.6/1000</f>
        <v>11.437983706705124</v>
      </c>
      <c r="I733" s="35">
        <f t="shared" si="143"/>
        <v>36.389335296444841</v>
      </c>
      <c r="J733" s="35">
        <f t="shared" si="144"/>
        <v>3001.5579527849145</v>
      </c>
      <c r="K733" s="35">
        <f t="shared" si="145"/>
        <v>148.52307201243963</v>
      </c>
      <c r="L733" s="35">
        <f t="shared" si="146"/>
        <v>367.70279955713761</v>
      </c>
      <c r="M733" s="35" cm="1">
        <f t="array" ref="M733">_xll.Interp2dTab(-1,1,Parameters!$V$29:$AI$29,Parameters!$U$30:$U$37,Parameters!$V$30:$AI$37,ABS(J733),ABS(I733))*_xll.Interp2dTab(-1,1,Parameters!$V$18:$AI$18,Parameters!$U$19:$U$26,Parameters!$V$19:$AI$26,ABS(J733),ABS(I733))</f>
        <v>0.82264050760414786</v>
      </c>
      <c r="N733" s="35">
        <f t="shared" si="147"/>
        <v>13.903987952182202</v>
      </c>
      <c r="O733" s="35">
        <f t="shared" si="148"/>
        <v>13903.987952182202</v>
      </c>
      <c r="P733" s="35">
        <f t="shared" si="154"/>
        <v>0.43996601109281008</v>
      </c>
      <c r="Q733" s="35" cm="1">
        <f t="array" ref="Q733">_xll.Interp2dTab(-1,1,Parameters!$AL$29:$AY$29,Parameters!$AK$30:$AK$37,Parameters!$AL$30:$AY$37,ABS(L733),ABS(K733))</f>
        <v>0.92238876503777212</v>
      </c>
      <c r="R733" s="35">
        <f t="shared" si="149"/>
        <v>12.400393565327885</v>
      </c>
      <c r="S733" s="35">
        <f t="shared" si="155"/>
        <v>0.29914952178303089</v>
      </c>
      <c r="X733" s="12"/>
      <c r="AB733" s="17">
        <f>([1]WLTC_BFH!$I734/1000-H733)</f>
        <v>-11.425337906705124</v>
      </c>
      <c r="AC733" s="17">
        <f t="shared" si="150"/>
        <v>11.425337906705124</v>
      </c>
      <c r="AG733" s="17">
        <f>([1]WLTC_BFH!$U737/1000-N733)</f>
        <v>-7.6640960602902641</v>
      </c>
      <c r="AH733" s="17">
        <f t="shared" si="151"/>
        <v>7.6640960602902641</v>
      </c>
      <c r="AK733">
        <v>-7.2862384885746145</v>
      </c>
    </row>
    <row r="734" spans="1:37" x14ac:dyDescent="0.3">
      <c r="A734" s="3" t="s">
        <v>4</v>
      </c>
      <c r="B734" s="3">
        <v>730</v>
      </c>
      <c r="C734" s="9">
        <v>41.6</v>
      </c>
      <c r="D734" s="9">
        <v>41.6</v>
      </c>
      <c r="E734" s="9">
        <v>36.502299999999998</v>
      </c>
      <c r="F734" s="13">
        <f t="shared" si="152"/>
        <v>0.38888888888888851</v>
      </c>
      <c r="G734" s="13">
        <f t="shared" si="153"/>
        <v>4.2976388888888897</v>
      </c>
      <c r="H734" s="35" cm="1">
        <f t="array" ref="H734">(m*g*_xll.Interp1d(-1,Parameters!$H$48:$H$54,Parameters!$I$48:$I$54,C734)+c_w*A*rho_L*(C734/3.6)^2/2+F734*e_i*m)*C734/3.6/1000</f>
        <v>7.5128977220520348</v>
      </c>
      <c r="I734" s="35">
        <f t="shared" si="143"/>
        <v>23.097493208751271</v>
      </c>
      <c r="J734" s="35">
        <f t="shared" si="144"/>
        <v>3106.0898217873737</v>
      </c>
      <c r="K734" s="35">
        <f t="shared" si="145"/>
        <v>94.272418531518312</v>
      </c>
      <c r="L734" s="35">
        <f t="shared" si="146"/>
        <v>380.50836969096821</v>
      </c>
      <c r="M734" s="35" cm="1">
        <f t="array" ref="M734">_xll.Interp2dTab(-1,1,Parameters!$V$29:$AI$29,Parameters!$U$30:$U$37,Parameters!$V$30:$AI$37,ABS(J734),ABS(I734))*_xll.Interp2dTab(-1,1,Parameters!$V$18:$AI$18,Parameters!$U$19:$U$26,Parameters!$V$19:$AI$26,ABS(J734),ABS(I734))</f>
        <v>0.75672146379716021</v>
      </c>
      <c r="N734" s="35">
        <f t="shared" si="147"/>
        <v>9.9282207278130983</v>
      </c>
      <c r="O734" s="35">
        <f t="shared" si="148"/>
        <v>9928.2207278130991</v>
      </c>
      <c r="P734" s="35">
        <f t="shared" si="154"/>
        <v>0.44272385018386928</v>
      </c>
      <c r="Q734" s="35" cm="1">
        <f t="array" ref="Q734">_xll.Interp2dTab(-1,1,Parameters!$AL$29:$AY$29,Parameters!$AK$30:$AK$37,Parameters!$AL$30:$AY$37,ABS(L734),ABS(K734))</f>
        <v>0.94287229340159029</v>
      </c>
      <c r="R734" s="35">
        <f t="shared" si="149"/>
        <v>7.9680968192922865</v>
      </c>
      <c r="S734" s="35">
        <f t="shared" si="155"/>
        <v>0.30136288201061207</v>
      </c>
      <c r="X734" s="12"/>
      <c r="AB734" s="17">
        <f>([1]WLTC_BFH!$I735/1000-H734)</f>
        <v>-7.4968355220520344</v>
      </c>
      <c r="AC734" s="17">
        <f t="shared" si="150"/>
        <v>7.4968355220520344</v>
      </c>
      <c r="AG734" s="17">
        <f>([1]WLTC_BFH!$U738/1000-N734)</f>
        <v>-6.2529826325749447</v>
      </c>
      <c r="AH734" s="17">
        <f t="shared" si="151"/>
        <v>6.2529826325749447</v>
      </c>
      <c r="AK734">
        <v>-14.49840122192931</v>
      </c>
    </row>
    <row r="735" spans="1:37" x14ac:dyDescent="0.3">
      <c r="A735" s="3" t="s">
        <v>4</v>
      </c>
      <c r="B735" s="3">
        <v>731</v>
      </c>
      <c r="C735" s="9">
        <v>41.9</v>
      </c>
      <c r="D735" s="9">
        <v>41.9</v>
      </c>
      <c r="E735" s="9">
        <v>39.74</v>
      </c>
      <c r="F735" s="13">
        <f t="shared" si="152"/>
        <v>8.3333333333332538E-2</v>
      </c>
      <c r="G735" s="13">
        <f t="shared" si="153"/>
        <v>4.3092777777777789</v>
      </c>
      <c r="H735" s="35" cm="1">
        <f t="array" ref="H735">(m*g*_xll.Interp1d(-1,Parameters!$H$48:$H$54,Parameters!$I$48:$I$54,C735)+c_w*A*rho_L*(C735/3.6)^2/2+F735*e_i*m)*C735/3.6/1000</f>
        <v>2.739716026377629</v>
      </c>
      <c r="I735" s="35">
        <f t="shared" si="143"/>
        <v>8.3626174321652318</v>
      </c>
      <c r="J735" s="35">
        <f t="shared" si="144"/>
        <v>3128.4895080021856</v>
      </c>
      <c r="K735" s="35">
        <f t="shared" si="145"/>
        <v>34.132023049382397</v>
      </c>
      <c r="L735" s="35">
        <f t="shared" si="146"/>
        <v>383.25242043393183</v>
      </c>
      <c r="M735" s="35" cm="1">
        <f t="array" ref="M735">_xll.Interp2dTab(-1,1,Parameters!$V$29:$AI$29,Parameters!$U$30:$U$37,Parameters!$V$30:$AI$37,ABS(J735),ABS(I735))*_xll.Interp2dTab(-1,1,Parameters!$V$18:$AI$18,Parameters!$U$19:$U$26,Parameters!$V$19:$AI$26,ABS(J735),ABS(I735))</f>
        <v>0.59515405835122548</v>
      </c>
      <c r="N735" s="35">
        <f t="shared" si="147"/>
        <v>4.6033728375599976</v>
      </c>
      <c r="O735" s="35">
        <f t="shared" si="148"/>
        <v>4603.3728375599976</v>
      </c>
      <c r="P735" s="35">
        <f t="shared" si="154"/>
        <v>0.44400256486096928</v>
      </c>
      <c r="Q735" s="35" cm="1">
        <f t="array" ref="Q735">_xll.Interp2dTab(-1,1,Parameters!$AL$29:$AY$29,Parameters!$AK$30:$AK$37,Parameters!$AL$30:$AY$37,ABS(L735),ABS(K735))</f>
        <v>0.94228392982838338</v>
      </c>
      <c r="R735" s="35">
        <f t="shared" si="149"/>
        <v>2.9075270623331217</v>
      </c>
      <c r="S735" s="35">
        <f t="shared" si="155"/>
        <v>0.30217052841681569</v>
      </c>
      <c r="X735" s="12"/>
      <c r="AB735" s="17">
        <f>([1]WLTC_BFH!$I736/1000-H735)</f>
        <v>-2.7278554263776291</v>
      </c>
      <c r="AC735" s="17">
        <f t="shared" si="150"/>
        <v>2.7278554263776291</v>
      </c>
      <c r="AG735" s="17">
        <f>([1]WLTC_BFH!$U739/1000-N735)</f>
        <v>0.87740386146895588</v>
      </c>
      <c r="AH735" s="17">
        <f t="shared" si="151"/>
        <v>0.87740386146895588</v>
      </c>
      <c r="AK735">
        <v>-9.4417087859976192</v>
      </c>
    </row>
    <row r="736" spans="1:37" x14ac:dyDescent="0.3">
      <c r="A736" s="3" t="s">
        <v>4</v>
      </c>
      <c r="B736" s="3">
        <v>732</v>
      </c>
      <c r="C736" s="9">
        <v>42</v>
      </c>
      <c r="D736" s="9">
        <v>42</v>
      </c>
      <c r="E736" s="9">
        <v>41.055999999999997</v>
      </c>
      <c r="F736" s="13">
        <f t="shared" si="152"/>
        <v>2.7777777777778172E-2</v>
      </c>
      <c r="G736" s="13">
        <f t="shared" si="153"/>
        <v>4.3209444444444456</v>
      </c>
      <c r="H736" s="35" cm="1">
        <f t="array" ref="H736">(m*g*_xll.Interp1d(-1,Parameters!$H$48:$H$54,Parameters!$I$48:$I$54,C736)+c_w*A*rho_L*(C736/3.6)^2/2+F736*e_i*m)*C736/3.6/1000</f>
        <v>1.8678760510422565</v>
      </c>
      <c r="I736" s="35">
        <f t="shared" si="143"/>
        <v>5.6878674311151824</v>
      </c>
      <c r="J736" s="35">
        <f t="shared" si="144"/>
        <v>3135.9560700737902</v>
      </c>
      <c r="K736" s="35">
        <f t="shared" si="145"/>
        <v>23.215030920096616</v>
      </c>
      <c r="L736" s="35">
        <f t="shared" si="146"/>
        <v>384.1671040149198</v>
      </c>
      <c r="M736" s="35" cm="1">
        <f t="array" ref="M736">_xll.Interp2dTab(-1,1,Parameters!$V$29:$AI$29,Parameters!$U$30:$U$37,Parameters!$V$30:$AI$37,ABS(J736),ABS(I736))*_xll.Interp2dTab(-1,1,Parameters!$V$18:$AI$18,Parameters!$U$19:$U$26,Parameters!$V$19:$AI$26,ABS(J736),ABS(I736))</f>
        <v>0.44800026821475708</v>
      </c>
      <c r="N736" s="35">
        <f t="shared" si="147"/>
        <v>4.1693636891905967</v>
      </c>
      <c r="O736" s="35">
        <f t="shared" si="148"/>
        <v>4169.3636891905971</v>
      </c>
      <c r="P736" s="35">
        <f t="shared" si="154"/>
        <v>0.44516072144129998</v>
      </c>
      <c r="Q736" s="35" cm="1">
        <f t="array" ref="Q736">_xll.Interp2dTab(-1,1,Parameters!$AL$29:$AY$29,Parameters!$AK$30:$AK$37,Parameters!$AL$30:$AY$37,ABS(L736),ABS(K736))</f>
        <v>0.89997442319469367</v>
      </c>
      <c r="R736" s="35">
        <f t="shared" si="149"/>
        <v>2.0754768167874635</v>
      </c>
      <c r="S736" s="35">
        <f t="shared" si="155"/>
        <v>0.3027470497548122</v>
      </c>
      <c r="X736" s="12"/>
      <c r="AB736" s="17">
        <f>([1]WLTC_BFH!$I737/1000-H736)</f>
        <v>-1.8635713510422565</v>
      </c>
      <c r="AC736" s="17">
        <f t="shared" si="150"/>
        <v>1.8635713510422565</v>
      </c>
      <c r="AG736" s="17">
        <f>([1]WLTC_BFH!$U740/1000-N736)</f>
        <v>0.50256423873748179</v>
      </c>
      <c r="AH736" s="17">
        <f t="shared" si="151"/>
        <v>0.50256423873748179</v>
      </c>
      <c r="AK736">
        <v>-2.5690342718620043</v>
      </c>
    </row>
    <row r="737" spans="1:37" x14ac:dyDescent="0.3">
      <c r="A737" s="3" t="s">
        <v>4</v>
      </c>
      <c r="B737" s="3">
        <v>733</v>
      </c>
      <c r="C737" s="9">
        <v>42.2</v>
      </c>
      <c r="D737" s="9">
        <v>42.2</v>
      </c>
      <c r="E737" s="9">
        <v>41.158200000000001</v>
      </c>
      <c r="F737" s="13">
        <f t="shared" si="152"/>
        <v>5.5555555555556344E-2</v>
      </c>
      <c r="G737" s="13">
        <f t="shared" si="153"/>
        <v>4.3326666666666682</v>
      </c>
      <c r="H737" s="35" cm="1">
        <f t="array" ref="H737">(m*g*_xll.Interp1d(-1,Parameters!$H$48:$H$54,Parameters!$I$48:$I$54,C737)+c_w*A*rho_L*(C737/3.6)^2/2+F737*e_i*m)*C737/3.6/1000</f>
        <v>2.3258671217114548</v>
      </c>
      <c r="I737" s="35">
        <f t="shared" si="143"/>
        <v>7.0489292370172141</v>
      </c>
      <c r="J737" s="35">
        <f t="shared" si="144"/>
        <v>3150.8891942169994</v>
      </c>
      <c r="K737" s="35">
        <f t="shared" si="145"/>
        <v>28.770204680885762</v>
      </c>
      <c r="L737" s="35">
        <f t="shared" si="146"/>
        <v>385.99647117689568</v>
      </c>
      <c r="M737" s="35" cm="1">
        <f t="array" ref="M737">_xll.Interp2dTab(-1,1,Parameters!$V$29:$AI$29,Parameters!$U$30:$U$37,Parameters!$V$30:$AI$37,ABS(J737),ABS(I737))*_xll.Interp2dTab(-1,1,Parameters!$V$18:$AI$18,Parameters!$U$19:$U$26,Parameters!$V$19:$AI$26,ABS(J737),ABS(I737))</f>
        <v>0.52064494706795805</v>
      </c>
      <c r="N737" s="35">
        <f t="shared" si="147"/>
        <v>4.467280696393404</v>
      </c>
      <c r="O737" s="35">
        <f t="shared" si="148"/>
        <v>4467.2806963934036</v>
      </c>
      <c r="P737" s="35">
        <f t="shared" si="154"/>
        <v>0.4464016327458537</v>
      </c>
      <c r="Q737" s="35" cm="1">
        <f t="array" ref="Q737">_xll.Interp2dTab(-1,1,Parameters!$AL$29:$AY$29,Parameters!$AK$30:$AK$37,Parameters!$AL$30:$AY$37,ABS(L737),ABS(K737))</f>
        <v>0.94021332132987934</v>
      </c>
      <c r="R737" s="35">
        <f t="shared" si="149"/>
        <v>2.4737653348940487</v>
      </c>
      <c r="S737" s="35">
        <f t="shared" si="155"/>
        <v>0.30343420679228278</v>
      </c>
      <c r="X737" s="12"/>
      <c r="AB737" s="17">
        <f>([1]WLTC_BFH!$I738/1000-H737)</f>
        <v>-2.3257196217114546</v>
      </c>
      <c r="AC737" s="17">
        <f t="shared" si="150"/>
        <v>2.3257196217114546</v>
      </c>
      <c r="AG737" s="17">
        <f>([1]WLTC_BFH!$U741/1000-N737)</f>
        <v>-0.67737243951270187</v>
      </c>
      <c r="AH737" s="17">
        <f t="shared" si="151"/>
        <v>0.67737243951270187</v>
      </c>
      <c r="AK737">
        <v>0.43568851896219485</v>
      </c>
    </row>
    <row r="738" spans="1:37" x14ac:dyDescent="0.3">
      <c r="A738" s="3" t="s">
        <v>4</v>
      </c>
      <c r="B738" s="3">
        <v>734</v>
      </c>
      <c r="C738" s="9">
        <v>42.4</v>
      </c>
      <c r="D738" s="9">
        <v>42.4</v>
      </c>
      <c r="E738" s="9">
        <v>41.589100000000002</v>
      </c>
      <c r="F738" s="13">
        <f t="shared" si="152"/>
        <v>5.5555555555554373E-2</v>
      </c>
      <c r="G738" s="13">
        <f t="shared" si="153"/>
        <v>4.3444444444444459</v>
      </c>
      <c r="H738" s="35" cm="1">
        <f t="array" ref="H738">(m*g*_xll.Interp1d(-1,Parameters!$H$48:$H$54,Parameters!$I$48:$I$54,C738)+c_w*A*rho_L*(C738/3.6)^2/2+F738*e_i*m)*C738/3.6/1000</f>
        <v>2.343204902822599</v>
      </c>
      <c r="I738" s="35">
        <f t="shared" si="143"/>
        <v>7.0679767616499936</v>
      </c>
      <c r="J738" s="35">
        <f t="shared" si="144"/>
        <v>3165.8223183602076</v>
      </c>
      <c r="K738" s="35">
        <f t="shared" si="145"/>
        <v>28.84794715267445</v>
      </c>
      <c r="L738" s="35">
        <f t="shared" si="146"/>
        <v>387.82583833887145</v>
      </c>
      <c r="M738" s="35" cm="1">
        <f t="array" ref="M738">_xll.Interp2dTab(-1,1,Parameters!$V$29:$AI$29,Parameters!$U$30:$U$37,Parameters!$V$30:$AI$37,ABS(J738),ABS(I738))*_xll.Interp2dTab(-1,1,Parameters!$V$18:$AI$18,Parameters!$U$19:$U$26,Parameters!$V$19:$AI$26,ABS(J738),ABS(I738))</f>
        <v>0.52182766111171408</v>
      </c>
      <c r="N738" s="35">
        <f t="shared" si="147"/>
        <v>4.4903807855462841</v>
      </c>
      <c r="O738" s="35">
        <f t="shared" si="148"/>
        <v>4490.3807855462837</v>
      </c>
      <c r="P738" s="35">
        <f t="shared" si="154"/>
        <v>0.4476489607418388</v>
      </c>
      <c r="Q738" s="35" cm="1">
        <f t="array" ref="Q738">_xll.Interp2dTab(-1,1,Parameters!$AL$29:$AY$29,Parameters!$AK$30:$AK$37,Parameters!$AL$30:$AY$37,ABS(L738),ABS(K738))</f>
        <v>0.94041545375635727</v>
      </c>
      <c r="R738" s="35">
        <f t="shared" si="149"/>
        <v>2.4916699246731819</v>
      </c>
      <c r="S738" s="35">
        <f t="shared" si="155"/>
        <v>0.30412633732691424</v>
      </c>
      <c r="X738" s="12"/>
      <c r="AB738" s="17">
        <f>([1]WLTC_BFH!$I739/1000-H738)</f>
        <v>-2.339426302822599</v>
      </c>
      <c r="AC738" s="17">
        <f t="shared" si="150"/>
        <v>2.339426302822599</v>
      </c>
      <c r="AG738" s="17">
        <f>([1]WLTC_BFH!$U742/1000-N738)</f>
        <v>-0.29315001631554782</v>
      </c>
      <c r="AH738" s="17">
        <f t="shared" si="151"/>
        <v>0.29315001631554782</v>
      </c>
      <c r="AK738">
        <v>8.5491255998792148E-2</v>
      </c>
    </row>
    <row r="739" spans="1:37" x14ac:dyDescent="0.3">
      <c r="A739" s="3" t="s">
        <v>4</v>
      </c>
      <c r="B739" s="3">
        <v>735</v>
      </c>
      <c r="C739" s="9">
        <v>42.7</v>
      </c>
      <c r="D739" s="9">
        <v>42.7</v>
      </c>
      <c r="E739" s="9">
        <v>42.1066</v>
      </c>
      <c r="F739" s="13">
        <f t="shared" si="152"/>
        <v>8.3333333333334522E-2</v>
      </c>
      <c r="G739" s="13">
        <f t="shared" si="153"/>
        <v>4.356305555555557</v>
      </c>
      <c r="H739" s="35" cm="1">
        <f t="array" ref="H739">(m*g*_xll.Interp1d(-1,Parameters!$H$48:$H$54,Parameters!$I$48:$I$54,C739)+c_w*A*rho_L*(C739/3.6)^2/2+F739*e_i*m)*C739/3.6/1000</f>
        <v>2.8174632153069328</v>
      </c>
      <c r="I739" s="35">
        <f t="shared" si="143"/>
        <v>8.4388075306968222</v>
      </c>
      <c r="J739" s="35">
        <f t="shared" si="144"/>
        <v>3188.2220045750209</v>
      </c>
      <c r="K739" s="35">
        <f t="shared" si="145"/>
        <v>34.442992936539078</v>
      </c>
      <c r="L739" s="35">
        <f t="shared" si="146"/>
        <v>390.56988908183519</v>
      </c>
      <c r="M739" s="35" cm="1">
        <f t="array" ref="M739">_xll.Interp2dTab(-1,1,Parameters!$V$29:$AI$29,Parameters!$U$30:$U$37,Parameters!$V$30:$AI$37,ABS(J739),ABS(I739))*_xll.Interp2dTab(-1,1,Parameters!$V$18:$AI$18,Parameters!$U$19:$U$26,Parameters!$V$19:$AI$26,ABS(J739),ABS(I739))</f>
        <v>0.60009520770313796</v>
      </c>
      <c r="N739" s="35">
        <f t="shared" si="147"/>
        <v>4.6950270209468297</v>
      </c>
      <c r="O739" s="35">
        <f t="shared" si="148"/>
        <v>4695.0270209468299</v>
      </c>
      <c r="P739" s="35">
        <f t="shared" si="154"/>
        <v>0.44895313491432404</v>
      </c>
      <c r="Q739" s="35" cm="1">
        <f t="array" ref="Q739">_xll.Interp2dTab(-1,1,Parameters!$AL$29:$AY$29,Parameters!$AK$30:$AK$37,Parameters!$AL$30:$AY$37,ABS(L739),ABS(K739))</f>
        <v>0.943012283024381</v>
      </c>
      <c r="R739" s="35">
        <f t="shared" si="149"/>
        <v>2.9877269533233526</v>
      </c>
      <c r="S739" s="35">
        <f t="shared" si="155"/>
        <v>0.30495626148061517</v>
      </c>
      <c r="X739" s="12"/>
      <c r="AB739" s="17">
        <f>([1]WLTC_BFH!$I740/1000-H739)</f>
        <v>-2.8146122153069326</v>
      </c>
      <c r="AC739" s="17">
        <f t="shared" si="150"/>
        <v>2.8146122153069326</v>
      </c>
      <c r="AG739" s="17">
        <f>([1]WLTC_BFH!$U743/1000-N739)</f>
        <v>-0.22543478793712524</v>
      </c>
      <c r="AH739" s="17">
        <f t="shared" si="151"/>
        <v>0.22543478793712524</v>
      </c>
      <c r="AK739">
        <v>2.5949938677131357E-2</v>
      </c>
    </row>
    <row r="740" spans="1:37" x14ac:dyDescent="0.3">
      <c r="A740" s="3" t="s">
        <v>4</v>
      </c>
      <c r="B740" s="3">
        <v>736</v>
      </c>
      <c r="C740" s="9">
        <v>43.1</v>
      </c>
      <c r="D740" s="9">
        <v>43.1</v>
      </c>
      <c r="E740" s="9">
        <v>42.127800000000001</v>
      </c>
      <c r="F740" s="13">
        <f t="shared" si="152"/>
        <v>0.11111111111111072</v>
      </c>
      <c r="G740" s="13">
        <f t="shared" si="153"/>
        <v>4.368277777777779</v>
      </c>
      <c r="H740" s="35" cm="1">
        <f t="array" ref="H740">(m*g*_xll.Interp1d(-1,Parameters!$H$48:$H$54,Parameters!$I$48:$I$54,C740)+c_w*A*rho_L*(C740/3.6)^2/2+F740*e_i*m)*C740/3.6/1000</f>
        <v>3.309150779550607</v>
      </c>
      <c r="I740" s="35">
        <f t="shared" si="143"/>
        <v>9.8195138719439257</v>
      </c>
      <c r="J740" s="35">
        <f t="shared" si="144"/>
        <v>3218.0882528614375</v>
      </c>
      <c r="K740" s="35">
        <f t="shared" si="145"/>
        <v>40.078345868339134</v>
      </c>
      <c r="L740" s="35">
        <f t="shared" si="146"/>
        <v>394.22862340578678</v>
      </c>
      <c r="M740" s="35" cm="1">
        <f t="array" ref="M740">_xll.Interp2dTab(-1,1,Parameters!$V$29:$AI$29,Parameters!$U$30:$U$37,Parameters!$V$30:$AI$37,ABS(J740),ABS(I740))*_xll.Interp2dTab(-1,1,Parameters!$V$18:$AI$18,Parameters!$U$19:$U$26,Parameters!$V$19:$AI$26,ABS(J740),ABS(I740))</f>
        <v>0.68399057072267277</v>
      </c>
      <c r="N740" s="35">
        <f t="shared" si="147"/>
        <v>4.8380064304896946</v>
      </c>
      <c r="O740" s="35">
        <f t="shared" si="148"/>
        <v>4838.0064304896941</v>
      </c>
      <c r="P740" s="35">
        <f t="shared" si="154"/>
        <v>0.45029702558946005</v>
      </c>
      <c r="Q740" s="35" cm="1">
        <f t="array" ref="Q740">_xll.Interp2dTab(-1,1,Parameters!$AL$29:$AY$29,Parameters!$AK$30:$AK$37,Parameters!$AL$30:$AY$37,ABS(L740),ABS(K740))</f>
        <v>0.94562824631276221</v>
      </c>
      <c r="R740" s="35">
        <f t="shared" si="149"/>
        <v>3.4994204037937764</v>
      </c>
      <c r="S740" s="35">
        <f t="shared" si="155"/>
        <v>0.3059283227038912</v>
      </c>
      <c r="X740" s="12"/>
      <c r="AB740" s="17">
        <f>([1]WLTC_BFH!$I741/1000-H740)</f>
        <v>-3.3087641795506069</v>
      </c>
      <c r="AC740" s="17">
        <f t="shared" si="150"/>
        <v>3.3087641795506069</v>
      </c>
      <c r="AG740" s="17">
        <f>([1]WLTC_BFH!$U744/1000-N740)</f>
        <v>-0.1858953193785986</v>
      </c>
      <c r="AH740" s="17">
        <f t="shared" si="151"/>
        <v>0.1858953193785986</v>
      </c>
      <c r="AK740">
        <v>1.4171031886719039</v>
      </c>
    </row>
    <row r="741" spans="1:37" x14ac:dyDescent="0.3">
      <c r="A741" s="3" t="s">
        <v>4</v>
      </c>
      <c r="B741" s="3">
        <v>737</v>
      </c>
      <c r="C741" s="9">
        <v>43.7</v>
      </c>
      <c r="D741" s="9">
        <v>43.7</v>
      </c>
      <c r="E741" s="9">
        <v>42.445599999999999</v>
      </c>
      <c r="F741" s="13">
        <f t="shared" si="152"/>
        <v>0.16666666666666705</v>
      </c>
      <c r="G741" s="13">
        <f t="shared" si="153"/>
        <v>4.380416666666668</v>
      </c>
      <c r="H741" s="35" cm="1">
        <f t="array" ref="H741">(m*g*_xll.Interp1d(-1,Parameters!$H$48:$H$54,Parameters!$I$48:$I$54,C741)+c_w*A*rho_L*(C741/3.6)^2/2+F741*e_i*m)*C741/3.6/1000</f>
        <v>4.2923844224362959</v>
      </c>
      <c r="I741" s="35">
        <f t="shared" si="143"/>
        <v>12.562262822406209</v>
      </c>
      <c r="J741" s="35">
        <f t="shared" si="144"/>
        <v>3262.8876252910632</v>
      </c>
      <c r="K741" s="35">
        <f t="shared" si="145"/>
        <v>51.272875709650947</v>
      </c>
      <c r="L741" s="35">
        <f t="shared" si="146"/>
        <v>399.71672489171419</v>
      </c>
      <c r="M741" s="35" cm="1">
        <f t="array" ref="M741">_xll.Interp2dTab(-1,1,Parameters!$V$29:$AI$29,Parameters!$U$30:$U$37,Parameters!$V$30:$AI$37,ABS(J741),ABS(I741))*_xll.Interp2dTab(-1,1,Parameters!$V$18:$AI$18,Parameters!$U$19:$U$26,Parameters!$V$19:$AI$26,ABS(J741),ABS(I741))</f>
        <v>0.70736369011216504</v>
      </c>
      <c r="N741" s="35">
        <f t="shared" si="147"/>
        <v>6.0681435624094053</v>
      </c>
      <c r="O741" s="35">
        <f t="shared" si="148"/>
        <v>6068.1435624094056</v>
      </c>
      <c r="P741" s="35">
        <f t="shared" si="154"/>
        <v>0.45198262102346265</v>
      </c>
      <c r="Q741" s="35" cm="1">
        <f t="array" ref="Q741">_xll.Interp2dTab(-1,1,Parameters!$AL$29:$AY$29,Parameters!$AK$30:$AK$37,Parameters!$AL$30:$AY$37,ABS(L741),ABS(K741))</f>
        <v>0.94985782752561165</v>
      </c>
      <c r="R741" s="35">
        <f t="shared" si="149"/>
        <v>4.5189756804110326</v>
      </c>
      <c r="S741" s="35">
        <f t="shared" si="155"/>
        <v>0.30718359372622761</v>
      </c>
      <c r="X741" s="12"/>
      <c r="AB741" s="17">
        <f>([1]WLTC_BFH!$I742/1000-H741)</f>
        <v>-4.2893732224362955</v>
      </c>
      <c r="AC741" s="17">
        <f t="shared" si="150"/>
        <v>4.2893732224362955</v>
      </c>
      <c r="AG741" s="17">
        <f>([1]WLTC_BFH!$U745/1000-N741)</f>
        <v>-1.3127317977035009</v>
      </c>
      <c r="AH741" s="17">
        <f t="shared" si="151"/>
        <v>1.3127317977035009</v>
      </c>
      <c r="AK741">
        <v>0.78293100786714431</v>
      </c>
    </row>
    <row r="742" spans="1:37" x14ac:dyDescent="0.3">
      <c r="A742" s="3" t="s">
        <v>4</v>
      </c>
      <c r="B742" s="3">
        <v>738</v>
      </c>
      <c r="C742" s="9">
        <v>44</v>
      </c>
      <c r="D742" s="9">
        <v>44</v>
      </c>
      <c r="E742" s="9">
        <v>42.771599999999999</v>
      </c>
      <c r="F742" s="13">
        <f t="shared" si="152"/>
        <v>8.3333333333332538E-2</v>
      </c>
      <c r="G742" s="13">
        <f t="shared" si="153"/>
        <v>4.3926388888888903</v>
      </c>
      <c r="H742" s="35" cm="1">
        <f t="array" ref="H742">(m*g*_xll.Interp1d(-1,Parameters!$H$48:$H$54,Parameters!$I$48:$I$54,C742)+c_w*A*rho_L*(C742/3.6)^2/2+F742*e_i*m)*C742/3.6/1000</f>
        <v>2.9468366055987421</v>
      </c>
      <c r="I742" s="35">
        <f t="shared" si="143"/>
        <v>8.565526868032828</v>
      </c>
      <c r="J742" s="35">
        <f t="shared" si="144"/>
        <v>3285.2873115058756</v>
      </c>
      <c r="K742" s="35">
        <f t="shared" si="145"/>
        <v>34.960197911875987</v>
      </c>
      <c r="L742" s="35">
        <f t="shared" si="146"/>
        <v>402.46077563467787</v>
      </c>
      <c r="M742" s="35" cm="1">
        <f t="array" ref="M742">_xll.Interp2dTab(-1,1,Parameters!$V$29:$AI$29,Parameters!$U$30:$U$37,Parameters!$V$30:$AI$37,ABS(J742),ABS(I742))*_xll.Interp2dTab(-1,1,Parameters!$V$18:$AI$18,Parameters!$U$19:$U$26,Parameters!$V$19:$AI$26,ABS(J742),ABS(I742))</f>
        <v>0.60831154384333674</v>
      </c>
      <c r="N742" s="35">
        <f t="shared" si="147"/>
        <v>4.8442884824780901</v>
      </c>
      <c r="O742" s="35">
        <f t="shared" si="148"/>
        <v>4844.2884824780904</v>
      </c>
      <c r="P742" s="35">
        <f t="shared" si="154"/>
        <v>0.45332825671303989</v>
      </c>
      <c r="Q742" s="35" cm="1">
        <f t="array" ref="Q742">_xll.Interp2dTab(-1,1,Parameters!$AL$29:$AY$29,Parameters!$AK$30:$AK$37,Parameters!$AL$30:$AY$37,ABS(L742),ABS(K742))</f>
        <v>0.94403309878942676</v>
      </c>
      <c r="R742" s="35">
        <f t="shared" si="149"/>
        <v>3.1215394983264826</v>
      </c>
      <c r="S742" s="35">
        <f t="shared" si="155"/>
        <v>0.3080506880313183</v>
      </c>
      <c r="X742" s="12"/>
      <c r="AB742" s="17">
        <f>([1]WLTC_BFH!$I743/1000-H742)</f>
        <v>-2.9445997055987418</v>
      </c>
      <c r="AC742" s="17">
        <f t="shared" si="150"/>
        <v>2.9445997055987418</v>
      </c>
      <c r="AG742" s="17">
        <f>([1]WLTC_BFH!$U746/1000-N742)</f>
        <v>-0.24526887463496561</v>
      </c>
      <c r="AH742" s="17">
        <f t="shared" si="151"/>
        <v>0.24526887463496561</v>
      </c>
      <c r="AK742">
        <v>0.57705203209069467</v>
      </c>
    </row>
    <row r="743" spans="1:37" x14ac:dyDescent="0.3">
      <c r="A743" s="3" t="s">
        <v>4</v>
      </c>
      <c r="B743" s="3">
        <v>739</v>
      </c>
      <c r="C743" s="9">
        <v>44.1</v>
      </c>
      <c r="D743" s="9">
        <v>44.1</v>
      </c>
      <c r="E743" s="9">
        <v>43.019300000000001</v>
      </c>
      <c r="F743" s="13">
        <f t="shared" si="152"/>
        <v>2.7777777777778172E-2</v>
      </c>
      <c r="G743" s="13">
        <f t="shared" si="153"/>
        <v>4.4048888888888902</v>
      </c>
      <c r="H743" s="35" cm="1">
        <f t="array" ref="H743">(m*g*_xll.Interp1d(-1,Parameters!$H$48:$H$54,Parameters!$I$48:$I$54,C743)+c_w*A*rho_L*(C743/3.6)^2/2+F743*e_i*m)*C743/3.6/1000</f>
        <v>2.0313907449023043</v>
      </c>
      <c r="I743" s="35">
        <f t="shared" si="143"/>
        <v>5.8912246250169948</v>
      </c>
      <c r="J743" s="35">
        <f t="shared" si="144"/>
        <v>3292.7538735774806</v>
      </c>
      <c r="K743" s="35">
        <f t="shared" si="145"/>
        <v>24.045033307006864</v>
      </c>
      <c r="L743" s="35">
        <f t="shared" si="146"/>
        <v>403.37545921566584</v>
      </c>
      <c r="M743" s="35" cm="1">
        <f t="array" ref="M743">_xll.Interp2dTab(-1,1,Parameters!$V$29:$AI$29,Parameters!$U$30:$U$37,Parameters!$V$30:$AI$37,ABS(J743),ABS(I743))*_xll.Interp2dTab(-1,1,Parameters!$V$18:$AI$18,Parameters!$U$19:$U$26,Parameters!$V$19:$AI$26,ABS(J743),ABS(I743))</f>
        <v>0.4600144182040582</v>
      </c>
      <c r="N743" s="35">
        <f t="shared" si="147"/>
        <v>4.415928424228647</v>
      </c>
      <c r="O743" s="35">
        <f t="shared" si="148"/>
        <v>4415.9284242286467</v>
      </c>
      <c r="P743" s="35">
        <f t="shared" si="154"/>
        <v>0.45455490349754785</v>
      </c>
      <c r="Q743" s="35" cm="1">
        <f t="array" ref="Q743">_xll.Interp2dTab(-1,1,Parameters!$AL$29:$AY$29,Parameters!$AK$30:$AK$37,Parameters!$AL$30:$AY$37,ABS(L743),ABS(K743))</f>
        <v>0.91937271943134824</v>
      </c>
      <c r="R743" s="35">
        <f t="shared" si="149"/>
        <v>2.2095399417102164</v>
      </c>
      <c r="S743" s="35">
        <f t="shared" si="155"/>
        <v>0.30866444912623781</v>
      </c>
      <c r="X743" s="12"/>
      <c r="AB743" s="17">
        <f>([1]WLTC_BFH!$I744/1000-H743)</f>
        <v>-2.0292345449023044</v>
      </c>
      <c r="AC743" s="17">
        <f t="shared" si="150"/>
        <v>2.0292345449023044</v>
      </c>
      <c r="AG743" s="17">
        <f>([1]WLTC_BFH!$U747/1000-N743)</f>
        <v>1.1781616658613308</v>
      </c>
      <c r="AH743" s="17">
        <f t="shared" si="151"/>
        <v>1.1781616658613308</v>
      </c>
      <c r="AK743">
        <v>1.7164495881494801</v>
      </c>
    </row>
    <row r="744" spans="1:37" x14ac:dyDescent="0.3">
      <c r="A744" s="3" t="s">
        <v>4</v>
      </c>
      <c r="B744" s="3">
        <v>740</v>
      </c>
      <c r="C744" s="9">
        <v>45.3</v>
      </c>
      <c r="D744" s="9">
        <v>45.3</v>
      </c>
      <c r="E744" s="9">
        <v>43.328000000000003</v>
      </c>
      <c r="F744" s="13">
        <f t="shared" si="152"/>
        <v>0.33333333333333215</v>
      </c>
      <c r="G744" s="13">
        <f t="shared" si="153"/>
        <v>4.4174722222222238</v>
      </c>
      <c r="H744" s="35" cm="1">
        <f t="array" ref="H744">(m*g*_xll.Interp1d(-1,Parameters!$H$48:$H$54,Parameters!$I$48:$I$54,C744)+c_w*A*rho_L*(C744/3.6)^2/2+F744*e_i*m)*C744/3.6/1000</f>
        <v>7.358397020537546</v>
      </c>
      <c r="I744" s="35">
        <f t="shared" si="143"/>
        <v>20.774745708077603</v>
      </c>
      <c r="J744" s="35">
        <f t="shared" si="144"/>
        <v>3382.3526184367311</v>
      </c>
      <c r="K744" s="35">
        <f t="shared" si="145"/>
        <v>84.792124607518744</v>
      </c>
      <c r="L744" s="35">
        <f t="shared" si="146"/>
        <v>414.35166218752062</v>
      </c>
      <c r="M744" s="35" cm="1">
        <f t="array" ref="M744">_xll.Interp2dTab(-1,1,Parameters!$V$29:$AI$29,Parameters!$U$30:$U$37,Parameters!$V$30:$AI$37,ABS(J744),ABS(I744))*_xll.Interp2dTab(-1,1,Parameters!$V$18:$AI$18,Parameters!$U$19:$U$26,Parameters!$V$19:$AI$26,ABS(J744),ABS(I744))</f>
        <v>0.74574925645322065</v>
      </c>
      <c r="N744" s="35">
        <f t="shared" si="147"/>
        <v>9.867119486694552</v>
      </c>
      <c r="O744" s="35">
        <f t="shared" si="148"/>
        <v>9867.1194866945516</v>
      </c>
      <c r="P744" s="35">
        <f t="shared" si="154"/>
        <v>0.45729577002162969</v>
      </c>
      <c r="Q744" s="35" cm="1">
        <f t="array" ref="Q744">_xll.Interp2dTab(-1,1,Parameters!$AL$29:$AY$29,Parameters!$AK$30:$AK$37,Parameters!$AL$30:$AY$37,ABS(L744),ABS(K744))</f>
        <v>0.94773769546777742</v>
      </c>
      <c r="R744" s="35">
        <f t="shared" si="149"/>
        <v>7.7641704616440759</v>
      </c>
      <c r="S744" s="35">
        <f t="shared" si="155"/>
        <v>0.31082116314336117</v>
      </c>
      <c r="X744" s="12"/>
      <c r="AB744" s="17">
        <f>([1]WLTC_BFH!$I745/1000-H744)</f>
        <v>-7.3559602205375461</v>
      </c>
      <c r="AC744" s="17">
        <f t="shared" si="150"/>
        <v>7.3559602205375461</v>
      </c>
      <c r="AG744" s="17">
        <f>([1]WLTC_BFH!$U748/1000-N744)</f>
        <v>-1.1460384056137105</v>
      </c>
      <c r="AH744" s="17">
        <f t="shared" si="151"/>
        <v>1.1460384056137105</v>
      </c>
      <c r="AK744">
        <v>4.6801521464191085</v>
      </c>
    </row>
    <row r="745" spans="1:37" x14ac:dyDescent="0.3">
      <c r="A745" s="3" t="s">
        <v>4</v>
      </c>
      <c r="B745" s="3">
        <v>741</v>
      </c>
      <c r="C745" s="9">
        <v>46.4</v>
      </c>
      <c r="D745" s="9">
        <v>46.4</v>
      </c>
      <c r="E745" s="9">
        <v>43.574399999999997</v>
      </c>
      <c r="F745" s="13">
        <f t="shared" si="152"/>
        <v>0.30555555555555597</v>
      </c>
      <c r="G745" s="13">
        <f t="shared" si="153"/>
        <v>4.4303611111111127</v>
      </c>
      <c r="H745" s="35" cm="1">
        <f t="array" ref="H745">(m*g*_xll.Interp1d(-1,Parameters!$H$48:$H$54,Parameters!$I$48:$I$54,C745)+c_w*A*rho_L*(C745/3.6)^2/2+F745*e_i*m)*C745/3.6/1000</f>
        <v>7.0911921835664762</v>
      </c>
      <c r="I745" s="35">
        <f t="shared" si="143"/>
        <v>19.545733692300097</v>
      </c>
      <c r="J745" s="35">
        <f t="shared" si="144"/>
        <v>3464.4848012243774</v>
      </c>
      <c r="K745" s="35">
        <f t="shared" si="145"/>
        <v>79.775912065122853</v>
      </c>
      <c r="L745" s="35">
        <f t="shared" si="146"/>
        <v>424.41318157838754</v>
      </c>
      <c r="M745" s="35" cm="1">
        <f t="array" ref="M745">_xll.Interp2dTab(-1,1,Parameters!$V$29:$AI$29,Parameters!$U$30:$U$37,Parameters!$V$30:$AI$37,ABS(J745),ABS(I745))*_xll.Interp2dTab(-1,1,Parameters!$V$18:$AI$18,Parameters!$U$19:$U$26,Parameters!$V$19:$AI$26,ABS(J745),ABS(I745))</f>
        <v>0.74015011704755707</v>
      </c>
      <c r="N745" s="35">
        <f t="shared" si="147"/>
        <v>9.5807485809136796</v>
      </c>
      <c r="O745" s="35">
        <f t="shared" si="148"/>
        <v>9580.7485809136797</v>
      </c>
      <c r="P745" s="35">
        <f t="shared" si="154"/>
        <v>0.45995708907188348</v>
      </c>
      <c r="Q745" s="35" cm="1">
        <f t="array" ref="Q745">_xll.Interp2dTab(-1,1,Parameters!$AL$29:$AY$29,Parameters!$AK$30:$AK$37,Parameters!$AL$30:$AY$37,ABS(L745),ABS(K745))</f>
        <v>0.94896999262031501</v>
      </c>
      <c r="R745" s="35">
        <f t="shared" si="149"/>
        <v>7.4725146619084697</v>
      </c>
      <c r="S745" s="35">
        <f t="shared" si="155"/>
        <v>0.31289686166055797</v>
      </c>
      <c r="X745" s="12"/>
      <c r="AB745" s="17">
        <f>([1]WLTC_BFH!$I746/1000-H745)</f>
        <v>-7.0890769835664758</v>
      </c>
      <c r="AC745" s="17">
        <f t="shared" si="150"/>
        <v>7.0890769835664758</v>
      </c>
      <c r="AG745" s="17">
        <f>([1]WLTC_BFH!$U749/1000-N745)</f>
        <v>2.8095477153831165</v>
      </c>
      <c r="AH745" s="17">
        <f t="shared" si="151"/>
        <v>2.8095477153831165</v>
      </c>
      <c r="AK745">
        <v>8.4608635333060995</v>
      </c>
    </row>
    <row r="746" spans="1:37" x14ac:dyDescent="0.3">
      <c r="A746" s="3" t="s">
        <v>4</v>
      </c>
      <c r="B746" s="3">
        <v>742</v>
      </c>
      <c r="C746" s="9">
        <v>47.2</v>
      </c>
      <c r="D746" s="9">
        <v>47.2</v>
      </c>
      <c r="E746" s="9">
        <v>43.893799999999999</v>
      </c>
      <c r="F746" s="13">
        <f t="shared" si="152"/>
        <v>0.2222222222222234</v>
      </c>
      <c r="G746" s="13">
        <f t="shared" si="153"/>
        <v>4.4434722222222236</v>
      </c>
      <c r="H746" s="35" cm="1">
        <f t="array" ref="H746">(m*g*_xll.Interp1d(-1,Parameters!$H$48:$H$54,Parameters!$I$48:$I$54,C746)+c_w*A*rho_L*(C746/3.6)^2/2+F746*e_i*m)*C746/3.6/1000</f>
        <v>5.7584789176416029</v>
      </c>
      <c r="I746" s="35">
        <f t="shared" si="143"/>
        <v>15.603300937305558</v>
      </c>
      <c r="J746" s="35">
        <f t="shared" si="144"/>
        <v>3524.2172977972123</v>
      </c>
      <c r="K746" s="35">
        <f t="shared" si="145"/>
        <v>63.684872775612639</v>
      </c>
      <c r="L746" s="35">
        <f t="shared" si="146"/>
        <v>431.73065022629083</v>
      </c>
      <c r="M746" s="35" cm="1">
        <f t="array" ref="M746">_xll.Interp2dTab(-1,1,Parameters!$V$29:$AI$29,Parameters!$U$30:$U$37,Parameters!$V$30:$AI$37,ABS(J746),ABS(I746))*_xll.Interp2dTab(-1,1,Parameters!$V$18:$AI$18,Parameters!$U$19:$U$26,Parameters!$V$19:$AI$26,ABS(J746),ABS(I746))</f>
        <v>0.72232051738629788</v>
      </c>
      <c r="N746" s="35">
        <f t="shared" si="147"/>
        <v>7.9721934778739802</v>
      </c>
      <c r="O746" s="35">
        <f t="shared" si="148"/>
        <v>7972.1934778739806</v>
      </c>
      <c r="P746" s="35">
        <f t="shared" si="154"/>
        <v>0.46217158726018182</v>
      </c>
      <c r="Q746" s="35" cm="1">
        <f t="array" ref="Q746">_xll.Interp2dTab(-1,1,Parameters!$AL$29:$AY$29,Parameters!$AK$30:$AK$37,Parameters!$AL$30:$AY$37,ABS(L746),ABS(K746))</f>
        <v>0.95065227514518758</v>
      </c>
      <c r="R746" s="35">
        <f t="shared" si="149"/>
        <v>6.0573977133354511</v>
      </c>
      <c r="S746" s="35">
        <f t="shared" si="155"/>
        <v>0.31457947213648446</v>
      </c>
      <c r="X746" s="12"/>
      <c r="AB746" s="17">
        <f>([1]WLTC_BFH!$I747/1000-H746)</f>
        <v>-5.7558996176416031</v>
      </c>
      <c r="AC746" s="17">
        <f t="shared" si="150"/>
        <v>5.7558996176416031</v>
      </c>
      <c r="AG746" s="17">
        <f>([1]WLTC_BFH!$U750/1000-N746)</f>
        <v>-4.0633786630592379</v>
      </c>
      <c r="AH746" s="17">
        <f t="shared" si="151"/>
        <v>4.0633786630592379</v>
      </c>
      <c r="AK746">
        <v>-0.21111159375150068</v>
      </c>
    </row>
    <row r="747" spans="1:37" x14ac:dyDescent="0.3">
      <c r="A747" s="3" t="s">
        <v>4</v>
      </c>
      <c r="B747" s="3">
        <v>743</v>
      </c>
      <c r="C747" s="9">
        <v>47.3</v>
      </c>
      <c r="D747" s="9">
        <v>47.3</v>
      </c>
      <c r="E747" s="9">
        <v>44.842500000000001</v>
      </c>
      <c r="F747" s="13">
        <f t="shared" si="152"/>
        <v>2.7777777777776198E-2</v>
      </c>
      <c r="G747" s="13">
        <f t="shared" si="153"/>
        <v>4.4566111111111129</v>
      </c>
      <c r="H747" s="35" cm="1">
        <f t="array" ref="H747">(m*g*_xll.Interp1d(-1,Parameters!$H$48:$H$54,Parameters!$I$48:$I$54,C747)+c_w*A*rho_L*(C747/3.6)^2/2+F747*e_i*m)*C747/3.6/1000</f>
        <v>2.3000844674365224</v>
      </c>
      <c r="I747" s="35">
        <f t="shared" si="143"/>
        <v>6.2191831496776686</v>
      </c>
      <c r="J747" s="35">
        <f t="shared" si="144"/>
        <v>3531.6838598688159</v>
      </c>
      <c r="K747" s="35">
        <f t="shared" si="145"/>
        <v>25.383596025409407</v>
      </c>
      <c r="L747" s="35">
        <f t="shared" si="146"/>
        <v>432.64533380727869</v>
      </c>
      <c r="M747" s="35" cm="1">
        <f t="array" ref="M747">_xll.Interp2dTab(-1,1,Parameters!$V$29:$AI$29,Parameters!$U$30:$U$37,Parameters!$V$30:$AI$37,ABS(J747),ABS(I747))*_xll.Interp2dTab(-1,1,Parameters!$V$18:$AI$18,Parameters!$U$19:$U$26,Parameters!$V$19:$AI$26,ABS(J747),ABS(I747))</f>
        <v>0.47943482476714405</v>
      </c>
      <c r="N747" s="35">
        <f t="shared" si="147"/>
        <v>4.7974914391203161</v>
      </c>
      <c r="O747" s="35">
        <f t="shared" si="148"/>
        <v>4797.4914391203165</v>
      </c>
      <c r="P747" s="35">
        <f t="shared" si="154"/>
        <v>0.46350422377104855</v>
      </c>
      <c r="Q747" s="35" cm="1">
        <f t="array" ref="Q747">_xll.Interp2dTab(-1,1,Parameters!$AL$29:$AY$29,Parameters!$AK$30:$AK$37,Parameters!$AL$30:$AY$37,ABS(L747),ABS(K747))</f>
        <v>0.94017848365075696</v>
      </c>
      <c r="R747" s="35">
        <f t="shared" si="149"/>
        <v>2.4464338499911071</v>
      </c>
      <c r="S747" s="35">
        <f t="shared" si="155"/>
        <v>0.31525903709481534</v>
      </c>
      <c r="X747" s="12"/>
      <c r="AB747" s="17">
        <f>([1]WLTC_BFH!$I748/1000-H747)</f>
        <v>-2.2941439674365225</v>
      </c>
      <c r="AC747" s="17">
        <f t="shared" si="150"/>
        <v>2.2941439674365225</v>
      </c>
      <c r="AG747" s="17">
        <f>([1]WLTC_BFH!$U751/1000-N747)</f>
        <v>-1.605638228111129</v>
      </c>
      <c r="AH747" s="17">
        <f t="shared" si="151"/>
        <v>1.605638228111129</v>
      </c>
      <c r="AK747">
        <v>-3.2774963321192789</v>
      </c>
    </row>
    <row r="748" spans="1:37" x14ac:dyDescent="0.3">
      <c r="A748" s="3" t="s">
        <v>4</v>
      </c>
      <c r="B748" s="3">
        <v>744</v>
      </c>
      <c r="C748" s="9">
        <v>47.4</v>
      </c>
      <c r="D748" s="9">
        <v>47.4</v>
      </c>
      <c r="E748" s="9">
        <v>46.5182</v>
      </c>
      <c r="F748" s="13">
        <f t="shared" si="152"/>
        <v>2.7777777777778172E-2</v>
      </c>
      <c r="G748" s="13">
        <f t="shared" si="153"/>
        <v>4.4697777777777796</v>
      </c>
      <c r="H748" s="35" cm="1">
        <f t="array" ref="H748">(m*g*_xll.Interp1d(-1,Parameters!$H$48:$H$54,Parameters!$I$48:$I$54,C748)+c_w*A*rho_L*(C748/3.6)^2/2+F748*e_i*m)*C748/3.6/1000</f>
        <v>2.3088759767468083</v>
      </c>
      <c r="I748" s="35">
        <f t="shared" si="143"/>
        <v>6.2297836634574448</v>
      </c>
      <c r="J748" s="35">
        <f t="shared" si="144"/>
        <v>3539.150421940421</v>
      </c>
      <c r="K748" s="35">
        <f t="shared" si="145"/>
        <v>25.426862022401561</v>
      </c>
      <c r="L748" s="35">
        <f t="shared" si="146"/>
        <v>433.56001738826666</v>
      </c>
      <c r="M748" s="35" cm="1">
        <f t="array" ref="M748">_xll.Interp2dTab(-1,1,Parameters!$V$29:$AI$29,Parameters!$U$30:$U$37,Parameters!$V$30:$AI$37,ABS(J748),ABS(I748))*_xll.Interp2dTab(-1,1,Parameters!$V$18:$AI$18,Parameters!$U$19:$U$26,Parameters!$V$19:$AI$26,ABS(J748),ABS(I748))</f>
        <v>0.48006367740021466</v>
      </c>
      <c r="N748" s="35">
        <f t="shared" si="147"/>
        <v>4.8095202479190435</v>
      </c>
      <c r="O748" s="35">
        <f t="shared" si="148"/>
        <v>4809.5202479190439</v>
      </c>
      <c r="P748" s="35">
        <f t="shared" si="154"/>
        <v>0.46484020161769274</v>
      </c>
      <c r="Q748" s="35" cm="1">
        <f t="array" ref="Q748">_xll.Interp2dTab(-1,1,Parameters!$AL$29:$AY$29,Parameters!$AK$30:$AK$37,Parameters!$AL$30:$AY$37,ABS(L748),ABS(K748))</f>
        <v>0.94019939580274892</v>
      </c>
      <c r="R748" s="35">
        <f t="shared" si="149"/>
        <v>2.4557301217743004</v>
      </c>
      <c r="S748" s="35">
        <f t="shared" si="155"/>
        <v>0.31594118435086377</v>
      </c>
      <c r="X748" s="12"/>
      <c r="AB748" s="17">
        <f>([1]WLTC_BFH!$I749/1000-H748)</f>
        <v>-2.2990959767468082</v>
      </c>
      <c r="AC748" s="17">
        <f t="shared" si="150"/>
        <v>2.2990959767468082</v>
      </c>
      <c r="AG748" s="17">
        <f>([1]WLTC_BFH!$U752/1000-N748)</f>
        <v>3.9213697034991668E-2</v>
      </c>
      <c r="AH748" s="17">
        <f t="shared" si="151"/>
        <v>3.9213697034991668E-2</v>
      </c>
      <c r="AK748">
        <v>-4.9967455750037812</v>
      </c>
    </row>
    <row r="749" spans="1:37" x14ac:dyDescent="0.3">
      <c r="A749" s="3" t="s">
        <v>4</v>
      </c>
      <c r="B749" s="3">
        <v>745</v>
      </c>
      <c r="C749" s="9">
        <v>47.4</v>
      </c>
      <c r="D749" s="9">
        <v>47.4</v>
      </c>
      <c r="E749" s="9">
        <v>47.175600000000003</v>
      </c>
      <c r="F749" s="13">
        <f t="shared" si="152"/>
        <v>0</v>
      </c>
      <c r="G749" s="13">
        <f t="shared" si="153"/>
        <v>4.4829444444444464</v>
      </c>
      <c r="H749" s="35" cm="1">
        <f t="array" ref="H749">(m*g*_xll.Interp1d(-1,Parameters!$H$48:$H$54,Parameters!$I$48:$I$54,C749)+c_w*A*rho_L*(C749/3.6)^2/2+F749*e_i*m)*C749/3.6/1000</f>
        <v>1.8114684230430971</v>
      </c>
      <c r="I749" s="35">
        <f t="shared" si="143"/>
        <v>4.88768409494367</v>
      </c>
      <c r="J749" s="35">
        <f t="shared" si="144"/>
        <v>3539.150421940421</v>
      </c>
      <c r="K749" s="35">
        <f t="shared" si="145"/>
        <v>19.949082633512589</v>
      </c>
      <c r="L749" s="35">
        <f t="shared" si="146"/>
        <v>433.56001738826666</v>
      </c>
      <c r="M749" s="35" cm="1">
        <f t="array" ref="M749">_xll.Interp2dTab(-1,1,Parameters!$V$29:$AI$29,Parameters!$U$30:$U$37,Parameters!$V$30:$AI$37,ABS(J749),ABS(I749))*_xll.Interp2dTab(-1,1,Parameters!$V$18:$AI$18,Parameters!$U$19:$U$26,Parameters!$V$19:$AI$26,ABS(J749),ABS(I749))</f>
        <v>0.41167066136921593</v>
      </c>
      <c r="N749" s="35">
        <f t="shared" si="147"/>
        <v>4.400285453955247</v>
      </c>
      <c r="O749" s="35">
        <f t="shared" si="148"/>
        <v>4400.2854539552472</v>
      </c>
      <c r="P749" s="35">
        <f t="shared" si="154"/>
        <v>0.46606250313268033</v>
      </c>
      <c r="Q749" s="35" cm="1">
        <f t="array" ref="Q749">_xll.Interp2dTab(-1,1,Parameters!$AL$29:$AY$29,Parameters!$AK$30:$AK$37,Parameters!$AL$30:$AY$37,ABS(L749),ABS(K749))</f>
        <v>0.83090018488387174</v>
      </c>
      <c r="R749" s="35">
        <f t="shared" si="149"/>
        <v>2.1801275965491227</v>
      </c>
      <c r="S749" s="35">
        <f t="shared" si="155"/>
        <v>0.31654677534990522</v>
      </c>
      <c r="X749" s="12"/>
      <c r="AB749" s="17">
        <f>([1]WLTC_BFH!$I750/1000-H749)</f>
        <v>-1.808842323043097</v>
      </c>
      <c r="AC749" s="17">
        <f t="shared" si="150"/>
        <v>1.808842323043097</v>
      </c>
      <c r="AG749" s="17">
        <f>([1]WLTC_BFH!$U753/1000-N749)</f>
        <v>0.24471454604479348</v>
      </c>
      <c r="AH749" s="17">
        <f t="shared" si="151"/>
        <v>0.24471454604479348</v>
      </c>
      <c r="AK749">
        <v>-1.0174039475034595</v>
      </c>
    </row>
    <row r="750" spans="1:37" x14ac:dyDescent="0.3">
      <c r="A750" s="3" t="s">
        <v>4</v>
      </c>
      <c r="B750" s="3">
        <v>746</v>
      </c>
      <c r="C750" s="9">
        <v>47.5</v>
      </c>
      <c r="D750" s="9">
        <v>47.5</v>
      </c>
      <c r="E750" s="9">
        <v>47.0899</v>
      </c>
      <c r="F750" s="13">
        <f t="shared" si="152"/>
        <v>2.7777777777778172E-2</v>
      </c>
      <c r="G750" s="13">
        <f t="shared" si="153"/>
        <v>4.4961388888888907</v>
      </c>
      <c r="H750" s="35" cm="1">
        <f t="array" ref="H750">(m*g*_xll.Interp1d(-1,Parameters!$H$48:$H$54,Parameters!$I$48:$I$54,C750)+c_w*A*rho_L*(C750/3.6)^2/2+F750*e_i*m)*C750/3.6/1000</f>
        <v>2.3176919820064423</v>
      </c>
      <c r="I750" s="35">
        <f t="shared" si="143"/>
        <v>6.2404054990482738</v>
      </c>
      <c r="J750" s="35">
        <f t="shared" si="144"/>
        <v>3546.6169840120247</v>
      </c>
      <c r="K750" s="35">
        <f t="shared" si="145"/>
        <v>25.470215044365531</v>
      </c>
      <c r="L750" s="35">
        <f t="shared" si="146"/>
        <v>434.47470096925451</v>
      </c>
      <c r="M750" s="35" cm="1">
        <f t="array" ref="M750">_xll.Interp2dTab(-1,1,Parameters!$V$29:$AI$29,Parameters!$U$30:$U$37,Parameters!$V$30:$AI$37,ABS(J750),ABS(I750))*_xll.Interp2dTab(-1,1,Parameters!$V$18:$AI$18,Parameters!$U$19:$U$26,Parameters!$V$19:$AI$26,ABS(J750),ABS(I750))</f>
        <v>0.48069387280831732</v>
      </c>
      <c r="N750" s="35">
        <f t="shared" si="147"/>
        <v>4.8215550750958931</v>
      </c>
      <c r="O750" s="35">
        <f t="shared" si="148"/>
        <v>4821.5550750958928</v>
      </c>
      <c r="P750" s="35">
        <f t="shared" si="154"/>
        <v>0.46740182398687363</v>
      </c>
      <c r="Q750" s="35" cm="1">
        <f t="array" ref="Q750">_xll.Interp2dTab(-1,1,Parameters!$AL$29:$AY$29,Parameters!$AK$30:$AK$37,Parameters!$AL$30:$AY$37,ABS(L750),ABS(K750))</f>
        <v>0.94022050706383786</v>
      </c>
      <c r="R750" s="35">
        <f t="shared" si="149"/>
        <v>2.4650515114206915</v>
      </c>
      <c r="S750" s="35">
        <f t="shared" si="155"/>
        <v>0.31723151188085541</v>
      </c>
      <c r="X750" s="12"/>
      <c r="AB750" s="17">
        <f>([1]WLTC_BFH!$I751/1000-H750)</f>
        <v>-2.3171743820064425</v>
      </c>
      <c r="AC750" s="17">
        <f t="shared" si="150"/>
        <v>2.3171743820064425</v>
      </c>
      <c r="AG750" s="17">
        <f>([1]WLTC_BFH!$U754/1000-N750)</f>
        <v>-0.71144793223872149</v>
      </c>
      <c r="AH750" s="17">
        <f t="shared" si="151"/>
        <v>0.71144793223872149</v>
      </c>
      <c r="AK750">
        <v>0.71134709035370269</v>
      </c>
    </row>
    <row r="751" spans="1:37" x14ac:dyDescent="0.3">
      <c r="A751" s="3" t="s">
        <v>4</v>
      </c>
      <c r="B751" s="3">
        <v>747</v>
      </c>
      <c r="C751" s="9">
        <v>47.9</v>
      </c>
      <c r="D751" s="9">
        <v>47.9</v>
      </c>
      <c r="E751" s="9">
        <v>47.186599999999999</v>
      </c>
      <c r="F751" s="13">
        <f t="shared" si="152"/>
        <v>0.11111111111111072</v>
      </c>
      <c r="G751" s="13">
        <f t="shared" si="153"/>
        <v>4.5094444444444459</v>
      </c>
      <c r="H751" s="35" cm="1">
        <f t="array" ref="H751">(m*g*_xll.Interp1d(-1,Parameters!$H$48:$H$54,Parameters!$I$48:$I$54,C751)+c_w*A*rho_L*(C751/3.6)^2/2+F751*e_i*m)*C751/3.6/1000</f>
        <v>3.8611653693073329</v>
      </c>
      <c r="I751" s="35">
        <f t="shared" si="143"/>
        <v>10.309404765064361</v>
      </c>
      <c r="J751" s="35">
        <f t="shared" si="144"/>
        <v>3576.4832322984421</v>
      </c>
      <c r="K751" s="35">
        <f t="shared" si="145"/>
        <v>42.077835548610189</v>
      </c>
      <c r="L751" s="35">
        <f t="shared" si="146"/>
        <v>438.13343529320616</v>
      </c>
      <c r="M751" s="35" cm="1">
        <f t="array" ref="M751">_xll.Interp2dTab(-1,1,Parameters!$V$29:$AI$29,Parameters!$U$30:$U$37,Parameters!$V$30:$AI$37,ABS(J751),ABS(I751))*_xll.Interp2dTab(-1,1,Parameters!$V$18:$AI$18,Parameters!$U$19:$U$26,Parameters!$V$19:$AI$26,ABS(J751),ABS(I751))</f>
        <v>0.69886021475379667</v>
      </c>
      <c r="N751" s="35">
        <f t="shared" si="147"/>
        <v>5.5249466027588836</v>
      </c>
      <c r="O751" s="35">
        <f t="shared" si="148"/>
        <v>5524.9466027588833</v>
      </c>
      <c r="P751" s="35">
        <f t="shared" si="154"/>
        <v>0.46893653137652885</v>
      </c>
      <c r="Q751" s="35" cm="1">
        <f t="array" ref="Q751">_xll.Interp2dTab(-1,1,Parameters!$AL$29:$AY$29,Parameters!$AK$30:$AK$37,Parameters!$AL$30:$AY$37,ABS(L751),ABS(K751))</f>
        <v>0.9481336072931259</v>
      </c>
      <c r="R751" s="35">
        <f t="shared" si="149"/>
        <v>4.0723853047786873</v>
      </c>
      <c r="S751" s="35">
        <f t="shared" si="155"/>
        <v>0.31836273002107174</v>
      </c>
      <c r="X751" s="12"/>
      <c r="AB751" s="17">
        <f>([1]WLTC_BFH!$I752/1000-H751)</f>
        <v>-3.858973869307333</v>
      </c>
      <c r="AC751" s="17">
        <f t="shared" si="150"/>
        <v>3.858973869307333</v>
      </c>
      <c r="AG751" s="17">
        <f>([1]WLTC_BFH!$U755/1000-N751)</f>
        <v>0.16317339724091795</v>
      </c>
      <c r="AH751" s="17">
        <f t="shared" si="151"/>
        <v>0.16317339724091795</v>
      </c>
      <c r="AK751">
        <v>1.7641762528641913</v>
      </c>
    </row>
    <row r="752" spans="1:37" x14ac:dyDescent="0.3">
      <c r="A752" s="3" t="s">
        <v>4</v>
      </c>
      <c r="B752" s="3">
        <v>748</v>
      </c>
      <c r="C752" s="9">
        <v>48.6</v>
      </c>
      <c r="D752" s="9">
        <v>48.6</v>
      </c>
      <c r="E752" s="9">
        <v>47.4788</v>
      </c>
      <c r="F752" s="13">
        <f t="shared" si="152"/>
        <v>0.19444444444444522</v>
      </c>
      <c r="G752" s="13">
        <f t="shared" si="153"/>
        <v>4.5229444444444455</v>
      </c>
      <c r="H752" s="35" cm="1">
        <f t="array" ref="H752">(m*g*_xll.Interp1d(-1,Parameters!$H$48:$H$54,Parameters!$I$48:$I$54,C752)+c_w*A*rho_L*(C752/3.6)^2/2+F752*e_i*m)*C752/3.6/1000</f>
        <v>5.4762999766264615</v>
      </c>
      <c r="I752" s="35">
        <f t="shared" si="143"/>
        <v>14.41125034116609</v>
      </c>
      <c r="J752" s="35">
        <f t="shared" si="144"/>
        <v>3628.7491667996724</v>
      </c>
      <c r="K752" s="35">
        <f t="shared" si="145"/>
        <v>58.819518267469398</v>
      </c>
      <c r="L752" s="35">
        <f t="shared" si="146"/>
        <v>444.53622036012155</v>
      </c>
      <c r="M752" s="35" cm="1">
        <f t="array" ref="M752">_xll.Interp2dTab(-1,1,Parameters!$V$29:$AI$29,Parameters!$U$30:$U$37,Parameters!$V$30:$AI$37,ABS(J752),ABS(I752))*_xll.Interp2dTab(-1,1,Parameters!$V$18:$AI$18,Parameters!$U$19:$U$26,Parameters!$V$19:$AI$26,ABS(J752),ABS(I752))</f>
        <v>0.71734908051415525</v>
      </c>
      <c r="N752" s="35">
        <f t="shared" si="147"/>
        <v>7.6340795930223528</v>
      </c>
      <c r="O752" s="35">
        <f t="shared" si="148"/>
        <v>7634.079593022353</v>
      </c>
      <c r="P752" s="35">
        <f t="shared" si="154"/>
        <v>0.4710571090412573</v>
      </c>
      <c r="Q752" s="35" cm="1">
        <f t="array" ref="Q752">_xll.Interp2dTab(-1,1,Parameters!$AL$29:$AY$29,Parameters!$AK$30:$AK$37,Parameters!$AL$30:$AY$37,ABS(L752),ABS(K752))</f>
        <v>0.95173764720028931</v>
      </c>
      <c r="R752" s="35">
        <f t="shared" si="149"/>
        <v>5.7540016334711579</v>
      </c>
      <c r="S752" s="35">
        <f t="shared" si="155"/>
        <v>0.31996106380814704</v>
      </c>
      <c r="X752" s="12"/>
      <c r="AB752" s="17">
        <f>([1]WLTC_BFH!$I753/1000-H752)</f>
        <v>-5.4732333766264611</v>
      </c>
      <c r="AC752" s="17">
        <f t="shared" si="150"/>
        <v>5.4732333766264611</v>
      </c>
      <c r="AG752" s="17">
        <f>([1]WLTC_BFH!$U756/1000-N752)</f>
        <v>0.50262628933048425</v>
      </c>
      <c r="AH752" s="17">
        <f t="shared" si="151"/>
        <v>0.50262628933048425</v>
      </c>
      <c r="AK752">
        <v>3.7153759039169643</v>
      </c>
    </row>
    <row r="753" spans="1:37" x14ac:dyDescent="0.3">
      <c r="A753" s="3" t="s">
        <v>4</v>
      </c>
      <c r="B753" s="3">
        <v>749</v>
      </c>
      <c r="C753" s="9">
        <v>49.4</v>
      </c>
      <c r="D753" s="9">
        <v>49.4</v>
      </c>
      <c r="E753" s="9">
        <v>47.591200000000001</v>
      </c>
      <c r="F753" s="13">
        <f t="shared" si="152"/>
        <v>0.22222222222222143</v>
      </c>
      <c r="G753" s="13">
        <f t="shared" si="153"/>
        <v>4.536666666666668</v>
      </c>
      <c r="H753" s="35" cm="1">
        <f t="array" ref="H753">(m*g*_xll.Interp1d(-1,Parameters!$H$48:$H$54,Parameters!$I$48:$I$54,C753)+c_w*A*rho_L*(C753/3.6)^2/2+F753*e_i*m)*C753/3.6/1000</f>
        <v>6.1186833307932815</v>
      </c>
      <c r="I753" s="35">
        <f t="shared" si="143"/>
        <v>15.840968498989431</v>
      </c>
      <c r="J753" s="35">
        <f t="shared" si="144"/>
        <v>3688.4816633725054</v>
      </c>
      <c r="K753" s="35">
        <f t="shared" si="145"/>
        <v>64.654912928625365</v>
      </c>
      <c r="L753" s="35">
        <f t="shared" si="146"/>
        <v>451.85368900802467</v>
      </c>
      <c r="M753" s="35" cm="1">
        <f t="array" ref="M753">_xll.Interp2dTab(-1,1,Parameters!$V$29:$AI$29,Parameters!$U$30:$U$37,Parameters!$V$30:$AI$37,ABS(J753),ABS(I753))*_xll.Interp2dTab(-1,1,Parameters!$V$18:$AI$18,Parameters!$U$19:$U$26,Parameters!$V$19:$AI$26,ABS(J753),ABS(I753))</f>
        <v>0.723919926971204</v>
      </c>
      <c r="N753" s="35">
        <f t="shared" si="147"/>
        <v>8.4521548624764815</v>
      </c>
      <c r="O753" s="35">
        <f t="shared" si="148"/>
        <v>8452.1548624764819</v>
      </c>
      <c r="P753" s="35">
        <f t="shared" si="154"/>
        <v>0.47340492983638965</v>
      </c>
      <c r="Q753" s="35" cm="1">
        <f t="array" ref="Q753">_xll.Interp2dTab(-1,1,Parameters!$AL$29:$AY$29,Parameters!$AK$30:$AK$37,Parameters!$AL$30:$AY$37,ABS(L753),ABS(K753))</f>
        <v>0.95188710445497915</v>
      </c>
      <c r="R753" s="35">
        <f t="shared" si="149"/>
        <v>6.4279506489339919</v>
      </c>
      <c r="S753" s="35">
        <f t="shared" si="155"/>
        <v>0.32174660565507313</v>
      </c>
      <c r="X753" s="12"/>
      <c r="AB753" s="17">
        <f>([1]WLTC_BFH!$I754/1000-H753)</f>
        <v>-6.1172009307932811</v>
      </c>
      <c r="AC753" s="17">
        <f t="shared" si="150"/>
        <v>6.1172009307932811</v>
      </c>
      <c r="AG753" s="17">
        <f>([1]WLTC_BFH!$U757/1000-N753)</f>
        <v>-1.0087548624763514</v>
      </c>
      <c r="AH753" s="17">
        <f t="shared" si="151"/>
        <v>1.0087548624763514</v>
      </c>
      <c r="AK753">
        <v>3.4385912833020766</v>
      </c>
    </row>
    <row r="754" spans="1:37" x14ac:dyDescent="0.3">
      <c r="A754" s="3" t="s">
        <v>4</v>
      </c>
      <c r="B754" s="3">
        <v>750</v>
      </c>
      <c r="C754" s="9">
        <v>49.8</v>
      </c>
      <c r="D754" s="9">
        <v>49.8</v>
      </c>
      <c r="E754" s="9">
        <v>47.762599999999999</v>
      </c>
      <c r="F754" s="13">
        <f t="shared" si="152"/>
        <v>0.11111111111111072</v>
      </c>
      <c r="G754" s="13">
        <f t="shared" si="153"/>
        <v>4.5505000000000013</v>
      </c>
      <c r="H754" s="35" cm="1">
        <f t="array" ref="H754">(m*g*_xll.Interp1d(-1,Parameters!$H$48:$H$54,Parameters!$I$48:$I$54,C754)+c_w*A*rho_L*(C754/3.6)^2/2+F754*e_i*m)*C754/3.6/1000</f>
        <v>4.0951142569063963</v>
      </c>
      <c r="I754" s="35">
        <f t="shared" si="143"/>
        <v>10.516891243056946</v>
      </c>
      <c r="J754" s="35">
        <f t="shared" si="144"/>
        <v>3718.3479116589224</v>
      </c>
      <c r="K754" s="35">
        <f t="shared" si="145"/>
        <v>42.924691608536925</v>
      </c>
      <c r="L754" s="35">
        <f t="shared" si="146"/>
        <v>455.51242333197627</v>
      </c>
      <c r="M754" s="35" cm="1">
        <f t="array" ref="M754">_xll.Interp2dTab(-1,1,Parameters!$V$29:$AI$29,Parameters!$U$30:$U$37,Parameters!$V$30:$AI$37,ABS(J754),ABS(I754))*_xll.Interp2dTab(-1,1,Parameters!$V$18:$AI$18,Parameters!$U$19:$U$26,Parameters!$V$19:$AI$26,ABS(J754),ABS(I754))</f>
        <v>0.70060978990849976</v>
      </c>
      <c r="N754" s="35">
        <f t="shared" si="147"/>
        <v>5.8450714162033357</v>
      </c>
      <c r="O754" s="35">
        <f t="shared" si="148"/>
        <v>5845.0714162033355</v>
      </c>
      <c r="P754" s="35">
        <f t="shared" si="154"/>
        <v>0.47502856078533501</v>
      </c>
      <c r="Q754" s="35" cm="1">
        <f t="array" ref="Q754">_xll.Interp2dTab(-1,1,Parameters!$AL$29:$AY$29,Parameters!$AK$30:$AK$37,Parameters!$AL$30:$AY$37,ABS(L754),ABS(K754))</f>
        <v>0.94915996278075121</v>
      </c>
      <c r="R754" s="35">
        <f t="shared" si="149"/>
        <v>4.3144616476541549</v>
      </c>
      <c r="S754" s="35">
        <f t="shared" si="155"/>
        <v>0.32294506722386596</v>
      </c>
      <c r="X754" s="12"/>
      <c r="AB754" s="17">
        <f>([1]WLTC_BFH!$I755/1000-H754)</f>
        <v>-4.0927051569063959</v>
      </c>
      <c r="AC754" s="17">
        <f t="shared" si="150"/>
        <v>4.0927051569063959</v>
      </c>
      <c r="AG754" s="17">
        <f>([1]WLTC_BFH!$U758/1000-N754)</f>
        <v>-0.4946714162032686</v>
      </c>
      <c r="AH754" s="17">
        <f t="shared" si="151"/>
        <v>0.4946714162032686</v>
      </c>
      <c r="AK754">
        <v>1.1804681902743628</v>
      </c>
    </row>
    <row r="755" spans="1:37" x14ac:dyDescent="0.3">
      <c r="A755" s="3" t="s">
        <v>4</v>
      </c>
      <c r="B755" s="3">
        <v>751</v>
      </c>
      <c r="C755" s="9">
        <v>49.8</v>
      </c>
      <c r="D755" s="9">
        <v>49.8</v>
      </c>
      <c r="E755" s="9">
        <v>48.491599999999998</v>
      </c>
      <c r="F755" s="13">
        <f t="shared" si="152"/>
        <v>0</v>
      </c>
      <c r="G755" s="13">
        <f t="shared" si="153"/>
        <v>4.5643333333333347</v>
      </c>
      <c r="H755" s="35" cm="1">
        <f t="array" ref="H755">(m*g*_xll.Interp1d(-1,Parameters!$H$48:$H$54,Parameters!$I$48:$I$54,C755)+c_w*A*rho_L*(C755/3.6)^2/2+F755*e_i*m)*C755/3.6/1000</f>
        <v>2.0047432717212188</v>
      </c>
      <c r="I755" s="35">
        <f t="shared" si="143"/>
        <v>5.1484929690019481</v>
      </c>
      <c r="J755" s="35">
        <f t="shared" si="144"/>
        <v>3718.3479116589224</v>
      </c>
      <c r="K755" s="35">
        <f t="shared" si="145"/>
        <v>21.013574052981451</v>
      </c>
      <c r="L755" s="35">
        <f t="shared" si="146"/>
        <v>455.51242333197627</v>
      </c>
      <c r="M755" s="35" cm="1">
        <f t="array" ref="M755">_xll.Interp2dTab(-1,1,Parameters!$V$29:$AI$29,Parameters!$U$30:$U$37,Parameters!$V$30:$AI$37,ABS(J755),ABS(I755))*_xll.Interp2dTab(-1,1,Parameters!$V$18:$AI$18,Parameters!$U$19:$U$26,Parameters!$V$19:$AI$26,ABS(J755),ABS(I755))</f>
        <v>0.42635613773396297</v>
      </c>
      <c r="N755" s="35">
        <f t="shared" si="147"/>
        <v>4.7020391975033213</v>
      </c>
      <c r="O755" s="35">
        <f t="shared" si="148"/>
        <v>4702.0391975033217</v>
      </c>
      <c r="P755" s="35">
        <f t="shared" si="154"/>
        <v>0.47633468278464147</v>
      </c>
      <c r="Q755" s="35" cm="1">
        <f t="array" ref="Q755">_xll.Interp2dTab(-1,1,Parameters!$AL$29:$AY$29,Parameters!$AK$30:$AK$37,Parameters!$AL$30:$AY$37,ABS(L755),ABS(K755))</f>
        <v>0.85389319954439924</v>
      </c>
      <c r="R755" s="35">
        <f t="shared" si="149"/>
        <v>2.3477681667811194</v>
      </c>
      <c r="S755" s="35">
        <f t="shared" si="155"/>
        <v>0.32359722504797184</v>
      </c>
      <c r="X755" s="12"/>
      <c r="AB755" s="17">
        <f>([1]WLTC_BFH!$I756/1000-H755)</f>
        <v>-1.9989383717212188</v>
      </c>
      <c r="AC755" s="17">
        <f t="shared" si="150"/>
        <v>1.9989383717212188</v>
      </c>
      <c r="AG755" s="17">
        <f>([1]WLTC_BFH!$U759/1000-N755)</f>
        <v>3.3881594575882801E-2</v>
      </c>
      <c r="AH755" s="17">
        <f t="shared" si="151"/>
        <v>3.3881594575882801E-2</v>
      </c>
      <c r="AK755">
        <v>-1.4160594187761717</v>
      </c>
    </row>
    <row r="756" spans="1:37" x14ac:dyDescent="0.3">
      <c r="A756" s="3" t="s">
        <v>4</v>
      </c>
      <c r="B756" s="3">
        <v>752</v>
      </c>
      <c r="C756" s="9">
        <v>49.7</v>
      </c>
      <c r="D756" s="9">
        <v>49.7</v>
      </c>
      <c r="E756" s="9">
        <v>49.163800000000002</v>
      </c>
      <c r="F756" s="13">
        <f t="shared" si="152"/>
        <v>-2.7777777777776198E-2</v>
      </c>
      <c r="G756" s="13">
        <f t="shared" si="153"/>
        <v>4.5781388888888905</v>
      </c>
      <c r="H756" s="35" cm="1">
        <f t="array" ref="H756">(m*g*_xll.Interp1d(-1,Parameters!$H$48:$H$54,Parameters!$I$48:$I$54,C756)+c_w*A*rho_L*(C756/3.6)^2/2+F756*e_i*m)*C756/3.6/1000</f>
        <v>1.4748560754177373</v>
      </c>
      <c r="I756" s="35">
        <f t="shared" si="143"/>
        <v>3.795281163240912</v>
      </c>
      <c r="J756" s="35">
        <f t="shared" si="144"/>
        <v>3710.8813495873187</v>
      </c>
      <c r="K756" s="35">
        <f t="shared" si="145"/>
        <v>15.490440067767782</v>
      </c>
      <c r="L756" s="35">
        <f t="shared" si="146"/>
        <v>454.59773975098841</v>
      </c>
      <c r="M756" s="35" cm="1">
        <f t="array" ref="M756">_xll.Interp2dTab(-1,1,Parameters!$V$29:$AI$29,Parameters!$U$30:$U$37,Parameters!$V$30:$AI$37,ABS(J756),ABS(I756))*_xll.Interp2dTab(-1,1,Parameters!$V$18:$AI$18,Parameters!$U$19:$U$26,Parameters!$V$19:$AI$26,ABS(J756),ABS(I756))</f>
        <v>0.36117983168547224</v>
      </c>
      <c r="N756" s="35">
        <f t="shared" si="147"/>
        <v>4.083439732875485</v>
      </c>
      <c r="O756" s="35">
        <f t="shared" si="148"/>
        <v>4083.4397328754849</v>
      </c>
      <c r="P756" s="35">
        <f t="shared" si="154"/>
        <v>0.47746897159932911</v>
      </c>
      <c r="Q756" s="35" cm="1">
        <f t="array" ref="Q756">_xll.Interp2dTab(-1,1,Parameters!$AL$29:$AY$29,Parameters!$AK$30:$AK$37,Parameters!$AL$30:$AY$37,ABS(L756),ABS(K756))</f>
        <v>0.73459350546378421</v>
      </c>
      <c r="R756" s="35">
        <f t="shared" si="149"/>
        <v>2.0077172809832966</v>
      </c>
      <c r="S756" s="35">
        <f t="shared" si="155"/>
        <v>0.32415492429268944</v>
      </c>
      <c r="X756" s="12"/>
      <c r="AB756" s="17">
        <f>([1]WLTC_BFH!$I757/1000-H756)</f>
        <v>-1.4703937754177374</v>
      </c>
      <c r="AC756" s="17">
        <f t="shared" si="150"/>
        <v>1.4703937754177374</v>
      </c>
      <c r="AG756" s="17">
        <f>([1]WLTC_BFH!$U760/1000-N756)</f>
        <v>-0.7278033692390129</v>
      </c>
      <c r="AH756" s="17">
        <f t="shared" si="151"/>
        <v>0.7278033692390129</v>
      </c>
      <c r="AK756">
        <v>-2.6614212462126274</v>
      </c>
    </row>
    <row r="757" spans="1:37" x14ac:dyDescent="0.3">
      <c r="A757" s="3" t="s">
        <v>4</v>
      </c>
      <c r="B757" s="3">
        <v>753</v>
      </c>
      <c r="C757" s="9">
        <v>49.3</v>
      </c>
      <c r="D757" s="9">
        <v>49.3</v>
      </c>
      <c r="E757" s="9">
        <v>49.4251</v>
      </c>
      <c r="F757" s="13">
        <f t="shared" si="152"/>
        <v>-0.11111111111111269</v>
      </c>
      <c r="G757" s="13">
        <f t="shared" si="153"/>
        <v>4.5918333333333345</v>
      </c>
      <c r="H757" s="35" cm="1">
        <f t="array" ref="H757">(m*g*_xll.Interp1d(-1,Parameters!$H$48:$H$54,Parameters!$I$48:$I$54,C757)+c_w*A*rho_L*(C757/3.6)^2/2+F757*e_i*m)*C757/3.6/1000</f>
        <v>-0.10610325547844525</v>
      </c>
      <c r="I757" s="35">
        <f t="shared" si="143"/>
        <v>0.27525327317840392</v>
      </c>
      <c r="J757" s="35">
        <f t="shared" si="144"/>
        <v>3681.0151013009013</v>
      </c>
      <c r="K757" s="35">
        <f t="shared" si="145"/>
        <v>1.1234462344776557</v>
      </c>
      <c r="L757" s="35">
        <f t="shared" si="146"/>
        <v>450.93900542703676</v>
      </c>
      <c r="M757" s="35" cm="1">
        <f t="array" ref="M757">_xll.Interp2dTab(-1,1,Parameters!$V$29:$AI$29,Parameters!$U$30:$U$37,Parameters!$V$30:$AI$37,ABS(J757),ABS(I757))*_xll.Interp2dTab(-1,1,Parameters!$V$18:$AI$18,Parameters!$U$19:$U$26,Parameters!$V$19:$AI$26,ABS(J757),ABS(I757))</f>
        <v>5.0203746925297582E-2</v>
      </c>
      <c r="N757" s="35">
        <f t="shared" si="147"/>
        <v>-5.3267809859900593E-3</v>
      </c>
      <c r="O757" s="35">
        <f t="shared" si="148"/>
        <v>-5.3267809859900597</v>
      </c>
      <c r="P757" s="35">
        <f t="shared" si="154"/>
        <v>0.47746749193794413</v>
      </c>
      <c r="Q757" s="35" cm="1">
        <f t="array" ref="Q757">_xll.Interp2dTab(-1,1,Parameters!$AL$29:$AY$29,Parameters!$AK$30:$AK$37,Parameters!$AL$30:$AY$37,ABS(L757),ABS(K757))</f>
        <v>0.42426643866471736</v>
      </c>
      <c r="R757" s="35">
        <f t="shared" si="149"/>
        <v>-4.5016050332572624E-2</v>
      </c>
      <c r="S757" s="35">
        <f t="shared" si="155"/>
        <v>0.32414241983426373</v>
      </c>
      <c r="X757" s="12"/>
      <c r="AB757" s="17">
        <f>([1]WLTC_BFH!$I758/1000-H757)</f>
        <v>0.10844035547844524</v>
      </c>
      <c r="AC757" s="17">
        <f t="shared" si="150"/>
        <v>0.10844035547844524</v>
      </c>
      <c r="AG757" s="17">
        <f>([1]WLTC_BFH!$U761/1000-N757)</f>
        <v>0.59772678098612064</v>
      </c>
      <c r="AH757" s="17">
        <f t="shared" si="151"/>
        <v>0.59772678098612064</v>
      </c>
      <c r="AK757">
        <v>-3.9572257098347854</v>
      </c>
    </row>
    <row r="758" spans="1:37" x14ac:dyDescent="0.3">
      <c r="A758" s="3" t="s">
        <v>4</v>
      </c>
      <c r="B758" s="3">
        <v>754</v>
      </c>
      <c r="C758" s="9">
        <v>48.5</v>
      </c>
      <c r="D758" s="9">
        <v>48.5</v>
      </c>
      <c r="E758" s="9">
        <v>49.552700000000002</v>
      </c>
      <c r="F758" s="13">
        <f t="shared" si="152"/>
        <v>-0.22222222222222143</v>
      </c>
      <c r="G758" s="13">
        <f t="shared" si="153"/>
        <v>4.6053055555555567</v>
      </c>
      <c r="H758" s="35" cm="1">
        <f t="array" ref="H758">(m*g*_xll.Interp1d(-1,Parameters!$H$48:$H$54,Parameters!$I$48:$I$54,C758)+c_w*A*rho_L*(C758/3.6)^2/2+F758*e_i*m)*C758/3.6/1000</f>
        <v>-2.1733465878014067</v>
      </c>
      <c r="I758" s="35">
        <f t="shared" si="143"/>
        <v>5.7310995620537435</v>
      </c>
      <c r="J758" s="35">
        <f t="shared" si="144"/>
        <v>3621.2826047280669</v>
      </c>
      <c r="K758" s="35">
        <f t="shared" si="145"/>
        <v>23.391482862522356</v>
      </c>
      <c r="L758" s="35">
        <f t="shared" si="146"/>
        <v>443.62153677913352</v>
      </c>
      <c r="M758" s="35" cm="1">
        <f t="array" ref="M758">_xll.Interp2dTab(-1,1,Parameters!$V$29:$AI$29,Parameters!$U$30:$U$37,Parameters!$V$30:$AI$37,ABS(J758),ABS(I758))*_xll.Interp2dTab(-1,1,Parameters!$V$18:$AI$18,Parameters!$U$19:$U$26,Parameters!$V$19:$AI$26,ABS(J758),ABS(I758))</f>
        <v>0.45489507000102791</v>
      </c>
      <c r="N758" s="35">
        <f t="shared" si="147"/>
        <v>-0.988644648194416</v>
      </c>
      <c r="O758" s="35">
        <f t="shared" si="148"/>
        <v>-988.64464819441605</v>
      </c>
      <c r="P758" s="35">
        <f t="shared" si="154"/>
        <v>0.47719286842455677</v>
      </c>
      <c r="Q758" s="35" cm="1">
        <f t="array" ref="Q758">_xll.Interp2dTab(-1,1,Parameters!$AL$29:$AY$29,Parameters!$AK$30:$AK$37,Parameters!$AL$30:$AY$37,ABS(L758),ABS(K758))</f>
        <v>0.90525602983048281</v>
      </c>
      <c r="R758" s="35">
        <f t="shared" si="149"/>
        <v>-1.9674351035187283</v>
      </c>
      <c r="S758" s="35">
        <f t="shared" si="155"/>
        <v>0.32359591008328631</v>
      </c>
      <c r="X758" s="12"/>
      <c r="AB758" s="17">
        <f>([1]WLTC_BFH!$I759/1000-H758)</f>
        <v>2.1754535878014067</v>
      </c>
      <c r="AC758" s="17">
        <f t="shared" si="150"/>
        <v>2.1754535878014067</v>
      </c>
      <c r="AG758" s="17">
        <f>([1]WLTC_BFH!$U762/1000-N758)</f>
        <v>0.48004464819440018</v>
      </c>
      <c r="AH758" s="17">
        <f t="shared" si="151"/>
        <v>0.48004464819440018</v>
      </c>
      <c r="AK758">
        <v>-4.7492171198903215</v>
      </c>
    </row>
    <row r="759" spans="1:37" x14ac:dyDescent="0.3">
      <c r="A759" s="3" t="s">
        <v>4</v>
      </c>
      <c r="B759" s="3">
        <v>755</v>
      </c>
      <c r="C759" s="9">
        <v>47.6</v>
      </c>
      <c r="D759" s="9">
        <v>47.6</v>
      </c>
      <c r="E759" s="9">
        <v>49.632899999999999</v>
      </c>
      <c r="F759" s="13">
        <f t="shared" si="152"/>
        <v>-0.24999999999999961</v>
      </c>
      <c r="G759" s="13">
        <f t="shared" si="153"/>
        <v>4.6185277777777785</v>
      </c>
      <c r="H759" s="35" cm="1">
        <f t="array" ref="H759">(m*g*_xll.Interp1d(-1,Parameters!$H$48:$H$54,Parameters!$I$48:$I$54,C759)+c_w*A*rho_L*(C759/3.6)^2/2+F759*e_i*m)*C759/3.6/1000</f>
        <v>-2.6685306643010507</v>
      </c>
      <c r="I759" s="35">
        <f t="shared" si="143"/>
        <v>7.1699470286872851</v>
      </c>
      <c r="J759" s="35">
        <f t="shared" si="144"/>
        <v>3554.0835460836292</v>
      </c>
      <c r="K759" s="35">
        <f t="shared" si="145"/>
        <v>29.264138797587155</v>
      </c>
      <c r="L759" s="35">
        <f t="shared" si="146"/>
        <v>435.38938455024243</v>
      </c>
      <c r="M759" s="35" cm="1">
        <f t="array" ref="M759">_xll.Interp2dTab(-1,1,Parameters!$V$29:$AI$29,Parameters!$U$30:$U$37,Parameters!$V$30:$AI$37,ABS(J759),ABS(I759))*_xll.Interp2dTab(-1,1,Parameters!$V$18:$AI$18,Parameters!$U$19:$U$26,Parameters!$V$19:$AI$26,ABS(J759),ABS(I759))</f>
        <v>0.53089705214649496</v>
      </c>
      <c r="N759" s="35">
        <f t="shared" si="147"/>
        <v>-1.4167150632399557</v>
      </c>
      <c r="O759" s="35">
        <f t="shared" si="148"/>
        <v>-1416.7150632399557</v>
      </c>
      <c r="P759" s="35">
        <f t="shared" si="154"/>
        <v>0.47679933646254569</v>
      </c>
      <c r="Q759" s="35" cm="1">
        <f t="array" ref="Q759">_xll.Interp2dTab(-1,1,Parameters!$AL$29:$AY$29,Parameters!$AK$30:$AK$37,Parameters!$AL$30:$AY$37,ABS(L759),ABS(K759))</f>
        <v>0.94200746601440155</v>
      </c>
      <c r="R759" s="35">
        <f t="shared" si="149"/>
        <v>-2.5137758090599602</v>
      </c>
      <c r="S759" s="35">
        <f t="shared" si="155"/>
        <v>0.32289763902521412</v>
      </c>
      <c r="X759" s="12"/>
      <c r="AB759" s="17">
        <f>([1]WLTC_BFH!$I760/1000-H759)</f>
        <v>2.6706169643010509</v>
      </c>
      <c r="AC759" s="17">
        <f t="shared" si="150"/>
        <v>2.6706169643010509</v>
      </c>
      <c r="AG759" s="17">
        <f>([1]WLTC_BFH!$U763/1000-N759)</f>
        <v>0.87331506323997143</v>
      </c>
      <c r="AH759" s="17">
        <f t="shared" si="151"/>
        <v>0.87331506323997143</v>
      </c>
      <c r="AK759">
        <v>-4.6684528696437315</v>
      </c>
    </row>
    <row r="760" spans="1:37" x14ac:dyDescent="0.3">
      <c r="A760" s="3" t="s">
        <v>4</v>
      </c>
      <c r="B760" s="3">
        <v>756</v>
      </c>
      <c r="C760" s="9">
        <v>46.3</v>
      </c>
      <c r="D760" s="9">
        <v>46.3</v>
      </c>
      <c r="E760" s="9">
        <v>49.226199999999999</v>
      </c>
      <c r="F760" s="13">
        <f t="shared" si="152"/>
        <v>-0.36111111111111227</v>
      </c>
      <c r="G760" s="13">
        <f t="shared" si="153"/>
        <v>4.6313888888888899</v>
      </c>
      <c r="H760" s="35" cm="1">
        <f t="array" ref="H760">(m*g*_xll.Interp1d(-1,Parameters!$H$48:$H$54,Parameters!$I$48:$I$54,C760)+c_w*A*rho_L*(C760/3.6)^2/2+F760*e_i*m)*C760/3.6/1000</f>
        <v>-4.5885951176565865</v>
      </c>
      <c r="I760" s="35">
        <f t="shared" si="143"/>
        <v>12.675043247698225</v>
      </c>
      <c r="J760" s="35">
        <f t="shared" si="144"/>
        <v>3457.0182391527737</v>
      </c>
      <c r="K760" s="35">
        <f t="shared" si="145"/>
        <v>51.733189015480306</v>
      </c>
      <c r="L760" s="35">
        <f t="shared" si="146"/>
        <v>423.49849799739968</v>
      </c>
      <c r="M760" s="35" cm="1">
        <f t="array" ref="M760">_xll.Interp2dTab(-1,1,Parameters!$V$29:$AI$29,Parameters!$U$30:$U$37,Parameters!$V$30:$AI$37,ABS(J760),ABS(I760))*_xll.Interp2dTab(-1,1,Parameters!$V$18:$AI$18,Parameters!$U$19:$U$26,Parameters!$V$19:$AI$26,ABS(J760),ABS(I760))</f>
        <v>0.70881163118729018</v>
      </c>
      <c r="N760" s="35">
        <f t="shared" si="147"/>
        <v>-3.2524495902042005</v>
      </c>
      <c r="O760" s="35">
        <f t="shared" si="148"/>
        <v>-3252.4495902042004</v>
      </c>
      <c r="P760" s="35">
        <f t="shared" si="154"/>
        <v>0.47589587824304452</v>
      </c>
      <c r="Q760" s="35" cm="1">
        <f t="array" ref="Q760">_xll.Interp2dTab(-1,1,Parameters!$AL$29:$AY$29,Parameters!$AK$30:$AK$37,Parameters!$AL$30:$AY$37,ABS(L760),ABS(K760))</f>
        <v>0.95104233333693122</v>
      </c>
      <c r="R760" s="35">
        <f t="shared" si="149"/>
        <v>-4.3639482074345706</v>
      </c>
      <c r="S760" s="35">
        <f t="shared" si="155"/>
        <v>0.32168543118981563</v>
      </c>
      <c r="X760" s="12"/>
      <c r="AB760" s="17">
        <f>([1]WLTC_BFH!$I761/1000-H760)</f>
        <v>4.5876360176565862</v>
      </c>
      <c r="AC760" s="17">
        <f t="shared" si="150"/>
        <v>4.5876360176565862</v>
      </c>
      <c r="AG760" s="17">
        <f>([1]WLTC_BFH!$U764/1000-N760)</f>
        <v>1.9665312228573211</v>
      </c>
      <c r="AH760" s="17">
        <f t="shared" si="151"/>
        <v>1.9665312228573211</v>
      </c>
      <c r="AK760">
        <v>-3.7443981440188674</v>
      </c>
    </row>
    <row r="761" spans="1:37" x14ac:dyDescent="0.3">
      <c r="A761" s="3" t="s">
        <v>4</v>
      </c>
      <c r="B761" s="3">
        <v>757</v>
      </c>
      <c r="C761" s="9">
        <v>43.7</v>
      </c>
      <c r="D761" s="9">
        <v>43.7</v>
      </c>
      <c r="E761" s="9">
        <v>48.299100000000003</v>
      </c>
      <c r="F761" s="13">
        <f t="shared" si="152"/>
        <v>-0.72222222222222066</v>
      </c>
      <c r="G761" s="13">
        <f t="shared" si="153"/>
        <v>4.6435277777777788</v>
      </c>
      <c r="H761" s="35" cm="1">
        <f t="array" ref="H761">(m*g*_xll.Interp1d(-1,Parameters!$H$48:$H$54,Parameters!$I$48:$I$54,C761)+c_w*A*rho_L*(C761/3.6)^2/2+F761*e_i*m)*C761/3.6/1000</f>
        <v>-10.382187794847637</v>
      </c>
      <c r="I761" s="35">
        <f t="shared" si="143"/>
        <v>30.384923370033871</v>
      </c>
      <c r="J761" s="35">
        <f t="shared" si="144"/>
        <v>3262.8876252910632</v>
      </c>
      <c r="K761" s="35">
        <f t="shared" si="145"/>
        <v>124.01606473479325</v>
      </c>
      <c r="L761" s="35">
        <f t="shared" si="146"/>
        <v>399.71672489171419</v>
      </c>
      <c r="M761" s="35" cm="1">
        <f t="array" ref="M761">_xll.Interp2dTab(-1,1,Parameters!$V$29:$AI$29,Parameters!$U$30:$U$37,Parameters!$V$30:$AI$37,ABS(J761),ABS(I761))*_xll.Interp2dTab(-1,1,Parameters!$V$18:$AI$18,Parameters!$U$19:$U$26,Parameters!$V$19:$AI$26,ABS(J761),ABS(I761))</f>
        <v>0.79149516421192057</v>
      </c>
      <c r="N761" s="35">
        <f t="shared" si="147"/>
        <v>-8.2174514335619282</v>
      </c>
      <c r="O761" s="35">
        <f t="shared" si="148"/>
        <v>-8217.4514335619278</v>
      </c>
      <c r="P761" s="35">
        <f t="shared" si="154"/>
        <v>0.47361325284483285</v>
      </c>
      <c r="Q761" s="35" cm="1">
        <f t="array" ref="Q761">_xll.Interp2dTab(-1,1,Parameters!$AL$29:$AY$29,Parameters!$AK$30:$AK$37,Parameters!$AL$30:$AY$37,ABS(L761),ABS(K761))</f>
        <v>0.93654848449991024</v>
      </c>
      <c r="R761" s="35">
        <f t="shared" si="149"/>
        <v>-9.7234222450580194</v>
      </c>
      <c r="S761" s="35">
        <f t="shared" si="155"/>
        <v>0.31898448056618839</v>
      </c>
      <c r="X761" s="12"/>
      <c r="AB761" s="17">
        <f>([1]WLTC_BFH!$I762/1000-H761)</f>
        <v>10.378889294847637</v>
      </c>
      <c r="AC761" s="17">
        <f t="shared" si="150"/>
        <v>10.378889294847637</v>
      </c>
      <c r="AG761" s="17">
        <f>([1]WLTC_BFH!$U765/1000-N761)</f>
        <v>-0.25141985356609453</v>
      </c>
      <c r="AH761" s="17">
        <f t="shared" si="151"/>
        <v>0.25141985356609453</v>
      </c>
      <c r="AK761">
        <v>-7.5651880476566689</v>
      </c>
    </row>
    <row r="762" spans="1:37" x14ac:dyDescent="0.3">
      <c r="A762" s="3" t="s">
        <v>4</v>
      </c>
      <c r="B762" s="3">
        <v>758</v>
      </c>
      <c r="C762" s="9">
        <v>39.299999999999997</v>
      </c>
      <c r="D762" s="9">
        <v>39.299999999999997</v>
      </c>
      <c r="E762" s="9">
        <v>47.290900000000001</v>
      </c>
      <c r="F762" s="13">
        <f t="shared" si="152"/>
        <v>-1.2222222222222239</v>
      </c>
      <c r="G762" s="13">
        <f t="shared" si="153"/>
        <v>4.6544444444444455</v>
      </c>
      <c r="H762" s="35" cm="1">
        <f t="array" ref="H762">(m*g*_xll.Interp1d(-1,Parameters!$H$48:$H$54,Parameters!$I$48:$I$54,C762)+c_w*A*rho_L*(C762/3.6)^2/2+F762*e_i*m)*C762/3.6/1000</f>
        <v>-16.886637464043098</v>
      </c>
      <c r="I762" s="35">
        <f t="shared" si="143"/>
        <v>54.954255867678846</v>
      </c>
      <c r="J762" s="35">
        <f t="shared" si="144"/>
        <v>2934.3588941404755</v>
      </c>
      <c r="K762" s="35">
        <f t="shared" si="145"/>
        <v>224.29579532393123</v>
      </c>
      <c r="L762" s="35">
        <f t="shared" si="146"/>
        <v>359.4706473282464</v>
      </c>
      <c r="M762" s="35" cm="1">
        <f t="array" ref="M762">_xll.Interp2dTab(-1,1,Parameters!$V$29:$AI$29,Parameters!$U$30:$U$37,Parameters!$V$30:$AI$37,ABS(J762),ABS(I762))*_xll.Interp2dTab(-1,1,Parameters!$V$18:$AI$18,Parameters!$U$19:$U$26,Parameters!$V$19:$AI$26,ABS(J762),ABS(I762))</f>
        <v>0.88800925610413028</v>
      </c>
      <c r="N762" s="35">
        <f t="shared" si="147"/>
        <v>-14.995490372545047</v>
      </c>
      <c r="O762" s="35">
        <f t="shared" si="148"/>
        <v>-14995.490372545048</v>
      </c>
      <c r="P762" s="35">
        <f t="shared" si="154"/>
        <v>0.46944783885245922</v>
      </c>
      <c r="Q762" s="35" cm="1">
        <f t="array" ref="Q762">_xll.Interp2dTab(-1,1,Parameters!$AL$29:$AY$29,Parameters!$AK$30:$AK$37,Parameters!$AL$30:$AY$37,ABS(L762),ABS(K762))</f>
        <v>0.88876153894655929</v>
      </c>
      <c r="R762" s="35">
        <f t="shared" si="149"/>
        <v>-15.008193900175566</v>
      </c>
      <c r="S762" s="35">
        <f t="shared" si="155"/>
        <v>0.31481553781613963</v>
      </c>
      <c r="X762" s="12"/>
      <c r="AB762" s="17">
        <f>([1]WLTC_BFH!$I763/1000-H762)</f>
        <v>16.883618064043098</v>
      </c>
      <c r="AC762" s="17">
        <f t="shared" si="150"/>
        <v>16.883618064043098</v>
      </c>
      <c r="AG762" s="17">
        <f>([1]WLTC_BFH!$U766/1000-N762)</f>
        <v>-0.76773086639280841</v>
      </c>
      <c r="AH762" s="17">
        <f t="shared" si="151"/>
        <v>0.76773086639280841</v>
      </c>
      <c r="AK762">
        <v>-14.871916504038513</v>
      </c>
    </row>
    <row r="763" spans="1:37" x14ac:dyDescent="0.3">
      <c r="A763" s="3" t="s">
        <v>4</v>
      </c>
      <c r="B763" s="3">
        <v>759</v>
      </c>
      <c r="C763" s="9">
        <v>34.1</v>
      </c>
      <c r="D763" s="9">
        <v>34.1</v>
      </c>
      <c r="E763" s="9">
        <v>46.228299999999997</v>
      </c>
      <c r="F763" s="13">
        <f t="shared" si="152"/>
        <v>-1.4444444444444433</v>
      </c>
      <c r="G763" s="13">
        <f t="shared" si="153"/>
        <v>4.663916666666668</v>
      </c>
      <c r="H763" s="35" cm="1">
        <f t="array" ref="H763">(m*g*_xll.Interp1d(-1,Parameters!$H$48:$H$54,Parameters!$I$48:$I$54,C763)+c_w*A*rho_L*(C763/3.6)^2/2+F763*e_i*m)*C763/3.6/1000</f>
        <v>-17.630478550194308</v>
      </c>
      <c r="I763" s="35">
        <f t="shared" si="143"/>
        <v>66.124198942165023</v>
      </c>
      <c r="J763" s="35">
        <f t="shared" si="144"/>
        <v>2546.0976664170539</v>
      </c>
      <c r="K763" s="35">
        <f t="shared" si="145"/>
        <v>269.88591798244653</v>
      </c>
      <c r="L763" s="35">
        <f t="shared" si="146"/>
        <v>311.90710111687537</v>
      </c>
      <c r="M763" s="35" cm="1">
        <f t="array" ref="M763">_xll.Interp2dTab(-1,1,Parameters!$V$29:$AI$29,Parameters!$U$30:$U$37,Parameters!$V$30:$AI$37,ABS(J763),ABS(I763))*_xll.Interp2dTab(-1,1,Parameters!$V$18:$AI$18,Parameters!$U$19:$U$26,Parameters!$V$19:$AI$26,ABS(J763),ABS(I763))</f>
        <v>0.8760111553717983</v>
      </c>
      <c r="N763" s="35">
        <f t="shared" si="147"/>
        <v>-15.444495884513422</v>
      </c>
      <c r="O763" s="35">
        <f t="shared" si="148"/>
        <v>-15444.495884513422</v>
      </c>
      <c r="P763" s="35">
        <f t="shared" si="154"/>
        <v>0.46515770110676102</v>
      </c>
      <c r="Q763" s="35" cm="1">
        <f t="array" ref="Q763">_xll.Interp2dTab(-1,1,Parameters!$AL$29:$AY$29,Parameters!$AK$30:$AK$37,Parameters!$AL$30:$AY$37,ABS(L763),ABS(K763))</f>
        <v>0.85128200812596977</v>
      </c>
      <c r="R763" s="35">
        <f t="shared" si="149"/>
        <v>-15.008509184431247</v>
      </c>
      <c r="S763" s="35">
        <f t="shared" si="155"/>
        <v>0.31064650748713096</v>
      </c>
      <c r="X763" s="12"/>
      <c r="AB763" s="17">
        <f>([1]WLTC_BFH!$I764/1000-H763)</f>
        <v>17.627082650194307</v>
      </c>
      <c r="AC763" s="17">
        <f t="shared" si="150"/>
        <v>17.627082650194307</v>
      </c>
      <c r="AG763" s="17">
        <f>([1]WLTC_BFH!$U767/1000-N763)</f>
        <v>-0.58224697262957292</v>
      </c>
      <c r="AH763" s="17">
        <f t="shared" si="151"/>
        <v>0.58224697262957292</v>
      </c>
      <c r="AK763">
        <v>-14.805995889957609</v>
      </c>
    </row>
    <row r="764" spans="1:37" x14ac:dyDescent="0.3">
      <c r="A764" s="3" t="s">
        <v>4</v>
      </c>
      <c r="B764" s="3">
        <v>760</v>
      </c>
      <c r="C764" s="9">
        <v>29</v>
      </c>
      <c r="D764" s="9">
        <v>29</v>
      </c>
      <c r="E764" s="9">
        <v>43.064599999999999</v>
      </c>
      <c r="F764" s="13">
        <f t="shared" si="152"/>
        <v>-1.416666666666667</v>
      </c>
      <c r="G764" s="13">
        <f t="shared" si="153"/>
        <v>4.671972222222224</v>
      </c>
      <c r="H764" s="35" cm="1">
        <f t="array" ref="H764">(m*g*_xll.Interp1d(-1,Parameters!$H$48:$H$54,Parameters!$I$48:$I$54,C764)+c_w*A*rho_L*(C764/3.6)^2/2+F764*e_i*m)*C764/3.6/1000</f>
        <v>-14.772969845220604</v>
      </c>
      <c r="I764" s="35">
        <f t="shared" si="143"/>
        <v>65.150914422141568</v>
      </c>
      <c r="J764" s="35">
        <f t="shared" si="144"/>
        <v>2165.3030007652364</v>
      </c>
      <c r="K764" s="35">
        <f t="shared" si="145"/>
        <v>265.91345721397084</v>
      </c>
      <c r="L764" s="35">
        <f t="shared" si="146"/>
        <v>265.25823848649225</v>
      </c>
      <c r="M764" s="35" cm="1">
        <f t="array" ref="M764">_xll.Interp2dTab(-1,1,Parameters!$V$29:$AI$29,Parameters!$U$30:$U$37,Parameters!$V$30:$AI$37,ABS(J764),ABS(I764))*_xll.Interp2dTab(-1,1,Parameters!$V$18:$AI$18,Parameters!$U$19:$U$26,Parameters!$V$19:$AI$26,ABS(J764),ABS(I764))</f>
        <v>0.87423007964373878</v>
      </c>
      <c r="N764" s="35">
        <f t="shared" si="147"/>
        <v>-12.91497460436176</v>
      </c>
      <c r="O764" s="35">
        <f t="shared" si="148"/>
        <v>-12914.97460436176</v>
      </c>
      <c r="P764" s="35">
        <f t="shared" si="154"/>
        <v>0.461570208161105</v>
      </c>
      <c r="Q764" s="35" cm="1">
        <f t="array" ref="Q764">_xll.Interp2dTab(-1,1,Parameters!$AL$29:$AY$29,Parameters!$AK$30:$AK$37,Parameters!$AL$30:$AY$37,ABS(L764),ABS(K764))</f>
        <v>0.82044707031927855</v>
      </c>
      <c r="R764" s="35">
        <f t="shared" si="149"/>
        <v>-12.120439829426291</v>
      </c>
      <c r="S764" s="35">
        <f t="shared" si="155"/>
        <v>0.30727971864562365</v>
      </c>
      <c r="X764" s="12"/>
      <c r="AB764" s="17">
        <f>([1]WLTC_BFH!$I765/1000-H764)</f>
        <v>14.758577845220604</v>
      </c>
      <c r="AC764" s="17">
        <f t="shared" si="150"/>
        <v>14.758577845220604</v>
      </c>
      <c r="AG764" s="17">
        <f>([1]WLTC_BFH!$U768/1000-N764)</f>
        <v>0.34169305096362912</v>
      </c>
      <c r="AH764" s="17">
        <f t="shared" si="151"/>
        <v>0.34169305096362912</v>
      </c>
      <c r="AK764">
        <v>-3.9862286622417784</v>
      </c>
    </row>
    <row r="765" spans="1:37" x14ac:dyDescent="0.3">
      <c r="A765" s="3" t="s">
        <v>4</v>
      </c>
      <c r="B765" s="3">
        <v>761</v>
      </c>
      <c r="C765" s="9">
        <v>23.7</v>
      </c>
      <c r="D765" s="9">
        <v>23.7</v>
      </c>
      <c r="E765" s="9">
        <v>38.091500000000003</v>
      </c>
      <c r="F765" s="13">
        <f t="shared" si="152"/>
        <v>-1.4722222222222223</v>
      </c>
      <c r="G765" s="13">
        <f t="shared" si="153"/>
        <v>4.6785555555555574</v>
      </c>
      <c r="H765" s="35" cm="1">
        <f t="array" ref="H765">(m*g*_xll.Interp1d(-1,Parameters!$H$48:$H$54,Parameters!$I$48:$I$54,C765)+c_w*A*rho_L*(C765/3.6)^2/2+F765*e_i*m)*C765/3.6/1000</f>
        <v>-12.629501622805044</v>
      </c>
      <c r="I765" s="35">
        <f t="shared" si="143"/>
        <v>68.153563621220087</v>
      </c>
      <c r="J765" s="35">
        <f t="shared" si="144"/>
        <v>1769.5752109702105</v>
      </c>
      <c r="K765" s="35">
        <f t="shared" si="145"/>
        <v>278.16876992000982</v>
      </c>
      <c r="L765" s="35">
        <f t="shared" si="146"/>
        <v>216.78000869413333</v>
      </c>
      <c r="M765" s="35" cm="1">
        <f t="array" ref="M765">_xll.Interp2dTab(-1,1,Parameters!$V$29:$AI$29,Parameters!$U$30:$U$37,Parameters!$V$30:$AI$37,ABS(J765),ABS(I765))*_xll.Interp2dTab(-1,1,Parameters!$V$18:$AI$18,Parameters!$U$19:$U$26,Parameters!$V$19:$AI$26,ABS(J765),ABS(I765))</f>
        <v>0.82248351022635657</v>
      </c>
      <c r="N765" s="35">
        <f t="shared" si="147"/>
        <v>-10.38755682713416</v>
      </c>
      <c r="O765" s="35">
        <f t="shared" si="148"/>
        <v>-10387.55682713416</v>
      </c>
      <c r="P765" s="35">
        <f t="shared" si="154"/>
        <v>0.4586847757091233</v>
      </c>
      <c r="Q765" s="35" cm="1">
        <f t="array" ref="Q765">_xll.Interp2dTab(-1,1,Parameters!$AL$29:$AY$29,Parameters!$AK$30:$AK$37,Parameters!$AL$30:$AY$37,ABS(L765),ABS(K765))</f>
        <v>0.76714592585194008</v>
      </c>
      <c r="R765" s="35">
        <f t="shared" si="149"/>
        <v>-9.6886707154753555</v>
      </c>
      <c r="S765" s="35">
        <f t="shared" si="155"/>
        <v>0.30458842122465829</v>
      </c>
      <c r="X765" s="12"/>
      <c r="AB765" s="17">
        <f>([1]WLTC_BFH!$I766/1000-H765)</f>
        <v>12.611244122805044</v>
      </c>
      <c r="AC765" s="17">
        <f t="shared" si="150"/>
        <v>12.611244122805044</v>
      </c>
      <c r="AG765" s="17">
        <f>([1]WLTC_BFH!$U769/1000-N765)</f>
        <v>0.42021067328770734</v>
      </c>
      <c r="AH765" s="17">
        <f t="shared" si="151"/>
        <v>0.42021067328770734</v>
      </c>
      <c r="AK765">
        <v>5.4177225358427208</v>
      </c>
    </row>
    <row r="766" spans="1:37" x14ac:dyDescent="0.3">
      <c r="A766" s="3" t="s">
        <v>4</v>
      </c>
      <c r="B766" s="3">
        <v>762</v>
      </c>
      <c r="C766" s="9">
        <v>18.399999999999999</v>
      </c>
      <c r="D766" s="9">
        <v>18.399999999999999</v>
      </c>
      <c r="E766" s="9">
        <v>32.4876</v>
      </c>
      <c r="F766" s="13">
        <f t="shared" si="152"/>
        <v>-1.4722222222222223</v>
      </c>
      <c r="G766" s="13">
        <f t="shared" si="153"/>
        <v>4.6836666666666682</v>
      </c>
      <c r="H766" s="35" cm="1">
        <f t="array" ref="H766">(m*g*_xll.Interp1d(-1,Parameters!$H$48:$H$54,Parameters!$I$48:$I$54,C766)+c_w*A*rho_L*(C766/3.6)^2/2+F766*e_i*m)*C766/3.6/1000</f>
        <v>-9.839696038424659</v>
      </c>
      <c r="I766" s="35">
        <f t="shared" si="143"/>
        <v>68.393457915324078</v>
      </c>
      <c r="J766" s="35">
        <f t="shared" si="144"/>
        <v>1373.8474211751843</v>
      </c>
      <c r="K766" s="35">
        <f t="shared" si="145"/>
        <v>279.14789848139526</v>
      </c>
      <c r="L766" s="35">
        <f t="shared" si="146"/>
        <v>168.30177890177438</v>
      </c>
      <c r="M766" s="35" cm="1">
        <f t="array" ref="M766">_xll.Interp2dTab(-1,1,Parameters!$V$29:$AI$29,Parameters!$U$30:$U$37,Parameters!$V$30:$AI$37,ABS(J766),ABS(I766))*_xll.Interp2dTab(-1,1,Parameters!$V$18:$AI$18,Parameters!$U$19:$U$26,Parameters!$V$19:$AI$26,ABS(J766),ABS(I766))</f>
        <v>0.74320154520487391</v>
      </c>
      <c r="N766" s="35">
        <f t="shared" si="147"/>
        <v>-7.3128773001034828</v>
      </c>
      <c r="O766" s="35">
        <f t="shared" si="148"/>
        <v>-7312.8773001034824</v>
      </c>
      <c r="P766" s="35">
        <f t="shared" si="154"/>
        <v>0.456653420903539</v>
      </c>
      <c r="Q766" s="35" cm="1">
        <f t="array" ref="Q766">_xll.Interp2dTab(-1,1,Parameters!$AL$29:$AY$29,Parameters!$AK$30:$AK$37,Parameters!$AL$30:$AY$37,ABS(L766),ABS(K766))</f>
        <v>0.72549352464002426</v>
      </c>
      <c r="R766" s="35">
        <f t="shared" si="149"/>
        <v>-7.1386357603031891</v>
      </c>
      <c r="S766" s="35">
        <f t="shared" si="155"/>
        <v>0.30260546684679629</v>
      </c>
      <c r="X766" s="12"/>
      <c r="AB766" s="17">
        <f>([1]WLTC_BFH!$I767/1000-H766)</f>
        <v>9.8214749384246591</v>
      </c>
      <c r="AC766" s="17">
        <f t="shared" si="150"/>
        <v>9.8214749384246591</v>
      </c>
      <c r="AG766" s="17">
        <f>([1]WLTC_BFH!$U770/1000-N766)</f>
        <v>0.95079886873077779</v>
      </c>
      <c r="AH766" s="17">
        <f t="shared" si="151"/>
        <v>0.95079886873077779</v>
      </c>
      <c r="AK766">
        <v>9.8858569904779827</v>
      </c>
    </row>
    <row r="767" spans="1:37" x14ac:dyDescent="0.3">
      <c r="A767" s="3" t="s">
        <v>4</v>
      </c>
      <c r="B767" s="3">
        <v>763</v>
      </c>
      <c r="C767" s="9">
        <v>14.3</v>
      </c>
      <c r="D767" s="9">
        <v>14.3</v>
      </c>
      <c r="E767" s="9">
        <v>26.938099999999999</v>
      </c>
      <c r="F767" s="13">
        <f t="shared" si="152"/>
        <v>-1.1388888888888882</v>
      </c>
      <c r="G767" s="13">
        <f t="shared" si="153"/>
        <v>4.6876388888888902</v>
      </c>
      <c r="H767" s="35" cm="1">
        <f t="array" ref="H767">(m*g*_xll.Interp1d(-1,Parameters!$H$48:$H$54,Parameters!$I$48:$I$54,C767)+c_w*A*rho_L*(C767/3.6)^2/2+F767*e_i*m)*C767/3.6/1000</f>
        <v>-5.8625695691519955</v>
      </c>
      <c r="I767" s="35">
        <f t="shared" si="143"/>
        <v>52.432754567939448</v>
      </c>
      <c r="J767" s="35">
        <f t="shared" si="144"/>
        <v>1067.7183762394097</v>
      </c>
      <c r="K767" s="35">
        <f t="shared" si="145"/>
        <v>214.00428776904485</v>
      </c>
      <c r="L767" s="35">
        <f t="shared" si="146"/>
        <v>130.79975208127033</v>
      </c>
      <c r="M767" s="35" cm="1">
        <f t="array" ref="M767">_xll.Interp2dTab(-1,1,Parameters!$V$29:$AI$29,Parameters!$U$30:$U$37,Parameters!$V$30:$AI$37,ABS(J767),ABS(I767))*_xll.Interp2dTab(-1,1,Parameters!$V$18:$AI$18,Parameters!$U$19:$U$26,Parameters!$V$19:$AI$26,ABS(J767),ABS(I767))</f>
        <v>0.69520286107770157</v>
      </c>
      <c r="N767" s="35">
        <f t="shared" si="147"/>
        <v>-4.0756751377415359</v>
      </c>
      <c r="O767" s="35">
        <f t="shared" si="148"/>
        <v>-4075.6751377415358</v>
      </c>
      <c r="P767" s="35">
        <f t="shared" si="154"/>
        <v>0.45552128892083299</v>
      </c>
      <c r="Q767" s="35" cm="1">
        <f t="array" ref="Q767">_xll.Interp2dTab(-1,1,Parameters!$AL$29:$AY$29,Parameters!$AK$30:$AK$37,Parameters!$AL$30:$AY$37,ABS(L767),ABS(K767))</f>
        <v>0.76063551389597128</v>
      </c>
      <c r="R767" s="35">
        <f t="shared" si="149"/>
        <v>-4.4592786169828109</v>
      </c>
      <c r="S767" s="35">
        <f t="shared" si="155"/>
        <v>0.30136677834207887</v>
      </c>
      <c r="X767" s="12"/>
      <c r="AB767" s="17">
        <f>([1]WLTC_BFH!$I768/1000-H767)</f>
        <v>5.8488070691519951</v>
      </c>
      <c r="AC767" s="17">
        <f t="shared" si="150"/>
        <v>5.8488070691519951</v>
      </c>
      <c r="AG767" s="17">
        <f>([1]WLTC_BFH!$U771/1000-N767)</f>
        <v>1.0115322805985443</v>
      </c>
      <c r="AH767" s="17">
        <f t="shared" si="151"/>
        <v>1.0115322805985443</v>
      </c>
      <c r="AK767">
        <v>10.676645900643482</v>
      </c>
    </row>
    <row r="768" spans="1:37" x14ac:dyDescent="0.3">
      <c r="A768" s="3" t="s">
        <v>4</v>
      </c>
      <c r="B768" s="3">
        <v>764</v>
      </c>
      <c r="C768" s="9">
        <v>12</v>
      </c>
      <c r="D768" s="9">
        <v>12</v>
      </c>
      <c r="E768" s="9">
        <v>21.737200000000001</v>
      </c>
      <c r="F768" s="13">
        <f t="shared" si="152"/>
        <v>-0.63888888888888906</v>
      </c>
      <c r="G768" s="13">
        <f t="shared" si="153"/>
        <v>4.6909722222222232</v>
      </c>
      <c r="H768" s="35" cm="1">
        <f t="array" ref="H768">(m*g*_xll.Interp1d(-1,Parameters!$H$48:$H$54,Parameters!$I$48:$I$54,C768)+c_w*A*rho_L*(C768/3.6)^2/2+F768*e_i*m)*C768/3.6/1000</f>
        <v>-2.6591043503887568</v>
      </c>
      <c r="I768" s="35">
        <f t="shared" si="143"/>
        <v>28.340325674852611</v>
      </c>
      <c r="J768" s="35">
        <f t="shared" si="144"/>
        <v>895.98744859251144</v>
      </c>
      <c r="K768" s="35">
        <f t="shared" si="145"/>
        <v>115.67103924191093</v>
      </c>
      <c r="L768" s="35">
        <f t="shared" si="146"/>
        <v>109.7620297185485</v>
      </c>
      <c r="M768" s="35" cm="1">
        <f t="array" ref="M768">_xll.Interp2dTab(-1,1,Parameters!$V$29:$AI$29,Parameters!$U$30:$U$37,Parameters!$V$30:$AI$37,ABS(J768),ABS(I768))*_xll.Interp2dTab(-1,1,Parameters!$V$18:$AI$18,Parameters!$U$19:$U$26,Parameters!$V$19:$AI$26,ABS(J768),ABS(I768))</f>
        <v>0.54887440367061524</v>
      </c>
      <c r="N768" s="35">
        <f t="shared" si="147"/>
        <v>-1.4595143146175675</v>
      </c>
      <c r="O768" s="35">
        <f t="shared" si="148"/>
        <v>-1459.5143146175676</v>
      </c>
      <c r="P768" s="35">
        <f t="shared" si="154"/>
        <v>0.45511586827788364</v>
      </c>
      <c r="Q768" s="35" cm="1">
        <f t="array" ref="Q768">_xll.Interp2dTab(-1,1,Parameters!$AL$29:$AY$29,Parameters!$AK$30:$AK$37,Parameters!$AL$30:$AY$37,ABS(L768),ABS(K768))</f>
        <v>0.85488826757927172</v>
      </c>
      <c r="R768" s="35">
        <f t="shared" si="149"/>
        <v>-2.273237111416349</v>
      </c>
      <c r="S768" s="35">
        <f t="shared" si="155"/>
        <v>0.30073532358890764</v>
      </c>
      <c r="X768" s="12"/>
      <c r="AB768" s="17">
        <f>([1]WLTC_BFH!$I769/1000-H768)</f>
        <v>2.6479635503887566</v>
      </c>
      <c r="AC768" s="17">
        <f t="shared" si="150"/>
        <v>2.6479635503887566</v>
      </c>
      <c r="AG768" s="17">
        <f>([1]WLTC_BFH!$U772/1000-N768)</f>
        <v>2.5423261958054151</v>
      </c>
      <c r="AH768" s="17">
        <f t="shared" si="151"/>
        <v>2.5423261958054151</v>
      </c>
      <c r="AK768">
        <v>12.097523726275909</v>
      </c>
    </row>
    <row r="769" spans="1:37" x14ac:dyDescent="0.3">
      <c r="A769" s="3" t="s">
        <v>4</v>
      </c>
      <c r="B769" s="3">
        <v>765</v>
      </c>
      <c r="C769" s="9">
        <v>12.8</v>
      </c>
      <c r="D769" s="9">
        <v>12.8</v>
      </c>
      <c r="E769" s="9">
        <v>16.3734</v>
      </c>
      <c r="F769" s="13">
        <f t="shared" si="152"/>
        <v>0.2222222222222224</v>
      </c>
      <c r="G769" s="13">
        <f t="shared" si="153"/>
        <v>4.694527777777779</v>
      </c>
      <c r="H769" s="35" cm="1">
        <f t="array" ref="H769">(m*g*_xll.Interp1d(-1,Parameters!$H$48:$H$54,Parameters!$I$48:$I$54,C769)+c_w*A*rho_L*(C769/3.6)^2/2+F769*e_i*m)*C769/3.6/1000</f>
        <v>1.3297212204938471</v>
      </c>
      <c r="I769" s="35">
        <f t="shared" si="143"/>
        <v>13.286216715243095</v>
      </c>
      <c r="J769" s="35">
        <f t="shared" si="144"/>
        <v>955.71994516534585</v>
      </c>
      <c r="K769" s="35">
        <f t="shared" si="145"/>
        <v>54.227693523264691</v>
      </c>
      <c r="L769" s="35">
        <f t="shared" si="146"/>
        <v>117.07949836645177</v>
      </c>
      <c r="M769" s="35" cm="1">
        <f t="array" ref="M769">_xll.Interp2dTab(-1,1,Parameters!$V$29:$AI$29,Parameters!$U$30:$U$37,Parameters!$V$30:$AI$37,ABS(J769),ABS(I769))*_xll.Interp2dTab(-1,1,Parameters!$V$18:$AI$18,Parameters!$U$19:$U$26,Parameters!$V$19:$AI$26,ABS(J769),ABS(I769))</f>
        <v>0.53020105829172393</v>
      </c>
      <c r="N769" s="35">
        <f t="shared" si="147"/>
        <v>2.5079565566657473</v>
      </c>
      <c r="O769" s="35">
        <f t="shared" si="148"/>
        <v>2507.9565566657475</v>
      </c>
      <c r="P769" s="35">
        <f t="shared" si="154"/>
        <v>0.45581252287695745</v>
      </c>
      <c r="Q769" s="35" cm="1">
        <f t="array" ref="Q769">_xll.Interp2dTab(-1,1,Parameters!$AL$29:$AY$29,Parameters!$AK$30:$AK$37,Parameters!$AL$30:$AY$37,ABS(L769),ABS(K769))</f>
        <v>0.9185508518855765</v>
      </c>
      <c r="R769" s="35">
        <f t="shared" si="149"/>
        <v>1.4476294020785361</v>
      </c>
      <c r="S769" s="35">
        <f t="shared" si="155"/>
        <v>0.30113744286726279</v>
      </c>
      <c r="X769" s="12"/>
      <c r="AB769" s="17">
        <f>([1]WLTC_BFH!$I770/1000-H769)</f>
        <v>-1.3379049204938471</v>
      </c>
      <c r="AC769" s="17">
        <f t="shared" si="150"/>
        <v>1.3379049204938471</v>
      </c>
      <c r="AG769" s="17">
        <f>([1]WLTC_BFH!$U773/1000-N769)</f>
        <v>4.2966252615160849</v>
      </c>
      <c r="AH769" s="17">
        <f t="shared" si="151"/>
        <v>4.2966252615160849</v>
      </c>
      <c r="AK769">
        <v>16.309695979126325</v>
      </c>
    </row>
    <row r="770" spans="1:37" x14ac:dyDescent="0.3">
      <c r="A770" s="3" t="s">
        <v>4</v>
      </c>
      <c r="B770" s="3">
        <v>766</v>
      </c>
      <c r="C770" s="9">
        <v>16</v>
      </c>
      <c r="D770" s="9">
        <v>16</v>
      </c>
      <c r="E770" s="9">
        <v>12.3405</v>
      </c>
      <c r="F770" s="13">
        <f t="shared" si="152"/>
        <v>0.88888888888888862</v>
      </c>
      <c r="G770" s="13">
        <f t="shared" si="153"/>
        <v>4.6989722222222232</v>
      </c>
      <c r="H770" s="35" cm="1">
        <f t="array" ref="H770">(m*g*_xll.Interp1d(-1,Parameters!$H$48:$H$54,Parameters!$I$48:$I$54,C770)+c_w*A*rho_L*(C770/3.6)^2/2+F770*e_i*m)*C770/3.6/1000</f>
        <v>5.7042262583080516</v>
      </c>
      <c r="I770" s="35">
        <f t="shared" si="143"/>
        <v>45.596075383388502</v>
      </c>
      <c r="J770" s="35">
        <f t="shared" si="144"/>
        <v>1194.6499314566822</v>
      </c>
      <c r="K770" s="35">
        <f t="shared" si="145"/>
        <v>186.10038167730019</v>
      </c>
      <c r="L770" s="35">
        <f t="shared" si="146"/>
        <v>146.34937295806469</v>
      </c>
      <c r="M770" s="35" cm="1">
        <f t="array" ref="M770">_xll.Interp2dTab(-1,1,Parameters!$V$29:$AI$29,Parameters!$U$30:$U$37,Parameters!$V$30:$AI$37,ABS(J770),ABS(I770))*_xll.Interp2dTab(-1,1,Parameters!$V$18:$AI$18,Parameters!$U$19:$U$26,Parameters!$V$19:$AI$26,ABS(J770),ABS(I770))</f>
        <v>0.7038683835029671</v>
      </c>
      <c r="N770" s="35">
        <f t="shared" si="147"/>
        <v>8.1041092226924913</v>
      </c>
      <c r="O770" s="35">
        <f t="shared" si="148"/>
        <v>8104.1092226924911</v>
      </c>
      <c r="P770" s="35">
        <f t="shared" si="154"/>
        <v>0.45806366432770534</v>
      </c>
      <c r="Q770" s="35" cm="1">
        <f t="array" ref="Q770">_xll.Interp2dTab(-1,1,Parameters!$AL$29:$AY$29,Parameters!$AK$30:$AK$37,Parameters!$AL$30:$AY$37,ABS(L770),ABS(K770))</f>
        <v>0.80053784738562372</v>
      </c>
      <c r="R770" s="35">
        <f t="shared" si="149"/>
        <v>7.1254922886366581</v>
      </c>
      <c r="S770" s="35">
        <f t="shared" si="155"/>
        <v>0.30311674628077295</v>
      </c>
      <c r="X770" s="12"/>
      <c r="AB770" s="17">
        <f>([1]WLTC_BFH!$I771/1000-H770)</f>
        <v>-5.7090320583080514</v>
      </c>
      <c r="AC770" s="17">
        <f t="shared" si="150"/>
        <v>5.7090320583080514</v>
      </c>
      <c r="AG770" s="17">
        <f>([1]WLTC_BFH!$U774/1000-N770)</f>
        <v>-1.4770201137817756</v>
      </c>
      <c r="AH770" s="17">
        <f t="shared" si="151"/>
        <v>1.4770201137817756</v>
      </c>
      <c r="AK770">
        <v>12.068905920727317</v>
      </c>
    </row>
    <row r="771" spans="1:37" x14ac:dyDescent="0.3">
      <c r="A771" s="3" t="s">
        <v>4</v>
      </c>
      <c r="B771" s="3">
        <v>767</v>
      </c>
      <c r="C771" s="9">
        <v>19.100000000000001</v>
      </c>
      <c r="D771" s="9">
        <v>19.100000000000001</v>
      </c>
      <c r="E771" s="9">
        <v>11.3226</v>
      </c>
      <c r="F771" s="13">
        <f t="shared" si="152"/>
        <v>0.86111111111111149</v>
      </c>
      <c r="G771" s="13">
        <f t="shared" si="153"/>
        <v>4.7042777777777784</v>
      </c>
      <c r="H771" s="35" cm="1">
        <f t="array" ref="H771">(m*g*_xll.Interp1d(-1,Parameters!$H$48:$H$54,Parameters!$I$48:$I$54,C771)+c_w*A*rho_L*(C771/3.6)^2/2+F771*e_i*m)*C771/3.6/1000</f>
        <v>6.626488065897755</v>
      </c>
      <c r="I771" s="35">
        <f t="shared" si="143"/>
        <v>44.371157180287085</v>
      </c>
      <c r="J771" s="35">
        <f t="shared" si="144"/>
        <v>1426.1133556764144</v>
      </c>
      <c r="K771" s="35">
        <f t="shared" si="145"/>
        <v>181.10087803134175</v>
      </c>
      <c r="L771" s="35">
        <f t="shared" si="146"/>
        <v>174.70456396868974</v>
      </c>
      <c r="M771" s="35" cm="1">
        <f t="array" ref="M771">_xll.Interp2dTab(-1,1,Parameters!$V$29:$AI$29,Parameters!$U$30:$U$37,Parameters!$V$30:$AI$37,ABS(J771),ABS(I771))*_xll.Interp2dTab(-1,1,Parameters!$V$18:$AI$18,Parameters!$U$19:$U$26,Parameters!$V$19:$AI$26,ABS(J771),ABS(I771))</f>
        <v>0.74365654931155123</v>
      </c>
      <c r="N771" s="35">
        <f t="shared" si="147"/>
        <v>8.9106833954898992</v>
      </c>
      <c r="O771" s="35">
        <f t="shared" si="148"/>
        <v>8910.6833954898993</v>
      </c>
      <c r="P771" s="35">
        <f t="shared" si="154"/>
        <v>0.46053885415978585</v>
      </c>
      <c r="Q771" s="35" cm="1">
        <f t="array" ref="Q771">_xll.Interp2dTab(-1,1,Parameters!$AL$29:$AY$29,Parameters!$AK$30:$AK$37,Parameters!$AL$30:$AY$37,ABS(L771),ABS(K771))</f>
        <v>0.82538334420704329</v>
      </c>
      <c r="R771" s="35">
        <f t="shared" si="149"/>
        <v>8.0283762840694468</v>
      </c>
      <c r="S771" s="35">
        <f t="shared" si="155"/>
        <v>0.3053468508041256</v>
      </c>
      <c r="X771" s="12"/>
      <c r="AB771" s="17">
        <f>([1]WLTC_BFH!$I772/1000-H771)</f>
        <v>-6.6263311658977546</v>
      </c>
      <c r="AC771" s="17">
        <f t="shared" si="150"/>
        <v>6.6263311658977546</v>
      </c>
      <c r="AG771" s="17">
        <f>([1]WLTC_BFH!$U775/1000-N771)</f>
        <v>0.75791660451014309</v>
      </c>
      <c r="AH771" s="17">
        <f t="shared" si="151"/>
        <v>0.75791660451014309</v>
      </c>
      <c r="AK771">
        <v>10.631809510415851</v>
      </c>
    </row>
    <row r="772" spans="1:37" x14ac:dyDescent="0.3">
      <c r="A772" s="3" t="s">
        <v>4</v>
      </c>
      <c r="B772" s="3">
        <v>768</v>
      </c>
      <c r="C772" s="9">
        <v>22.4</v>
      </c>
      <c r="D772" s="9">
        <v>22.4</v>
      </c>
      <c r="E772" s="9">
        <v>14.2288</v>
      </c>
      <c r="F772" s="13">
        <f t="shared" si="152"/>
        <v>0.91666666666666585</v>
      </c>
      <c r="G772" s="13">
        <f t="shared" si="153"/>
        <v>4.7105000000000006</v>
      </c>
      <c r="H772" s="35" cm="1">
        <f t="array" ref="H772">(m*g*_xll.Interp1d(-1,Parameters!$H$48:$H$54,Parameters!$I$48:$I$54,C772)+c_w*A*rho_L*(C772/3.6)^2/2+F772*e_i*m)*C772/3.6/1000</f>
        <v>8.2672936211851127</v>
      </c>
      <c r="I772" s="35">
        <f t="shared" ref="I772:I835" si="156">ABS(IFERROR(H772*1000/(C772/3.6)*r_dyn/i_g,0))</f>
        <v>47.202613603395854</v>
      </c>
      <c r="J772" s="35">
        <f t="shared" ref="J772:J835" si="157">C772/3.6*60/2/PI()/r_dyn*i_g</f>
        <v>1672.5099040393545</v>
      </c>
      <c r="K772" s="35">
        <f t="shared" ref="K772:K835" si="158">I772*i_g/2</f>
        <v>192.65746742226017</v>
      </c>
      <c r="L772" s="35">
        <f t="shared" ref="L772:L835" si="159">J772/i_g</f>
        <v>204.88912214129053</v>
      </c>
      <c r="M772" s="35" cm="1">
        <f t="array" ref="M772">_xll.Interp2dTab(-1,1,Parameters!$V$29:$AI$29,Parameters!$U$30:$U$37,Parameters!$V$30:$AI$37,ABS(J772),ABS(I772))*_xll.Interp2dTab(-1,1,Parameters!$V$18:$AI$18,Parameters!$U$19:$U$26,Parameters!$V$19:$AI$26,ABS(J772),ABS(I772))</f>
        <v>0.80587215284776348</v>
      </c>
      <c r="N772" s="35">
        <f t="shared" si="147"/>
        <v>10.258815361680426</v>
      </c>
      <c r="O772" s="35">
        <f t="shared" si="148"/>
        <v>10258.815361680427</v>
      </c>
      <c r="P772" s="35">
        <f t="shared" si="154"/>
        <v>0.46338852509358597</v>
      </c>
      <c r="Q772" s="35" cm="1">
        <f t="array" ref="Q772">_xll.Interp2dTab(-1,1,Parameters!$AL$29:$AY$29,Parameters!$AK$30:$AK$37,Parameters!$AL$30:$AY$37,ABS(L772),ABS(K772))</f>
        <v>0.83796555047339527</v>
      </c>
      <c r="R772" s="35">
        <f t="shared" si="149"/>
        <v>9.8659110944532706</v>
      </c>
      <c r="S772" s="35">
        <f t="shared" si="155"/>
        <v>0.30808738166369598</v>
      </c>
      <c r="X772" s="12"/>
      <c r="AB772" s="17">
        <f>([1]WLTC_BFH!$I773/1000-H772)</f>
        <v>-8.2619282211851122</v>
      </c>
      <c r="AC772" s="17">
        <f t="shared" si="150"/>
        <v>8.2619282211851122</v>
      </c>
      <c r="AG772" s="17">
        <f>([1]WLTC_BFH!$U776/1000-N772)</f>
        <v>-1.2926153616806069</v>
      </c>
      <c r="AH772" s="17">
        <f t="shared" si="151"/>
        <v>1.2926153616806069</v>
      </c>
      <c r="AK772">
        <v>3.082587882866803</v>
      </c>
    </row>
    <row r="773" spans="1:37" x14ac:dyDescent="0.3">
      <c r="A773" s="3" t="s">
        <v>4</v>
      </c>
      <c r="B773" s="3">
        <v>769</v>
      </c>
      <c r="C773" s="9">
        <v>25.6</v>
      </c>
      <c r="D773" s="9">
        <v>25.6</v>
      </c>
      <c r="E773" s="9">
        <v>17.724599999999999</v>
      </c>
      <c r="F773" s="13">
        <f t="shared" si="152"/>
        <v>0.88888888888888962</v>
      </c>
      <c r="G773" s="13">
        <f t="shared" si="153"/>
        <v>4.7176111111111121</v>
      </c>
      <c r="H773" s="35" cm="1">
        <f t="array" ref="H773">(m*g*_xll.Interp1d(-1,Parameters!$H$48:$H$54,Parameters!$I$48:$I$54,C773)+c_w*A*rho_L*(C773/3.6)^2/2+F773*e_i*m)*C773/3.6/1000</f>
        <v>9.2132750909658778</v>
      </c>
      <c r="I773" s="35">
        <f t="shared" si="156"/>
        <v>46.028283082623062</v>
      </c>
      <c r="J773" s="35">
        <f t="shared" si="157"/>
        <v>1911.4398903306917</v>
      </c>
      <c r="K773" s="35">
        <f t="shared" si="158"/>
        <v>187.86443740172604</v>
      </c>
      <c r="L773" s="35">
        <f t="shared" si="159"/>
        <v>234.15899673290355</v>
      </c>
      <c r="M773" s="35" cm="1">
        <f t="array" ref="M773">_xll.Interp2dTab(-1,1,Parameters!$V$29:$AI$29,Parameters!$U$30:$U$37,Parameters!$V$30:$AI$37,ABS(J773),ABS(I773))*_xll.Interp2dTab(-1,1,Parameters!$V$18:$AI$18,Parameters!$U$19:$U$26,Parameters!$V$19:$AI$26,ABS(J773),ABS(I773))</f>
        <v>0.84936388203245738</v>
      </c>
      <c r="N773" s="35">
        <f t="shared" ref="N773:N836" si="160">IF(H773&lt;0,H773*M773,H773/M773)</f>
        <v>10.847264977784638</v>
      </c>
      <c r="O773" s="35">
        <f t="shared" ref="O773:O836" si="161">N773*1000</f>
        <v>10847.264977784638</v>
      </c>
      <c r="P773" s="35">
        <f t="shared" si="154"/>
        <v>0.4664016542540817</v>
      </c>
      <c r="Q773" s="35" cm="1">
        <f t="array" ref="Q773">_xll.Interp2dTab(-1,1,Parameters!$AL$29:$AY$29,Parameters!$AK$30:$AK$37,Parameters!$AL$30:$AY$37,ABS(L773),ABS(K773))</f>
        <v>0.85774667592909482</v>
      </c>
      <c r="R773" s="35">
        <f t="shared" ref="R773:R836" si="162">IF(H773&lt;0,H773*Q773,H773/Q773)</f>
        <v>10.741254206536253</v>
      </c>
      <c r="S773" s="35">
        <f t="shared" si="155"/>
        <v>0.31107106338773383</v>
      </c>
      <c r="X773" s="12"/>
      <c r="AB773" s="17">
        <f>([1]WLTC_BFH!$I774/1000-H773)</f>
        <v>-9.2076825909658773</v>
      </c>
      <c r="AC773" s="17">
        <f t="shared" ref="AC773:AC836" si="163">ABS(AB773)</f>
        <v>9.2076825909658773</v>
      </c>
      <c r="AG773" s="17">
        <f>([1]WLTC_BFH!$U777/1000-N773)</f>
        <v>2.1895350222150842</v>
      </c>
      <c r="AH773" s="17">
        <f t="shared" ref="AH773:AH836" si="164">ABS(AG773)</f>
        <v>2.1895350222150842</v>
      </c>
      <c r="AK773">
        <v>4.6937874748883637</v>
      </c>
    </row>
    <row r="774" spans="1:37" x14ac:dyDescent="0.3">
      <c r="A774" s="3" t="s">
        <v>4</v>
      </c>
      <c r="B774" s="3">
        <v>770</v>
      </c>
      <c r="C774" s="9">
        <v>30.1</v>
      </c>
      <c r="D774" s="9">
        <v>30.1</v>
      </c>
      <c r="E774" s="9">
        <v>21.3415</v>
      </c>
      <c r="F774" s="13">
        <f t="shared" ref="F774:F837" si="165">(($C774-$C773)/3.6)</f>
        <v>1.25</v>
      </c>
      <c r="G774" s="13">
        <f t="shared" ref="G774:G837" si="166">(C774/3.6)/1000+G773</f>
        <v>4.7259722222222234</v>
      </c>
      <c r="H774" s="35" cm="1">
        <f t="array" ref="H774">(m*g*_xll.Interp1d(-1,Parameters!$H$48:$H$54,Parameters!$I$48:$I$54,C774)+c_w*A*rho_L*(C774/3.6)^2/2+F774*e_i*m)*C774/3.6/1000</f>
        <v>15.007265795476792</v>
      </c>
      <c r="I774" s="35">
        <f t="shared" si="156"/>
        <v>63.765501700517127</v>
      </c>
      <c r="J774" s="35">
        <f t="shared" si="157"/>
        <v>2247.4351835528828</v>
      </c>
      <c r="K774" s="35">
        <f t="shared" si="158"/>
        <v>260.25889519066067</v>
      </c>
      <c r="L774" s="35">
        <f t="shared" si="159"/>
        <v>275.31975787735917</v>
      </c>
      <c r="M774" s="35" cm="1">
        <f t="array" ref="M774">_xll.Interp2dTab(-1,1,Parameters!$V$29:$AI$29,Parameters!$U$30:$U$37,Parameters!$V$30:$AI$37,ABS(J774),ABS(I774))*_xll.Interp2dTab(-1,1,Parameters!$V$18:$AI$18,Parameters!$U$19:$U$26,Parameters!$V$19:$AI$26,ABS(J774),ABS(I774))</f>
        <v>0.87614155584015352</v>
      </c>
      <c r="N774" s="35">
        <f t="shared" si="160"/>
        <v>17.128814054580438</v>
      </c>
      <c r="O774" s="35">
        <f t="shared" si="161"/>
        <v>17128.814054580438</v>
      </c>
      <c r="P774" s="35">
        <f t="shared" ref="P774:P837" si="167">N774*(B774-B773)/60/60+P773</f>
        <v>0.47115965815813182</v>
      </c>
      <c r="Q774" s="35" cm="1">
        <f t="array" ref="Q774">_xll.Interp2dTab(-1,1,Parameters!$AL$29:$AY$29,Parameters!$AK$30:$AK$37,Parameters!$AL$30:$AY$37,ABS(L774),ABS(K774))</f>
        <v>0.83308770111862573</v>
      </c>
      <c r="R774" s="35">
        <f t="shared" si="162"/>
        <v>18.014028745504028</v>
      </c>
      <c r="S774" s="35">
        <f t="shared" ref="S774:S837" si="168">R774*(B774-B773)/60/60+S773</f>
        <v>0.31607496026148496</v>
      </c>
      <c r="X774" s="12"/>
      <c r="AB774" s="17">
        <f>([1]WLTC_BFH!$I775/1000-H774)</f>
        <v>-14.999329495476792</v>
      </c>
      <c r="AC774" s="17">
        <f t="shared" si="163"/>
        <v>14.999329495476792</v>
      </c>
      <c r="AG774" s="17">
        <f>([1]WLTC_BFH!$U778/1000-N774)</f>
        <v>2.0615859454192318</v>
      </c>
      <c r="AH774" s="17">
        <f t="shared" si="164"/>
        <v>2.0615859454192318</v>
      </c>
      <c r="AK774">
        <v>9.3201941354660374</v>
      </c>
    </row>
    <row r="775" spans="1:37" x14ac:dyDescent="0.3">
      <c r="A775" s="3" t="s">
        <v>4</v>
      </c>
      <c r="B775" s="3">
        <v>771</v>
      </c>
      <c r="C775" s="9">
        <v>35.299999999999997</v>
      </c>
      <c r="D775" s="9">
        <v>35.299999999999997</v>
      </c>
      <c r="E775" s="9">
        <v>24.591000000000001</v>
      </c>
      <c r="F775" s="13">
        <f t="shared" si="165"/>
        <v>1.4444444444444433</v>
      </c>
      <c r="G775" s="13">
        <f t="shared" si="166"/>
        <v>4.7357777777777788</v>
      </c>
      <c r="H775" s="35" cm="1">
        <f t="array" ref="H775">(m*g*_xll.Interp1d(-1,Parameters!$H$48:$H$54,Parameters!$I$48:$I$54,C775)+c_w*A*rho_L*(C775/3.6)^2/2+F775*e_i*m)*C775/3.6/1000</f>
        <v>20.30022029901858</v>
      </c>
      <c r="I775" s="35">
        <f t="shared" si="156"/>
        <v>73.548995839290725</v>
      </c>
      <c r="J775" s="35">
        <f t="shared" si="157"/>
        <v>2635.6964112763048</v>
      </c>
      <c r="K775" s="35">
        <f t="shared" si="158"/>
        <v>300.19022651806512</v>
      </c>
      <c r="L775" s="35">
        <f t="shared" si="159"/>
        <v>322.8833040887302</v>
      </c>
      <c r="M775" s="35" cm="1">
        <f t="array" ref="M775">_xll.Interp2dTab(-1,1,Parameters!$V$29:$AI$29,Parameters!$U$30:$U$37,Parameters!$V$30:$AI$37,ABS(J775),ABS(I775))*_xll.Interp2dTab(-1,1,Parameters!$V$18:$AI$18,Parameters!$U$19:$U$26,Parameters!$V$19:$AI$26,ABS(J775),ABS(I775))</f>
        <v>0.87009536911399676</v>
      </c>
      <c r="N775" s="35">
        <f t="shared" si="160"/>
        <v>23.331029010865727</v>
      </c>
      <c r="O775" s="35">
        <f t="shared" si="161"/>
        <v>23331.029010865728</v>
      </c>
      <c r="P775" s="35">
        <f t="shared" si="167"/>
        <v>0.47764049955003895</v>
      </c>
      <c r="Q775" s="35" cm="1">
        <f t="array" ref="Q775">_xll.Interp2dTab(-1,1,Parameters!$AL$29:$AY$29,Parameters!$AK$30:$AK$37,Parameters!$AL$30:$AY$37,ABS(L775),ABS(K775))</f>
        <v>0.83673836218086128</v>
      </c>
      <c r="R775" s="35">
        <f t="shared" si="162"/>
        <v>24.26113253145035</v>
      </c>
      <c r="S775" s="35">
        <f t="shared" si="168"/>
        <v>0.32281416374244337</v>
      </c>
      <c r="X775" s="12"/>
      <c r="AB775" s="17">
        <f>([1]WLTC_BFH!$I776/1000-H775)</f>
        <v>-20.292760599018582</v>
      </c>
      <c r="AC775" s="17">
        <f t="shared" si="163"/>
        <v>20.292760599018582</v>
      </c>
      <c r="AG775" s="17">
        <f>([1]WLTC_BFH!$U779/1000-N775)</f>
        <v>2.8362209891341905</v>
      </c>
      <c r="AH775" s="17">
        <f t="shared" si="164"/>
        <v>2.8362209891341905</v>
      </c>
      <c r="AK775">
        <v>16.425221378062208</v>
      </c>
    </row>
    <row r="776" spans="1:37" x14ac:dyDescent="0.3">
      <c r="A776" s="3" t="s">
        <v>4</v>
      </c>
      <c r="B776" s="3">
        <v>772</v>
      </c>
      <c r="C776" s="9">
        <v>39.9</v>
      </c>
      <c r="D776" s="9">
        <v>39.9</v>
      </c>
      <c r="E776" s="9">
        <v>27.958100000000002</v>
      </c>
      <c r="F776" s="13">
        <f t="shared" si="165"/>
        <v>1.2777777777777781</v>
      </c>
      <c r="G776" s="13">
        <f t="shared" si="166"/>
        <v>4.7468611111111123</v>
      </c>
      <c r="H776" s="35" cm="1">
        <f t="array" ref="H776">(m*g*_xll.Interp1d(-1,Parameters!$H$48:$H$54,Parameters!$I$48:$I$54,C776)+c_w*A*rho_L*(C776/3.6)^2/2+F776*e_i*m)*C776/3.6/1000</f>
        <v>20.55564523741927</v>
      </c>
      <c r="I776" s="35">
        <f t="shared" si="156"/>
        <v>65.888393739050926</v>
      </c>
      <c r="J776" s="35">
        <f t="shared" si="157"/>
        <v>2979.1582665701003</v>
      </c>
      <c r="K776" s="35">
        <f t="shared" si="158"/>
        <v>268.92347904593635</v>
      </c>
      <c r="L776" s="35">
        <f t="shared" si="159"/>
        <v>364.95874881417376</v>
      </c>
      <c r="M776" s="35" cm="1">
        <f t="array" ref="M776">_xll.Interp2dTab(-1,1,Parameters!$V$29:$AI$29,Parameters!$U$30:$U$37,Parameters!$V$30:$AI$37,ABS(J776),ABS(I776))*_xll.Interp2dTab(-1,1,Parameters!$V$18:$AI$18,Parameters!$U$19:$U$26,Parameters!$V$19:$AI$26,ABS(J776),ABS(I776))</f>
        <v>0.87932049929635059</v>
      </c>
      <c r="N776" s="35">
        <f t="shared" si="160"/>
        <v>23.376738349519087</v>
      </c>
      <c r="O776" s="35">
        <f t="shared" si="161"/>
        <v>23376.738349519088</v>
      </c>
      <c r="P776" s="35">
        <f t="shared" si="167"/>
        <v>0.48413403798046095</v>
      </c>
      <c r="Q776" s="35" cm="1">
        <f t="array" ref="Q776">_xll.Interp2dTab(-1,1,Parameters!$AL$29:$AY$29,Parameters!$AK$30:$AK$37,Parameters!$AL$30:$AY$37,ABS(L776),ABS(K776))</f>
        <v>0.86611484529801686</v>
      </c>
      <c r="R776" s="35">
        <f t="shared" si="162"/>
        <v>23.733163504831033</v>
      </c>
      <c r="S776" s="35">
        <f t="shared" si="168"/>
        <v>0.329406709160452</v>
      </c>
      <c r="X776" s="12"/>
      <c r="AB776" s="17">
        <f>([1]WLTC_BFH!$I777/1000-H776)</f>
        <v>-20.545945237419271</v>
      </c>
      <c r="AC776" s="17">
        <f t="shared" si="163"/>
        <v>20.545945237419271</v>
      </c>
      <c r="AG776" s="17">
        <f>([1]WLTC_BFH!$U780/1000-N776)</f>
        <v>4.6155116504808227</v>
      </c>
      <c r="AH776" s="17">
        <f t="shared" si="164"/>
        <v>4.6155116504808227</v>
      </c>
      <c r="AK776">
        <v>16.870866237966595</v>
      </c>
    </row>
    <row r="777" spans="1:37" x14ac:dyDescent="0.3">
      <c r="A777" s="3" t="s">
        <v>4</v>
      </c>
      <c r="B777" s="3">
        <v>773</v>
      </c>
      <c r="C777" s="9">
        <v>44.5</v>
      </c>
      <c r="D777" s="9">
        <v>44.5</v>
      </c>
      <c r="E777" s="9">
        <v>32.463500000000003</v>
      </c>
      <c r="F777" s="13">
        <f t="shared" si="165"/>
        <v>1.2777777777777781</v>
      </c>
      <c r="G777" s="13">
        <f t="shared" si="166"/>
        <v>4.7592222222222231</v>
      </c>
      <c r="H777" s="35" cm="1">
        <f t="array" ref="H777">(m*g*_xll.Interp1d(-1,Parameters!$H$48:$H$54,Parameters!$I$48:$I$54,C777)+c_w*A*rho_L*(C777/3.6)^2/2+F777*e_i*m)*C777/3.6/1000</f>
        <v>23.077559573375755</v>
      </c>
      <c r="I777" s="35">
        <f t="shared" si="156"/>
        <v>66.325506002293949</v>
      </c>
      <c r="J777" s="35">
        <f t="shared" si="157"/>
        <v>3322.6201218638967</v>
      </c>
      <c r="K777" s="35">
        <f t="shared" si="158"/>
        <v>270.70755274836279</v>
      </c>
      <c r="L777" s="35">
        <f t="shared" si="159"/>
        <v>407.03419353961738</v>
      </c>
      <c r="M777" s="35" cm="1">
        <f t="array" ref="M777">_xll.Interp2dTab(-1,1,Parameters!$V$29:$AI$29,Parameters!$U$30:$U$37,Parameters!$V$30:$AI$37,ABS(J777),ABS(I777))*_xll.Interp2dTab(-1,1,Parameters!$V$18:$AI$18,Parameters!$U$19:$U$26,Parameters!$V$19:$AI$26,ABS(J777),ABS(I777))</f>
        <v>0.87596451136135967</v>
      </c>
      <c r="N777" s="35">
        <f t="shared" si="160"/>
        <v>26.345313393473337</v>
      </c>
      <c r="O777" s="35">
        <f t="shared" si="161"/>
        <v>26345.313393473338</v>
      </c>
      <c r="P777" s="35">
        <f t="shared" si="167"/>
        <v>0.49145218058975909</v>
      </c>
      <c r="Q777" s="35" cm="1">
        <f t="array" ref="Q777">_xll.Interp2dTab(-1,1,Parameters!$AL$29:$AY$29,Parameters!$AK$30:$AK$37,Parameters!$AL$30:$AY$37,ABS(L777),ABS(K777))</f>
        <v>0.87545266735138894</v>
      </c>
      <c r="R777" s="35">
        <f t="shared" si="162"/>
        <v>26.360716500179318</v>
      </c>
      <c r="S777" s="35">
        <f t="shared" si="168"/>
        <v>0.33672913041050184</v>
      </c>
      <c r="X777" s="12"/>
      <c r="AB777" s="17">
        <f>([1]WLTC_BFH!$I778/1000-H777)</f>
        <v>-23.061840073375755</v>
      </c>
      <c r="AC777" s="17">
        <f t="shared" si="163"/>
        <v>23.061840073375755</v>
      </c>
      <c r="AG777" s="17">
        <f>([1]WLTC_BFH!$U781/1000-N777)</f>
        <v>-6.1678397092624735</v>
      </c>
      <c r="AH777" s="17">
        <f t="shared" si="164"/>
        <v>6.1678397092624735</v>
      </c>
      <c r="AK777">
        <v>2.6489791770730911</v>
      </c>
    </row>
    <row r="778" spans="1:37" x14ac:dyDescent="0.3">
      <c r="A778" s="3" t="s">
        <v>4</v>
      </c>
      <c r="B778" s="3">
        <v>774</v>
      </c>
      <c r="C778" s="9">
        <v>47.5</v>
      </c>
      <c r="D778" s="9">
        <v>47.5</v>
      </c>
      <c r="E778" s="9">
        <v>37.978700000000003</v>
      </c>
      <c r="F778" s="13">
        <f t="shared" si="165"/>
        <v>0.83333333333333326</v>
      </c>
      <c r="G778" s="13">
        <f t="shared" si="166"/>
        <v>4.7724166666666674</v>
      </c>
      <c r="H778" s="35" cm="1">
        <f t="array" ref="H778">(m*g*_xll.Interp1d(-1,Parameters!$H$48:$H$54,Parameters!$I$48:$I$54,C778)+c_w*A*rho_L*(C778/3.6)^2/2+F778*e_i*m)*C778/3.6/1000</f>
        <v>16.77294314712989</v>
      </c>
      <c r="I778" s="35">
        <f t="shared" si="156"/>
        <v>45.161292985947128</v>
      </c>
      <c r="J778" s="35">
        <f t="shared" si="157"/>
        <v>3546.6169840120247</v>
      </c>
      <c r="K778" s="35">
        <f t="shared" si="158"/>
        <v>184.32581732214319</v>
      </c>
      <c r="L778" s="35">
        <f t="shared" si="159"/>
        <v>434.47470096925451</v>
      </c>
      <c r="M778" s="35" cm="1">
        <f t="array" ref="M778">_xll.Interp2dTab(-1,1,Parameters!$V$29:$AI$29,Parameters!$U$30:$U$37,Parameters!$V$30:$AI$37,ABS(J778),ABS(I778))*_xll.Interp2dTab(-1,1,Parameters!$V$18:$AI$18,Parameters!$U$19:$U$26,Parameters!$V$19:$AI$26,ABS(J778),ABS(I778))</f>
        <v>0.86059236998463706</v>
      </c>
      <c r="N778" s="35">
        <f t="shared" si="160"/>
        <v>19.489997508843025</v>
      </c>
      <c r="O778" s="35">
        <f t="shared" si="161"/>
        <v>19489.997508843026</v>
      </c>
      <c r="P778" s="35">
        <f t="shared" si="167"/>
        <v>0.49686606878665995</v>
      </c>
      <c r="Q778" s="35" cm="1">
        <f t="array" ref="Q778">_xll.Interp2dTab(-1,1,Parameters!$AL$29:$AY$29,Parameters!$AK$30:$AK$37,Parameters!$AL$30:$AY$37,ABS(L778),ABS(K778))</f>
        <v>0.92038698770225968</v>
      </c>
      <c r="R778" s="35">
        <f t="shared" si="162"/>
        <v>18.223794307439565</v>
      </c>
      <c r="S778" s="35">
        <f t="shared" si="168"/>
        <v>0.3417912954959017</v>
      </c>
      <c r="X778" s="12"/>
      <c r="AB778" s="17">
        <f>([1]WLTC_BFH!$I779/1000-H778)</f>
        <v>-16.750978447129889</v>
      </c>
      <c r="AC778" s="17">
        <f t="shared" si="163"/>
        <v>16.750978447129889</v>
      </c>
      <c r="AG778" s="17">
        <f>([1]WLTC_BFH!$U782/1000-N778)</f>
        <v>-2.6211046517000938</v>
      </c>
      <c r="AH778" s="17">
        <f t="shared" si="164"/>
        <v>2.6211046517000938</v>
      </c>
      <c r="AK778">
        <v>-8.9144404498052765</v>
      </c>
    </row>
    <row r="779" spans="1:37" x14ac:dyDescent="0.3">
      <c r="A779" s="3" t="s">
        <v>4</v>
      </c>
      <c r="B779" s="3">
        <v>775</v>
      </c>
      <c r="C779" s="9">
        <v>50.9</v>
      </c>
      <c r="D779" s="9">
        <v>50.9</v>
      </c>
      <c r="E779" s="9">
        <v>43.4803</v>
      </c>
      <c r="F779" s="13">
        <f t="shared" si="165"/>
        <v>0.94444444444444398</v>
      </c>
      <c r="G779" s="13">
        <f t="shared" si="166"/>
        <v>4.7865555555555561</v>
      </c>
      <c r="H779" s="35" cm="1">
        <f t="array" ref="H779">(m*g*_xll.Interp1d(-1,Parameters!$H$48:$H$54,Parameters!$I$48:$I$54,C779)+c_w*A*rho_L*(C779/3.6)^2/2+F779*e_i*m)*C779/3.6/1000</f>
        <v>20.264823562639542</v>
      </c>
      <c r="I779" s="35">
        <f t="shared" si="156"/>
        <v>50.918517040919177</v>
      </c>
      <c r="J779" s="35">
        <f t="shared" si="157"/>
        <v>3800.4800944465696</v>
      </c>
      <c r="K779" s="35">
        <f t="shared" si="158"/>
        <v>207.82392730251163</v>
      </c>
      <c r="L779" s="35">
        <f t="shared" si="159"/>
        <v>465.57394272284324</v>
      </c>
      <c r="M779" s="35" cm="1">
        <f t="array" ref="M779">_xll.Interp2dTab(-1,1,Parameters!$V$29:$AI$29,Parameters!$U$30:$U$37,Parameters!$V$30:$AI$37,ABS(J779),ABS(I779))*_xll.Interp2dTab(-1,1,Parameters!$V$18:$AI$18,Parameters!$U$19:$U$26,Parameters!$V$19:$AI$26,ABS(J779),ABS(I779))</f>
        <v>0.87983725927292522</v>
      </c>
      <c r="N779" s="35">
        <f t="shared" si="160"/>
        <v>23.032468049132028</v>
      </c>
      <c r="O779" s="35">
        <f t="shared" si="161"/>
        <v>23032.468049132029</v>
      </c>
      <c r="P779" s="35">
        <f t="shared" si="167"/>
        <v>0.50326397657808553</v>
      </c>
      <c r="Q779" s="35" cm="1">
        <f t="array" ref="Q779">_xll.Interp2dTab(-1,1,Parameters!$AL$29:$AY$29,Parameters!$AK$30:$AK$37,Parameters!$AL$30:$AY$37,ABS(L779),ABS(K779))</f>
        <v>0.91566760487676957</v>
      </c>
      <c r="R779" s="35">
        <f t="shared" si="162"/>
        <v>22.131200726891262</v>
      </c>
      <c r="S779" s="35">
        <f t="shared" si="168"/>
        <v>0.34793885125337148</v>
      </c>
      <c r="X779" s="12"/>
      <c r="AB779" s="17">
        <f>([1]WLTC_BFH!$I780/1000-H779)</f>
        <v>-20.240933362639542</v>
      </c>
      <c r="AC779" s="17">
        <f t="shared" si="163"/>
        <v>20.240933362639542</v>
      </c>
      <c r="AG779" s="17">
        <f>([1]WLTC_BFH!$U783/1000-N779)</f>
        <v>-3.1338013824656308</v>
      </c>
      <c r="AH779" s="17">
        <f t="shared" si="164"/>
        <v>3.1338013824656308</v>
      </c>
      <c r="AK779">
        <v>-9.223975300848668</v>
      </c>
    </row>
    <row r="780" spans="1:37" x14ac:dyDescent="0.3">
      <c r="A780" s="3" t="s">
        <v>4</v>
      </c>
      <c r="B780" s="3">
        <v>776</v>
      </c>
      <c r="C780" s="9">
        <v>54.1</v>
      </c>
      <c r="D780" s="9">
        <v>54.1</v>
      </c>
      <c r="E780" s="9">
        <v>47.2316</v>
      </c>
      <c r="F780" s="13">
        <f t="shared" si="165"/>
        <v>0.88888888888888962</v>
      </c>
      <c r="G780" s="13">
        <f t="shared" si="166"/>
        <v>4.8015833333333342</v>
      </c>
      <c r="H780" s="35" cm="1">
        <f t="array" ref="H780">(m*g*_xll.Interp1d(-1,Parameters!$H$48:$H$54,Parameters!$I$48:$I$54,C780)+c_w*A*rho_L*(C780/3.6)^2/2+F780*e_i*m)*C780/3.6/1000</f>
        <v>20.584317525041417</v>
      </c>
      <c r="I780" s="35">
        <f t="shared" si="156"/>
        <v>48.661994976528909</v>
      </c>
      <c r="J780" s="35">
        <f t="shared" si="157"/>
        <v>4039.4100807379064</v>
      </c>
      <c r="K780" s="35">
        <f t="shared" si="158"/>
        <v>198.61393249670274</v>
      </c>
      <c r="L780" s="35">
        <f t="shared" si="159"/>
        <v>494.84381731445626</v>
      </c>
      <c r="M780" s="35" cm="1">
        <f t="array" ref="M780">_xll.Interp2dTab(-1,1,Parameters!$V$29:$AI$29,Parameters!$U$30:$U$37,Parameters!$V$30:$AI$37,ABS(J780),ABS(I780))*_xll.Interp2dTab(-1,1,Parameters!$V$18:$AI$18,Parameters!$U$19:$U$26,Parameters!$V$19:$AI$26,ABS(J780),ABS(I780))</f>
        <v>0.87135016499666396</v>
      </c>
      <c r="N780" s="35">
        <f t="shared" si="160"/>
        <v>23.623473491991852</v>
      </c>
      <c r="O780" s="35">
        <f t="shared" si="161"/>
        <v>23623.473491991852</v>
      </c>
      <c r="P780" s="35">
        <f t="shared" si="167"/>
        <v>0.50982605254808322</v>
      </c>
      <c r="Q780" s="35" cm="1">
        <f t="array" ref="Q780">_xll.Interp2dTab(-1,1,Parameters!$AL$29:$AY$29,Parameters!$AK$30:$AK$37,Parameters!$AL$30:$AY$37,ABS(L780),ABS(K780))</f>
        <v>0.92464596625678852</v>
      </c>
      <c r="R780" s="35">
        <f t="shared" si="162"/>
        <v>22.261836720460892</v>
      </c>
      <c r="S780" s="35">
        <f t="shared" si="168"/>
        <v>0.35412269478683284</v>
      </c>
      <c r="X780" s="12"/>
      <c r="AB780" s="17">
        <f>([1]WLTC_BFH!$I781/1000-H780)</f>
        <v>-20.567967525041418</v>
      </c>
      <c r="AC780" s="17">
        <f t="shared" si="163"/>
        <v>20.567967525041418</v>
      </c>
      <c r="AG780" s="17">
        <f>([1]WLTC_BFH!$U784/1000-N780)</f>
        <v>-3.1799179364360448</v>
      </c>
      <c r="AH780" s="17">
        <f t="shared" si="164"/>
        <v>3.1799179364360448</v>
      </c>
      <c r="AK780">
        <v>-0.13445619821109034</v>
      </c>
    </row>
    <row r="781" spans="1:37" x14ac:dyDescent="0.3">
      <c r="A781" s="3" t="s">
        <v>4</v>
      </c>
      <c r="B781" s="3">
        <v>777</v>
      </c>
      <c r="C781" s="9">
        <v>56.3</v>
      </c>
      <c r="D781" s="9">
        <v>56.3</v>
      </c>
      <c r="E781" s="9">
        <v>49.716000000000001</v>
      </c>
      <c r="F781" s="13">
        <f t="shared" si="165"/>
        <v>0.61111111111110994</v>
      </c>
      <c r="G781" s="13">
        <f t="shared" si="166"/>
        <v>4.817222222222223</v>
      </c>
      <c r="H781" s="35" cm="1">
        <f t="array" ref="H781">(m*g*_xll.Interp1d(-1,Parameters!$H$48:$H$54,Parameters!$I$48:$I$54,C781)+c_w*A*rho_L*(C781/3.6)^2/2+F781*e_i*m)*C781/3.6/1000</f>
        <v>15.648370010796873</v>
      </c>
      <c r="I781" s="35">
        <f t="shared" si="156"/>
        <v>35.547692434654422</v>
      </c>
      <c r="J781" s="35">
        <f t="shared" si="157"/>
        <v>4203.6744463132</v>
      </c>
      <c r="K781" s="35">
        <f t="shared" si="158"/>
        <v>145.08790667204204</v>
      </c>
      <c r="L781" s="35">
        <f t="shared" si="159"/>
        <v>514.9668560961901</v>
      </c>
      <c r="M781" s="35" cm="1">
        <f t="array" ref="M781">_xll.Interp2dTab(-1,1,Parameters!$V$29:$AI$29,Parameters!$U$30:$U$37,Parameters!$V$30:$AI$37,ABS(J781),ABS(I781))*_xll.Interp2dTab(-1,1,Parameters!$V$18:$AI$18,Parameters!$U$19:$U$26,Parameters!$V$19:$AI$26,ABS(J781),ABS(I781))</f>
        <v>0.81442010567129419</v>
      </c>
      <c r="N781" s="35">
        <f t="shared" si="160"/>
        <v>19.214125365800665</v>
      </c>
      <c r="O781" s="35">
        <f t="shared" si="161"/>
        <v>19214.125365800664</v>
      </c>
      <c r="P781" s="35">
        <f t="shared" si="167"/>
        <v>0.51516330959413892</v>
      </c>
      <c r="Q781" s="35" cm="1">
        <f t="array" ref="Q781">_xll.Interp2dTab(-1,1,Parameters!$AL$29:$AY$29,Parameters!$AK$30:$AK$37,Parameters!$AL$30:$AY$37,ABS(L781),ABS(K781))</f>
        <v>0.94147362799838752</v>
      </c>
      <c r="R781" s="35">
        <f t="shared" si="162"/>
        <v>16.62114534643521</v>
      </c>
      <c r="S781" s="35">
        <f t="shared" si="168"/>
        <v>0.35873967960528708</v>
      </c>
      <c r="X781" s="12"/>
      <c r="AB781" s="17">
        <f>([1]WLTC_BFH!$I782/1000-H781)</f>
        <v>-15.635540510796872</v>
      </c>
      <c r="AC781" s="17">
        <f t="shared" si="163"/>
        <v>15.635540510796872</v>
      </c>
      <c r="AG781" s="17">
        <f>([1]WLTC_BFH!$U785/1000-N781)</f>
        <v>-2.4416725356117013</v>
      </c>
      <c r="AH781" s="17">
        <f t="shared" si="164"/>
        <v>2.4416725356117013</v>
      </c>
      <c r="AK781">
        <v>2.2064658231469227</v>
      </c>
    </row>
    <row r="782" spans="1:37" x14ac:dyDescent="0.3">
      <c r="A782" s="3" t="s">
        <v>4</v>
      </c>
      <c r="B782" s="3">
        <v>778</v>
      </c>
      <c r="C782" s="9">
        <v>58.1</v>
      </c>
      <c r="D782" s="9">
        <v>58.1</v>
      </c>
      <c r="E782" s="9">
        <v>52.388800000000003</v>
      </c>
      <c r="F782" s="13">
        <f t="shared" si="165"/>
        <v>0.50000000000000122</v>
      </c>
      <c r="G782" s="13">
        <f t="shared" si="166"/>
        <v>4.8333611111111114</v>
      </c>
      <c r="H782" s="35" cm="1">
        <f t="array" ref="H782">(m*g*_xll.Interp1d(-1,Parameters!$H$48:$H$54,Parameters!$I$48:$I$54,C782)+c_w*A*rho_L*(C782/3.6)^2/2+F782*e_i*m)*C782/3.6/1000</f>
        <v>13.827387287119628</v>
      </c>
      <c r="I782" s="35">
        <f t="shared" si="156"/>
        <v>30.437900766193643</v>
      </c>
      <c r="J782" s="35">
        <f t="shared" si="157"/>
        <v>4338.072563602077</v>
      </c>
      <c r="K782" s="35">
        <f t="shared" si="158"/>
        <v>124.23229197721936</v>
      </c>
      <c r="L782" s="35">
        <f t="shared" si="159"/>
        <v>531.4311605539724</v>
      </c>
      <c r="M782" s="35" cm="1">
        <f t="array" ref="M782">_xll.Interp2dTab(-1,1,Parameters!$V$29:$AI$29,Parameters!$U$30:$U$37,Parameters!$V$30:$AI$37,ABS(J782),ABS(I782))*_xll.Interp2dTab(-1,1,Parameters!$V$18:$AI$18,Parameters!$U$19:$U$26,Parameters!$V$19:$AI$26,ABS(J782),ABS(I782))</f>
        <v>0.7948560517697465</v>
      </c>
      <c r="N782" s="35">
        <f t="shared" si="160"/>
        <v>17.396089840837167</v>
      </c>
      <c r="O782" s="35">
        <f t="shared" si="161"/>
        <v>17396.089840837169</v>
      </c>
      <c r="P782" s="35">
        <f t="shared" si="167"/>
        <v>0.51999555677214926</v>
      </c>
      <c r="Q782" s="35" cm="1">
        <f t="array" ref="Q782">_xll.Interp2dTab(-1,1,Parameters!$AL$29:$AY$29,Parameters!$AK$30:$AK$37,Parameters!$AL$30:$AY$37,ABS(L782),ABS(K782))</f>
        <v>0.94773031240683403</v>
      </c>
      <c r="R782" s="35">
        <f t="shared" si="162"/>
        <v>14.590002141014054</v>
      </c>
      <c r="S782" s="35">
        <f t="shared" si="168"/>
        <v>0.36279245797779097</v>
      </c>
      <c r="X782" s="12"/>
      <c r="AB782" s="17">
        <f>([1]WLTC_BFH!$I783/1000-H782)</f>
        <v>-13.811476887119628</v>
      </c>
      <c r="AC782" s="17">
        <f t="shared" si="163"/>
        <v>13.811476887119628</v>
      </c>
      <c r="AG782" s="17">
        <f>([1]WLTC_BFH!$U786/1000-N782)</f>
        <v>-2.8687052254525565</v>
      </c>
      <c r="AH782" s="17">
        <f t="shared" si="164"/>
        <v>2.8687052254525565</v>
      </c>
      <c r="AK782">
        <v>-1.899810481541488</v>
      </c>
    </row>
    <row r="783" spans="1:37" x14ac:dyDescent="0.3">
      <c r="A783" s="3" t="s">
        <v>4</v>
      </c>
      <c r="B783" s="3">
        <v>779</v>
      </c>
      <c r="C783" s="9">
        <v>59.8</v>
      </c>
      <c r="D783" s="9">
        <v>59.8</v>
      </c>
      <c r="E783" s="9">
        <v>55.0764</v>
      </c>
      <c r="F783" s="13">
        <f t="shared" si="165"/>
        <v>0.47222222222222104</v>
      </c>
      <c r="G783" s="13">
        <f t="shared" si="166"/>
        <v>4.8499722222222221</v>
      </c>
      <c r="H783" s="35" cm="1">
        <f t="array" ref="H783">(m*g*_xll.Interp1d(-1,Parameters!$H$48:$H$54,Parameters!$I$48:$I$54,C783)+c_w*A*rho_L*(C783/3.6)^2/2+F783*e_i*m)*C783/3.6/1000</f>
        <v>13.721610204143117</v>
      </c>
      <c r="I783" s="35">
        <f t="shared" si="156"/>
        <v>29.346384008447885</v>
      </c>
      <c r="J783" s="35">
        <f t="shared" si="157"/>
        <v>4465.0041188193491</v>
      </c>
      <c r="K783" s="35">
        <f t="shared" si="158"/>
        <v>119.77726633048005</v>
      </c>
      <c r="L783" s="35">
        <f t="shared" si="159"/>
        <v>546.9807814307668</v>
      </c>
      <c r="M783" s="35" cm="1">
        <f t="array" ref="M783">_xll.Interp2dTab(-1,1,Parameters!$V$29:$AI$29,Parameters!$U$30:$U$37,Parameters!$V$30:$AI$37,ABS(J783),ABS(I783))*_xll.Interp2dTab(-1,1,Parameters!$V$18:$AI$18,Parameters!$U$19:$U$26,Parameters!$V$19:$AI$26,ABS(J783),ABS(I783))</f>
        <v>0.79273143665966694</v>
      </c>
      <c r="N783" s="35">
        <f t="shared" si="160"/>
        <v>17.309279750481291</v>
      </c>
      <c r="O783" s="35">
        <f t="shared" si="161"/>
        <v>17309.279750481292</v>
      </c>
      <c r="P783" s="35">
        <f t="shared" si="167"/>
        <v>0.52480369003617189</v>
      </c>
      <c r="Q783" s="35" cm="1">
        <f t="array" ref="Q783">_xll.Interp2dTab(-1,1,Parameters!$AL$29:$AY$29,Parameters!$AK$30:$AK$37,Parameters!$AL$30:$AY$37,ABS(L783),ABS(K783))</f>
        <v>0.94906682010085586</v>
      </c>
      <c r="R783" s="35">
        <f t="shared" si="162"/>
        <v>14.458002232851152</v>
      </c>
      <c r="S783" s="35">
        <f t="shared" si="168"/>
        <v>0.3668085697091385</v>
      </c>
      <c r="X783" s="12"/>
      <c r="AB783" s="17">
        <f>([1]WLTC_BFH!$I784/1000-H783)</f>
        <v>-13.704862104143118</v>
      </c>
      <c r="AC783" s="17">
        <f t="shared" si="163"/>
        <v>13.704862104143118</v>
      </c>
      <c r="AG783" s="17">
        <f>([1]WLTC_BFH!$U787/1000-N783)</f>
        <v>-2.5980274140326944</v>
      </c>
      <c r="AH783" s="17">
        <f t="shared" si="164"/>
        <v>2.5980274140326944</v>
      </c>
      <c r="AK783">
        <v>-2.6475733164734923</v>
      </c>
    </row>
    <row r="784" spans="1:37" x14ac:dyDescent="0.3">
      <c r="A784" s="3" t="s">
        <v>4</v>
      </c>
      <c r="B784" s="3">
        <v>780</v>
      </c>
      <c r="C784" s="9">
        <v>61.1</v>
      </c>
      <c r="D784" s="9">
        <v>61.1</v>
      </c>
      <c r="E784" s="9">
        <v>57.131700000000002</v>
      </c>
      <c r="F784" s="13">
        <f t="shared" si="165"/>
        <v>0.36111111111111227</v>
      </c>
      <c r="G784" s="13">
        <f t="shared" si="166"/>
        <v>4.8669444444444441</v>
      </c>
      <c r="H784" s="35" cm="1">
        <f t="array" ref="H784">(m*g*_xll.Interp1d(-1,Parameters!$H$48:$H$54,Parameters!$I$48:$I$54,C784)+c_w*A*rho_L*(C784/3.6)^2/2+F784*e_i*m)*C784/3.6/1000</f>
        <v>11.548745620175859</v>
      </c>
      <c r="I784" s="35">
        <f t="shared" si="156"/>
        <v>24.173765636978793</v>
      </c>
      <c r="J784" s="35">
        <f t="shared" si="157"/>
        <v>4562.0694257502046</v>
      </c>
      <c r="K784" s="35">
        <f t="shared" si="158"/>
        <v>98.665224447328953</v>
      </c>
      <c r="L784" s="35">
        <f t="shared" si="159"/>
        <v>558.87166798360954</v>
      </c>
      <c r="M784" s="35" cm="1">
        <f t="array" ref="M784">_xll.Interp2dTab(-1,1,Parameters!$V$29:$AI$29,Parameters!$U$30:$U$37,Parameters!$V$30:$AI$37,ABS(J784),ABS(I784))*_xll.Interp2dTab(-1,1,Parameters!$V$18:$AI$18,Parameters!$U$19:$U$26,Parameters!$V$19:$AI$26,ABS(J784),ABS(I784))</f>
        <v>0.7738329011694709</v>
      </c>
      <c r="N784" s="35">
        <f t="shared" si="160"/>
        <v>14.924081933867868</v>
      </c>
      <c r="O784" s="35">
        <f t="shared" si="161"/>
        <v>14924.081933867868</v>
      </c>
      <c r="P784" s="35">
        <f t="shared" si="167"/>
        <v>0.5289492683511352</v>
      </c>
      <c r="Q784" s="35" cm="1">
        <f t="array" ref="Q784">_xll.Interp2dTab(-1,1,Parameters!$AL$29:$AY$29,Parameters!$AK$30:$AK$37,Parameters!$AL$30:$AY$37,ABS(L784),ABS(K784))</f>
        <v>0.95499999999999985</v>
      </c>
      <c r="R784" s="35">
        <f t="shared" si="162"/>
        <v>12.092927350969488</v>
      </c>
      <c r="S784" s="35">
        <f t="shared" si="168"/>
        <v>0.37016771619551891</v>
      </c>
      <c r="X784" s="12"/>
      <c r="AB784" s="17">
        <f>([1]WLTC_BFH!$I785/1000-H784)</f>
        <v>-11.53603322017586</v>
      </c>
      <c r="AC784" s="17">
        <f t="shared" si="163"/>
        <v>11.53603322017586</v>
      </c>
      <c r="AG784" s="17">
        <f>([1]WLTC_BFH!$U788/1000-N784)</f>
        <v>-0.12907203287777236</v>
      </c>
      <c r="AH784" s="17">
        <f t="shared" si="164"/>
        <v>0.12907203287777236</v>
      </c>
      <c r="AK784">
        <v>0.29459737740215886</v>
      </c>
    </row>
    <row r="785" spans="1:37" x14ac:dyDescent="0.3">
      <c r="A785" s="3" t="s">
        <v>4</v>
      </c>
      <c r="B785" s="3">
        <v>781</v>
      </c>
      <c r="C785" s="9">
        <v>62.1</v>
      </c>
      <c r="D785" s="9">
        <v>62.1</v>
      </c>
      <c r="E785" s="9">
        <v>58.691200000000002</v>
      </c>
      <c r="F785" s="13">
        <f t="shared" si="165"/>
        <v>0.27777777777777779</v>
      </c>
      <c r="G785" s="13">
        <f t="shared" si="166"/>
        <v>4.8841944444444438</v>
      </c>
      <c r="H785" s="35" cm="1">
        <f t="array" ref="H785">(m*g*_xll.Interp1d(-1,Parameters!$H$48:$H$54,Parameters!$I$48:$I$54,C785)+c_w*A*rho_L*(C785/3.6)^2/2+F785*e_i*m)*C785/3.6/1000</f>
        <v>9.8570744388225702</v>
      </c>
      <c r="I785" s="35">
        <f t="shared" si="156"/>
        <v>20.30051886478611</v>
      </c>
      <c r="J785" s="35">
        <f t="shared" si="157"/>
        <v>4636.7350464662468</v>
      </c>
      <c r="K785" s="35">
        <f t="shared" si="158"/>
        <v>82.856567746624506</v>
      </c>
      <c r="L785" s="35">
        <f t="shared" si="159"/>
        <v>568.01850379348855</v>
      </c>
      <c r="M785" s="35" cm="1">
        <f t="array" ref="M785">_xll.Interp2dTab(-1,1,Parameters!$V$29:$AI$29,Parameters!$U$30:$U$37,Parameters!$V$30:$AI$37,ABS(J785),ABS(I785))*_xll.Interp2dTab(-1,1,Parameters!$V$18:$AI$18,Parameters!$U$19:$U$26,Parameters!$V$19:$AI$26,ABS(J785),ABS(I785))</f>
        <v>0.76030061117127468</v>
      </c>
      <c r="N785" s="35">
        <f t="shared" si="160"/>
        <v>12.964706714673474</v>
      </c>
      <c r="O785" s="35">
        <f t="shared" si="161"/>
        <v>12964.706714673473</v>
      </c>
      <c r="P785" s="35">
        <f t="shared" si="167"/>
        <v>0.53255057577187781</v>
      </c>
      <c r="Q785" s="35" cm="1">
        <f t="array" ref="Q785">_xll.Interp2dTab(-1,1,Parameters!$AL$29:$AY$29,Parameters!$AK$30:$AK$37,Parameters!$AL$30:$AY$37,ABS(L785),ABS(K785))</f>
        <v>0.95499999999999996</v>
      </c>
      <c r="R785" s="35">
        <f t="shared" si="162"/>
        <v>10.321543914997456</v>
      </c>
      <c r="S785" s="35">
        <f t="shared" si="168"/>
        <v>0.37303481172746267</v>
      </c>
      <c r="X785" s="12"/>
      <c r="AB785" s="17">
        <f>([1]WLTC_BFH!$I786/1000-H785)</f>
        <v>-9.84640633882257</v>
      </c>
      <c r="AC785" s="17">
        <f t="shared" si="163"/>
        <v>9.84640633882257</v>
      </c>
      <c r="AG785" s="17">
        <f>([1]WLTC_BFH!$U789/1000-N785)</f>
        <v>1.2192932853266285</v>
      </c>
      <c r="AH785" s="17">
        <f t="shared" si="164"/>
        <v>1.2192932853266285</v>
      </c>
      <c r="AK785">
        <v>1.8332300504406636</v>
      </c>
    </row>
    <row r="786" spans="1:37" x14ac:dyDescent="0.3">
      <c r="A786" s="3" t="s">
        <v>4</v>
      </c>
      <c r="B786" s="3">
        <v>782</v>
      </c>
      <c r="C786" s="9">
        <v>62.8</v>
      </c>
      <c r="D786" s="9">
        <v>62.8</v>
      </c>
      <c r="E786" s="9">
        <v>60.048299999999998</v>
      </c>
      <c r="F786" s="13">
        <f t="shared" si="165"/>
        <v>0.19444444444444325</v>
      </c>
      <c r="G786" s="13">
        <f t="shared" si="166"/>
        <v>4.901638888888888</v>
      </c>
      <c r="H786" s="35" cm="1">
        <f t="array" ref="H786">(m*g*_xll.Interp1d(-1,Parameters!$H$48:$H$54,Parameters!$I$48:$I$54,C786)+c_w*A*rho_L*(C786/3.6)^2/2+F786*e_i*m)*C786/3.6/1000</f>
        <v>8.0443773800311362</v>
      </c>
      <c r="I786" s="35">
        <f t="shared" si="156"/>
        <v>16.382625160352458</v>
      </c>
      <c r="J786" s="35">
        <f t="shared" si="157"/>
        <v>4689.0009809674766</v>
      </c>
      <c r="K786" s="35">
        <f t="shared" si="158"/>
        <v>66.865684591978564</v>
      </c>
      <c r="L786" s="35">
        <f t="shared" si="159"/>
        <v>574.42128886040382</v>
      </c>
      <c r="M786" s="35" cm="1">
        <f t="array" ref="M786">_xll.Interp2dTab(-1,1,Parameters!$V$29:$AI$29,Parameters!$U$30:$U$37,Parameters!$V$30:$AI$37,ABS(J786),ABS(I786))*_xll.Interp2dTab(-1,1,Parameters!$V$18:$AI$18,Parameters!$U$19:$U$26,Parameters!$V$19:$AI$26,ABS(J786),ABS(I786))</f>
        <v>0.74645025510145757</v>
      </c>
      <c r="N786" s="35">
        <f t="shared" si="160"/>
        <v>10.776843232423765</v>
      </c>
      <c r="O786" s="35">
        <f t="shared" si="161"/>
        <v>10776.843232423766</v>
      </c>
      <c r="P786" s="35">
        <f t="shared" si="167"/>
        <v>0.53554414333643996</v>
      </c>
      <c r="Q786" s="35" cm="1">
        <f t="array" ref="Q786">_xll.Interp2dTab(-1,1,Parameters!$AL$29:$AY$29,Parameters!$AK$30:$AK$37,Parameters!$AL$30:$AY$37,ABS(L786),ABS(K786))</f>
        <v>0.95499999999999985</v>
      </c>
      <c r="R786" s="35">
        <f t="shared" si="162"/>
        <v>8.4234318115509286</v>
      </c>
      <c r="S786" s="35">
        <f t="shared" si="168"/>
        <v>0.37537465389733793</v>
      </c>
      <c r="X786" s="12"/>
      <c r="AB786" s="17">
        <f>([1]WLTC_BFH!$I787/1000-H786)</f>
        <v>-8.0335831800311368</v>
      </c>
      <c r="AC786" s="17">
        <f t="shared" si="163"/>
        <v>8.0335831800311368</v>
      </c>
      <c r="AG786" s="17">
        <f>([1]WLTC_BFH!$U790/1000-N786)</f>
        <v>0.59835676757642275</v>
      </c>
      <c r="AH786" s="17">
        <f t="shared" si="164"/>
        <v>0.59835676757642275</v>
      </c>
      <c r="AK786">
        <v>-0.31676563613303976</v>
      </c>
    </row>
    <row r="787" spans="1:37" x14ac:dyDescent="0.3">
      <c r="A787" s="3" t="s">
        <v>4</v>
      </c>
      <c r="B787" s="3">
        <v>783</v>
      </c>
      <c r="C787" s="9">
        <v>63.3</v>
      </c>
      <c r="D787" s="9">
        <v>63.3</v>
      </c>
      <c r="E787" s="9">
        <v>61.369500000000002</v>
      </c>
      <c r="F787" s="13">
        <f t="shared" si="165"/>
        <v>0.1388888888888889</v>
      </c>
      <c r="G787" s="13">
        <f t="shared" si="166"/>
        <v>4.9192222222222215</v>
      </c>
      <c r="H787" s="35" cm="1">
        <f t="array" ref="H787">(m*g*_xll.Interp1d(-1,Parameters!$H$48:$H$54,Parameters!$I$48:$I$54,C787)+c_w*A*rho_L*(C787/3.6)^2/2+F787*e_i*m)*C787/3.6/1000</f>
        <v>6.8185469574528836</v>
      </c>
      <c r="I787" s="35">
        <f t="shared" si="156"/>
        <v>13.776497821307931</v>
      </c>
      <c r="J787" s="35">
        <f t="shared" si="157"/>
        <v>4726.3337913254991</v>
      </c>
      <c r="K787" s="35">
        <f t="shared" si="158"/>
        <v>56.228775857668325</v>
      </c>
      <c r="L787" s="35">
        <f t="shared" si="159"/>
        <v>578.99470676534349</v>
      </c>
      <c r="M787" s="35" cm="1">
        <f t="array" ref="M787">_xll.Interp2dTab(-1,1,Parameters!$V$29:$AI$29,Parameters!$U$30:$U$37,Parameters!$V$30:$AI$37,ABS(J787),ABS(I787))*_xll.Interp2dTab(-1,1,Parameters!$V$18:$AI$18,Parameters!$U$19:$U$26,Parameters!$V$19:$AI$26,ABS(J787),ABS(I787))</f>
        <v>0.7375120187999239</v>
      </c>
      <c r="N787" s="35">
        <f t="shared" si="160"/>
        <v>9.2453367316616628</v>
      </c>
      <c r="O787" s="35">
        <f t="shared" si="161"/>
        <v>9245.3367316616623</v>
      </c>
      <c r="P787" s="35">
        <f t="shared" si="167"/>
        <v>0.53811229242856817</v>
      </c>
      <c r="Q787" s="35" cm="1">
        <f t="array" ref="Q787">_xll.Interp2dTab(-1,1,Parameters!$AL$29:$AY$29,Parameters!$AK$30:$AK$37,Parameters!$AL$30:$AY$37,ABS(L787),ABS(K787))</f>
        <v>0.95500000000000007</v>
      </c>
      <c r="R787" s="35">
        <f t="shared" si="162"/>
        <v>7.1398397460239611</v>
      </c>
      <c r="S787" s="35">
        <f t="shared" si="168"/>
        <v>0.37735794271567791</v>
      </c>
      <c r="X787" s="12"/>
      <c r="AB787" s="17">
        <f>([1]WLTC_BFH!$I788/1000-H787)</f>
        <v>-6.8078057574528836</v>
      </c>
      <c r="AC787" s="17">
        <f t="shared" si="163"/>
        <v>6.8078057574528836</v>
      </c>
      <c r="AG787" s="17">
        <f>([1]WLTC_BFH!$U791/1000-N787)</f>
        <v>-2.1574355424146319E-2</v>
      </c>
      <c r="AH787" s="17">
        <f t="shared" si="164"/>
        <v>2.1574355424146319E-2</v>
      </c>
      <c r="AK787">
        <v>-2.6606122624012709</v>
      </c>
    </row>
    <row r="788" spans="1:37" x14ac:dyDescent="0.3">
      <c r="A788" s="3" t="s">
        <v>4</v>
      </c>
      <c r="B788" s="3">
        <v>784</v>
      </c>
      <c r="C788" s="9">
        <v>63.6</v>
      </c>
      <c r="D788" s="9">
        <v>63.6</v>
      </c>
      <c r="E788" s="9">
        <v>62.581099999999999</v>
      </c>
      <c r="F788" s="13">
        <f t="shared" si="165"/>
        <v>8.3333333333334522E-2</v>
      </c>
      <c r="G788" s="13">
        <f t="shared" si="166"/>
        <v>4.9368888888888884</v>
      </c>
      <c r="H788" s="35" cm="1">
        <f t="array" ref="H788">(m*g*_xll.Interp1d(-1,Parameters!$H$48:$H$54,Parameters!$I$48:$I$54,C788)+c_w*A*rho_L*(C788/3.6)^2/2+F788*e_i*m)*C788/3.6/1000</f>
        <v>5.5394687919512799</v>
      </c>
      <c r="I788" s="35">
        <f t="shared" si="156"/>
        <v>11.139397624804081</v>
      </c>
      <c r="J788" s="35">
        <f t="shared" si="157"/>
        <v>4748.7334775403115</v>
      </c>
      <c r="K788" s="35">
        <f t="shared" si="158"/>
        <v>45.465451405637857</v>
      </c>
      <c r="L788" s="35">
        <f t="shared" si="159"/>
        <v>581.73875750830712</v>
      </c>
      <c r="M788" s="35" cm="1">
        <f t="array" ref="M788">_xll.Interp2dTab(-1,1,Parameters!$V$29:$AI$29,Parameters!$U$30:$U$37,Parameters!$V$30:$AI$37,ABS(J788),ABS(I788))*_xll.Interp2dTab(-1,1,Parameters!$V$18:$AI$18,Parameters!$U$19:$U$26,Parameters!$V$19:$AI$26,ABS(J788),ABS(I788))</f>
        <v>0.72815603402982765</v>
      </c>
      <c r="N788" s="35">
        <f t="shared" si="160"/>
        <v>7.6075298879201005</v>
      </c>
      <c r="O788" s="35">
        <f t="shared" si="161"/>
        <v>7607.5298879201009</v>
      </c>
      <c r="P788" s="35">
        <f t="shared" si="167"/>
        <v>0.54022549517521268</v>
      </c>
      <c r="Q788" s="35" cm="1">
        <f t="array" ref="Q788">_xll.Interp2dTab(-1,1,Parameters!$AL$29:$AY$29,Parameters!$AK$30:$AK$37,Parameters!$AL$30:$AY$37,ABS(L788),ABS(K788))</f>
        <v>0.95227927084338271</v>
      </c>
      <c r="R788" s="35">
        <f t="shared" si="162"/>
        <v>5.8170632938856999</v>
      </c>
      <c r="S788" s="35">
        <f t="shared" si="168"/>
        <v>0.37897379363064615</v>
      </c>
      <c r="X788" s="12"/>
      <c r="AB788" s="17">
        <f>([1]WLTC_BFH!$I789/1000-H788)</f>
        <v>-5.52891069195128</v>
      </c>
      <c r="AC788" s="17">
        <f t="shared" si="163"/>
        <v>5.52891069195128</v>
      </c>
      <c r="AG788" s="17">
        <f>([1]WLTC_BFH!$U792/1000-N788)</f>
        <v>3.4924701120798813</v>
      </c>
      <c r="AH788" s="17">
        <f t="shared" si="164"/>
        <v>3.4924701120798813</v>
      </c>
      <c r="AK788">
        <v>-0.56072706984532772</v>
      </c>
    </row>
    <row r="789" spans="1:37" x14ac:dyDescent="0.3">
      <c r="A789" s="3" t="s">
        <v>4</v>
      </c>
      <c r="B789" s="3">
        <v>785</v>
      </c>
      <c r="C789" s="9">
        <v>64</v>
      </c>
      <c r="D789" s="9">
        <v>64</v>
      </c>
      <c r="E789" s="9">
        <v>63.521799999999999</v>
      </c>
      <c r="F789" s="13">
        <f t="shared" si="165"/>
        <v>0.11111111111111072</v>
      </c>
      <c r="G789" s="13">
        <f t="shared" si="166"/>
        <v>4.9546666666666663</v>
      </c>
      <c r="H789" s="35" cm="1">
        <f t="array" ref="H789">(m*g*_xll.Interp1d(-1,Parameters!$H$48:$H$54,Parameters!$I$48:$I$54,C789)+c_w*A*rho_L*(C789/3.6)^2/2+F789*e_i*m)*C789/3.6/1000</f>
        <v>6.2774880096204724</v>
      </c>
      <c r="I789" s="35">
        <f t="shared" si="156"/>
        <v>12.544594286038704</v>
      </c>
      <c r="J789" s="35">
        <f t="shared" si="157"/>
        <v>4778.5997258267289</v>
      </c>
      <c r="K789" s="35">
        <f t="shared" si="158"/>
        <v>51.200761578466974</v>
      </c>
      <c r="L789" s="35">
        <f t="shared" si="159"/>
        <v>585.39749183225877</v>
      </c>
      <c r="M789" s="35" cm="1">
        <f t="array" ref="M789">_xll.Interp2dTab(-1,1,Parameters!$V$29:$AI$29,Parameters!$U$30:$U$37,Parameters!$V$30:$AI$37,ABS(J789),ABS(I789))*_xll.Interp2dTab(-1,1,Parameters!$V$18:$AI$18,Parameters!$U$19:$U$26,Parameters!$V$19:$AI$26,ABS(J789),ABS(I789))</f>
        <v>0.73438926678712357</v>
      </c>
      <c r="N789" s="35">
        <f t="shared" si="160"/>
        <v>8.5479027179738445</v>
      </c>
      <c r="O789" s="35">
        <f t="shared" si="161"/>
        <v>8547.9027179738441</v>
      </c>
      <c r="P789" s="35">
        <f t="shared" si="167"/>
        <v>0.54259991259687212</v>
      </c>
      <c r="Q789" s="35" cm="1">
        <f t="array" ref="Q789">_xll.Interp2dTab(-1,1,Parameters!$AL$29:$AY$29,Parameters!$AK$30:$AK$37,Parameters!$AL$30:$AY$37,ABS(L789),ABS(K789))</f>
        <v>0.95499999999999996</v>
      </c>
      <c r="R789" s="35">
        <f t="shared" si="162"/>
        <v>6.573285873948139</v>
      </c>
      <c r="S789" s="35">
        <f t="shared" si="168"/>
        <v>0.38079970637340954</v>
      </c>
      <c r="X789" s="12"/>
      <c r="AB789" s="17">
        <f>([1]WLTC_BFH!$I790/1000-H789)</f>
        <v>-6.2687473096204727</v>
      </c>
      <c r="AC789" s="17">
        <f t="shared" si="163"/>
        <v>6.2687473096204727</v>
      </c>
      <c r="AG789" s="17">
        <f>([1]WLTC_BFH!$U793/1000-N789)</f>
        <v>2.0163372820264698</v>
      </c>
      <c r="AH789" s="17">
        <f t="shared" si="164"/>
        <v>2.0163372820264698</v>
      </c>
      <c r="AK789">
        <v>5.540787885463061E-2</v>
      </c>
    </row>
    <row r="790" spans="1:37" x14ac:dyDescent="0.3">
      <c r="A790" s="3" t="s">
        <v>4</v>
      </c>
      <c r="B790" s="3">
        <v>786</v>
      </c>
      <c r="C790" s="9">
        <v>64.7</v>
      </c>
      <c r="D790" s="9">
        <v>64.7</v>
      </c>
      <c r="E790" s="9">
        <v>63.662599999999998</v>
      </c>
      <c r="F790" s="13">
        <f t="shared" si="165"/>
        <v>0.19444444444444522</v>
      </c>
      <c r="G790" s="13">
        <f t="shared" si="166"/>
        <v>4.9726388888888886</v>
      </c>
      <c r="H790" s="35" cm="1">
        <f t="array" ref="H790">(m*g*_xll.Interp1d(-1,Parameters!$H$48:$H$54,Parameters!$I$48:$I$54,C790)+c_w*A*rho_L*(C790/3.6)^2/2+F790*e_i*m)*C790/3.6/1000</f>
        <v>8.4392757689202789</v>
      </c>
      <c r="I790" s="35">
        <f t="shared" si="156"/>
        <v>16.682133793571076</v>
      </c>
      <c r="J790" s="35">
        <f t="shared" si="157"/>
        <v>4830.8656603279578</v>
      </c>
      <c r="K790" s="35">
        <f t="shared" si="158"/>
        <v>68.088129078460355</v>
      </c>
      <c r="L790" s="35">
        <f t="shared" si="159"/>
        <v>591.80027689917404</v>
      </c>
      <c r="M790" s="35" cm="1">
        <f t="array" ref="M790">_xll.Interp2dTab(-1,1,Parameters!$V$29:$AI$29,Parameters!$U$30:$U$37,Parameters!$V$30:$AI$37,ABS(J790),ABS(I790))*_xll.Interp2dTab(-1,1,Parameters!$V$18:$AI$18,Parameters!$U$19:$U$26,Parameters!$V$19:$AI$26,ABS(J790),ABS(I790))</f>
        <v>0.75152885714300133</v>
      </c>
      <c r="N790" s="35">
        <f t="shared" si="160"/>
        <v>11.22947667106607</v>
      </c>
      <c r="O790" s="35">
        <f t="shared" si="161"/>
        <v>11229.47667106607</v>
      </c>
      <c r="P790" s="35">
        <f t="shared" si="167"/>
        <v>0.5457192116721683</v>
      </c>
      <c r="Q790" s="35" cm="1">
        <f t="array" ref="Q790">_xll.Interp2dTab(-1,1,Parameters!$AL$29:$AY$29,Parameters!$AK$30:$AK$37,Parameters!$AL$30:$AY$37,ABS(L790),ABS(K790))</f>
        <v>0.95499999999999996</v>
      </c>
      <c r="R790" s="35">
        <f t="shared" si="162"/>
        <v>8.8369379779269934</v>
      </c>
      <c r="S790" s="35">
        <f t="shared" si="168"/>
        <v>0.38325441136727817</v>
      </c>
      <c r="X790" s="12"/>
      <c r="AB790" s="17">
        <f>([1]WLTC_BFH!$I791/1000-H790)</f>
        <v>-8.4360056689202789</v>
      </c>
      <c r="AC790" s="17">
        <f t="shared" si="163"/>
        <v>8.4360056689202789</v>
      </c>
      <c r="AG790" s="17">
        <f>([1]WLTC_BFH!$U794/1000-N790)</f>
        <v>-3.7353849279468436</v>
      </c>
      <c r="AH790" s="17">
        <f t="shared" si="164"/>
        <v>3.7353849279468436</v>
      </c>
      <c r="AK790">
        <v>1.1179750569588895</v>
      </c>
    </row>
    <row r="791" spans="1:37" x14ac:dyDescent="0.3">
      <c r="A791" s="3" t="s">
        <v>4</v>
      </c>
      <c r="B791" s="3">
        <v>787</v>
      </c>
      <c r="C791" s="9">
        <v>65.2</v>
      </c>
      <c r="D791" s="9">
        <v>65.2</v>
      </c>
      <c r="E791" s="9">
        <v>64.123599999999996</v>
      </c>
      <c r="F791" s="13">
        <f t="shared" si="165"/>
        <v>0.1388888888888889</v>
      </c>
      <c r="G791" s="13">
        <f t="shared" si="166"/>
        <v>4.9907499999999994</v>
      </c>
      <c r="H791" s="35" cm="1">
        <f t="array" ref="H791">(m*g*_xll.Interp1d(-1,Parameters!$H$48:$H$54,Parameters!$I$48:$I$54,C791)+c_w*A*rho_L*(C791/3.6)^2/2+F791*e_i*m)*C791/3.6/1000</f>
        <v>7.176932182215535</v>
      </c>
      <c r="I791" s="35">
        <f t="shared" si="156"/>
        <v>14.078032026586028</v>
      </c>
      <c r="J791" s="35">
        <f t="shared" si="157"/>
        <v>4868.1984706859803</v>
      </c>
      <c r="K791" s="35">
        <f t="shared" si="158"/>
        <v>57.459487716510871</v>
      </c>
      <c r="L791" s="35">
        <f t="shared" si="159"/>
        <v>596.37369480411371</v>
      </c>
      <c r="M791" s="35" cm="1">
        <f t="array" ref="M791">_xll.Interp2dTab(-1,1,Parameters!$V$29:$AI$29,Parameters!$U$30:$U$37,Parameters!$V$30:$AI$37,ABS(J791),ABS(I791))*_xll.Interp2dTab(-1,1,Parameters!$V$18:$AI$18,Parameters!$U$19:$U$26,Parameters!$V$19:$AI$26,ABS(J791),ABS(I791))</f>
        <v>0.74281489232972664</v>
      </c>
      <c r="N791" s="35">
        <f t="shared" si="160"/>
        <v>9.6618043826587421</v>
      </c>
      <c r="O791" s="35">
        <f t="shared" si="161"/>
        <v>9661.8043826587418</v>
      </c>
      <c r="P791" s="35">
        <f t="shared" si="167"/>
        <v>0.54840304622290681</v>
      </c>
      <c r="Q791" s="35" cm="1">
        <f t="array" ref="Q791">_xll.Interp2dTab(-1,1,Parameters!$AL$29:$AY$29,Parameters!$AK$30:$AK$37,Parameters!$AL$30:$AY$37,ABS(L791),ABS(K791))</f>
        <v>0.95499999999999996</v>
      </c>
      <c r="R791" s="35">
        <f t="shared" si="162"/>
        <v>7.5151122326864241</v>
      </c>
      <c r="S791" s="35">
        <f t="shared" si="168"/>
        <v>0.3853419425430244</v>
      </c>
      <c r="X791" s="12"/>
      <c r="AB791" s="17">
        <f>([1]WLTC_BFH!$I792/1000-H791)</f>
        <v>-7.169914982215535</v>
      </c>
      <c r="AC791" s="17">
        <f t="shared" si="163"/>
        <v>7.169914982215535</v>
      </c>
      <c r="AG791" s="17">
        <f>([1]WLTC_BFH!$U795/1000-N791)</f>
        <v>-1.5776962745506324</v>
      </c>
      <c r="AH791" s="17">
        <f t="shared" si="164"/>
        <v>1.5776962745506324</v>
      </c>
      <c r="AK791">
        <v>-7.2462701020759468E-2</v>
      </c>
    </row>
    <row r="792" spans="1:37" x14ac:dyDescent="0.3">
      <c r="A792" s="3" t="s">
        <v>4</v>
      </c>
      <c r="B792" s="3">
        <v>788</v>
      </c>
      <c r="C792" s="9">
        <v>65.3</v>
      </c>
      <c r="D792" s="9">
        <v>65.3</v>
      </c>
      <c r="E792" s="9">
        <v>64.683499999999995</v>
      </c>
      <c r="F792" s="13">
        <f t="shared" si="165"/>
        <v>2.7777777777776198E-2</v>
      </c>
      <c r="G792" s="13">
        <f t="shared" si="166"/>
        <v>5.0088888888888885</v>
      </c>
      <c r="H792" s="35" cm="1">
        <f t="array" ref="H792">(m*g*_xll.Interp1d(-1,Parameters!$H$48:$H$54,Parameters!$I$48:$I$54,C792)+c_w*A*rho_L*(C792/3.6)^2/2+F792*e_i*m)*C792/3.6/1000</f>
        <v>4.455163143971534</v>
      </c>
      <c r="I792" s="35">
        <f t="shared" si="156"/>
        <v>8.7257171919728957</v>
      </c>
      <c r="J792" s="35">
        <f t="shared" si="157"/>
        <v>4875.6650327575835</v>
      </c>
      <c r="K792" s="35">
        <f t="shared" si="158"/>
        <v>35.614014719037378</v>
      </c>
      <c r="L792" s="35">
        <f t="shared" si="159"/>
        <v>597.28837838510151</v>
      </c>
      <c r="M792" s="35" cm="1">
        <f t="array" ref="M792">_xll.Interp2dTab(-1,1,Parameters!$V$29:$AI$29,Parameters!$U$30:$U$37,Parameters!$V$30:$AI$37,ABS(J792),ABS(I792))*_xll.Interp2dTab(-1,1,Parameters!$V$18:$AI$18,Parameters!$U$19:$U$26,Parameters!$V$19:$AI$26,ABS(J792),ABS(I792))</f>
        <v>0.64709954858237462</v>
      </c>
      <c r="N792" s="35">
        <f t="shared" si="160"/>
        <v>6.8848188099213292</v>
      </c>
      <c r="O792" s="35">
        <f t="shared" si="161"/>
        <v>6884.8188099213294</v>
      </c>
      <c r="P792" s="35">
        <f t="shared" si="167"/>
        <v>0.55031549589232942</v>
      </c>
      <c r="Q792" s="35" cm="1">
        <f t="array" ref="Q792">_xll.Interp2dTab(-1,1,Parameters!$AL$29:$AY$29,Parameters!$AK$30:$AK$37,Parameters!$AL$30:$AY$37,ABS(L792),ABS(K792))</f>
        <v>0.94636840883142226</v>
      </c>
      <c r="R792" s="35">
        <f t="shared" si="162"/>
        <v>4.7076414453360496</v>
      </c>
      <c r="S792" s="35">
        <f t="shared" si="168"/>
        <v>0.38664962072228443</v>
      </c>
      <c r="X792" s="12"/>
      <c r="AB792" s="17">
        <f>([1]WLTC_BFH!$I793/1000-H792)</f>
        <v>-4.4478832439715337</v>
      </c>
      <c r="AC792" s="17">
        <f t="shared" si="163"/>
        <v>4.4478832439715337</v>
      </c>
      <c r="AG792" s="17">
        <f>([1]WLTC_BFH!$U796/1000-N792)</f>
        <v>1.4272175537150389</v>
      </c>
      <c r="AH792" s="17">
        <f t="shared" si="164"/>
        <v>1.4272175537150389</v>
      </c>
      <c r="AK792">
        <v>-0.51115314069055096</v>
      </c>
    </row>
    <row r="793" spans="1:37" x14ac:dyDescent="0.3">
      <c r="A793" s="3" t="s">
        <v>4</v>
      </c>
      <c r="B793" s="3">
        <v>789</v>
      </c>
      <c r="C793" s="9">
        <v>65.3</v>
      </c>
      <c r="D793" s="9">
        <v>65.3</v>
      </c>
      <c r="E793" s="9">
        <v>64.872600000000006</v>
      </c>
      <c r="F793" s="13">
        <f t="shared" si="165"/>
        <v>0</v>
      </c>
      <c r="G793" s="13">
        <f t="shared" si="166"/>
        <v>5.0270277777777777</v>
      </c>
      <c r="H793" s="35" cm="1">
        <f t="array" ref="H793">(m*g*_xll.Interp1d(-1,Parameters!$H$48:$H$54,Parameters!$I$48:$I$54,C793)+c_w*A*rho_L*(C793/3.6)^2/2+F793*e_i*m)*C793/3.6/1000</f>
        <v>3.7699160288481162</v>
      </c>
      <c r="I793" s="35">
        <f t="shared" si="156"/>
        <v>7.3836176234592186</v>
      </c>
      <c r="J793" s="35">
        <f t="shared" si="157"/>
        <v>4875.6650327575835</v>
      </c>
      <c r="K793" s="35">
        <f t="shared" si="158"/>
        <v>30.1362353301488</v>
      </c>
      <c r="L793" s="35">
        <f t="shared" si="159"/>
        <v>597.28837838510151</v>
      </c>
      <c r="M793" s="35" cm="1">
        <f t="array" ref="M793">_xll.Interp2dTab(-1,1,Parameters!$V$29:$AI$29,Parameters!$U$30:$U$37,Parameters!$V$30:$AI$37,ABS(J793),ABS(I793))*_xll.Interp2dTab(-1,1,Parameters!$V$18:$AI$18,Parameters!$U$19:$U$26,Parameters!$V$19:$AI$26,ABS(J793),ABS(I793))</f>
        <v>0.56676560241774909</v>
      </c>
      <c r="N793" s="35">
        <f t="shared" si="160"/>
        <v>6.6516316670703723</v>
      </c>
      <c r="O793" s="35">
        <f t="shared" si="161"/>
        <v>6651.6316670703727</v>
      </c>
      <c r="P793" s="35">
        <f t="shared" si="167"/>
        <v>0.55216317135540449</v>
      </c>
      <c r="Q793" s="35" cm="1">
        <f t="array" ref="Q793">_xll.Interp2dTab(-1,1,Parameters!$AL$29:$AY$29,Parameters!$AK$30:$AK$37,Parameters!$AL$30:$AY$37,ABS(L793),ABS(K793))</f>
        <v>0.9430817411980893</v>
      </c>
      <c r="R793" s="35">
        <f t="shared" si="162"/>
        <v>3.9974435556973269</v>
      </c>
      <c r="S793" s="35">
        <f t="shared" si="168"/>
        <v>0.38776002170997814</v>
      </c>
      <c r="X793" s="12"/>
      <c r="AB793" s="17">
        <f>([1]WLTC_BFH!$I794/1000-H793)</f>
        <v>-3.7659574288481164</v>
      </c>
      <c r="AC793" s="17">
        <f t="shared" si="163"/>
        <v>3.7659574288481164</v>
      </c>
      <c r="AG793" s="17">
        <f>([1]WLTC_BFH!$U797/1000-N793)</f>
        <v>1.2640410602023673</v>
      </c>
      <c r="AH793" s="17">
        <f t="shared" si="164"/>
        <v>1.2640410602023673</v>
      </c>
      <c r="AK793">
        <v>1.0039552885267478</v>
      </c>
    </row>
    <row r="794" spans="1:37" x14ac:dyDescent="0.3">
      <c r="A794" s="3" t="s">
        <v>4</v>
      </c>
      <c r="B794" s="3">
        <v>790</v>
      </c>
      <c r="C794" s="9">
        <v>65.400000000000006</v>
      </c>
      <c r="D794" s="9">
        <v>65.400000000000006</v>
      </c>
      <c r="E794" s="9">
        <v>64.980500000000006</v>
      </c>
      <c r="F794" s="13">
        <f t="shared" si="165"/>
        <v>2.7777777777780146E-2</v>
      </c>
      <c r="G794" s="13">
        <f t="shared" si="166"/>
        <v>5.0451944444444443</v>
      </c>
      <c r="H794" s="35" cm="1">
        <f t="array" ref="H794">(m*g*_xll.Interp1d(-1,Parameters!$H$48:$H$54,Parameters!$I$48:$I$54,C794)+c_w*A*rho_L*(C794/3.6)^2/2+F794*e_i*m)*C794/3.6/1000</f>
        <v>4.4702210884231128</v>
      </c>
      <c r="I794" s="35">
        <f t="shared" si="156"/>
        <v>8.7418219532261983</v>
      </c>
      <c r="J794" s="35">
        <f t="shared" si="157"/>
        <v>4883.1315948291885</v>
      </c>
      <c r="K794" s="35">
        <f t="shared" si="158"/>
        <v>35.679746302092731</v>
      </c>
      <c r="L794" s="35">
        <f t="shared" si="159"/>
        <v>598.20306196608942</v>
      </c>
      <c r="M794" s="35" cm="1">
        <f t="array" ref="M794">_xll.Interp2dTab(-1,1,Parameters!$V$29:$AI$29,Parameters!$U$30:$U$37,Parameters!$V$30:$AI$37,ABS(J794),ABS(I794))*_xll.Interp2dTab(-1,1,Parameters!$V$18:$AI$18,Parameters!$U$19:$U$26,Parameters!$V$19:$AI$26,ABS(J794),ABS(I794))</f>
        <v>0.64829710058217316</v>
      </c>
      <c r="N794" s="35">
        <f t="shared" si="160"/>
        <v>6.8953279050744447</v>
      </c>
      <c r="O794" s="35">
        <f t="shared" si="161"/>
        <v>6895.327905074445</v>
      </c>
      <c r="P794" s="35">
        <f t="shared" si="167"/>
        <v>0.55407854021792513</v>
      </c>
      <c r="Q794" s="35" cm="1">
        <f t="array" ref="Q794">_xll.Interp2dTab(-1,1,Parameters!$AL$29:$AY$29,Parameters!$AK$30:$AK$37,Parameters!$AL$30:$AY$37,ABS(L794),ABS(K794))</f>
        <v>0.94640784778125564</v>
      </c>
      <c r="R794" s="35">
        <f t="shared" si="162"/>
        <v>4.7233558966179663</v>
      </c>
      <c r="S794" s="35">
        <f t="shared" si="168"/>
        <v>0.38907206501459424</v>
      </c>
      <c r="X794" s="12"/>
      <c r="AB794" s="17">
        <f>([1]WLTC_BFH!$I795/1000-H794)</f>
        <v>-4.4657070884231125</v>
      </c>
      <c r="AC794" s="17">
        <f t="shared" si="163"/>
        <v>4.4657070884231125</v>
      </c>
      <c r="AG794" s="17">
        <f>([1]WLTC_BFH!$U798/1000-N794)</f>
        <v>4.5552094925588094E-2</v>
      </c>
      <c r="AH794" s="17">
        <f t="shared" si="164"/>
        <v>4.5552094925588094E-2</v>
      </c>
      <c r="AK794">
        <v>0.41249765239915348</v>
      </c>
    </row>
    <row r="795" spans="1:37" x14ac:dyDescent="0.3">
      <c r="A795" s="3" t="s">
        <v>4</v>
      </c>
      <c r="B795" s="3">
        <v>791</v>
      </c>
      <c r="C795" s="9">
        <v>65.7</v>
      </c>
      <c r="D795" s="9">
        <v>65.7</v>
      </c>
      <c r="E795" s="9">
        <v>65.152100000000004</v>
      </c>
      <c r="F795" s="13">
        <f t="shared" si="165"/>
        <v>8.3333333333332538E-2</v>
      </c>
      <c r="G795" s="13">
        <f t="shared" si="166"/>
        <v>5.0634444444444444</v>
      </c>
      <c r="H795" s="35" cm="1">
        <f t="array" ref="H795">(m*g*_xll.Interp1d(-1,Parameters!$H$48:$H$54,Parameters!$I$48:$I$54,C795)+c_w*A*rho_L*(C795/3.6)^2/2+F795*e_i*m)*C795/3.6/1000</f>
        <v>5.8945010421677377</v>
      </c>
      <c r="I795" s="35">
        <f t="shared" si="156"/>
        <v>11.474463304879814</v>
      </c>
      <c r="J795" s="35">
        <f t="shared" si="157"/>
        <v>4905.5312810440009</v>
      </c>
      <c r="K795" s="35">
        <f t="shared" si="158"/>
        <v>46.83302197886696</v>
      </c>
      <c r="L795" s="35">
        <f t="shared" si="159"/>
        <v>600.94711270905316</v>
      </c>
      <c r="M795" s="35" cm="1">
        <f t="array" ref="M795">_xll.Interp2dTab(-1,1,Parameters!$V$29:$AI$29,Parameters!$U$30:$U$37,Parameters!$V$30:$AI$37,ABS(J795),ABS(I795))*_xll.Interp2dTab(-1,1,Parameters!$V$18:$AI$18,Parameters!$U$19:$U$26,Parameters!$V$19:$AI$26,ABS(J795),ABS(I795))</f>
        <v>0.73426104583984941</v>
      </c>
      <c r="N795" s="35">
        <f t="shared" si="160"/>
        <v>8.0278002974072997</v>
      </c>
      <c r="O795" s="35">
        <f t="shared" si="161"/>
        <v>8027.8002974072997</v>
      </c>
      <c r="P795" s="35">
        <f t="shared" si="167"/>
        <v>0.55630848474498273</v>
      </c>
      <c r="Q795" s="35" cm="1">
        <f t="array" ref="Q795">_xll.Interp2dTab(-1,1,Parameters!$AL$29:$AY$29,Parameters!$AK$30:$AK$37,Parameters!$AL$30:$AY$37,ABS(L795),ABS(K795))</f>
        <v>0.95290375554856621</v>
      </c>
      <c r="R795" s="35">
        <f t="shared" si="162"/>
        <v>6.1858304239491639</v>
      </c>
      <c r="S795" s="35">
        <f t="shared" si="168"/>
        <v>0.390790351243469</v>
      </c>
      <c r="X795" s="12"/>
      <c r="AB795" s="17">
        <f>([1]WLTC_BFH!$I796/1000-H795)</f>
        <v>-5.8897309421677377</v>
      </c>
      <c r="AC795" s="17">
        <f t="shared" si="163"/>
        <v>5.8897309421677377</v>
      </c>
      <c r="AG795" s="17">
        <f>([1]WLTC_BFH!$U799/1000-N795)</f>
        <v>3.3251501976420883</v>
      </c>
      <c r="AH795" s="17">
        <f t="shared" si="164"/>
        <v>3.3251501976420883</v>
      </c>
      <c r="AK795">
        <v>4.4667191204130772</v>
      </c>
    </row>
    <row r="796" spans="1:37" x14ac:dyDescent="0.3">
      <c r="A796" s="3" t="s">
        <v>4</v>
      </c>
      <c r="B796" s="3">
        <v>792</v>
      </c>
      <c r="C796" s="9">
        <v>66</v>
      </c>
      <c r="D796" s="9">
        <v>66</v>
      </c>
      <c r="E796" s="9">
        <v>65.289500000000004</v>
      </c>
      <c r="F796" s="13">
        <f t="shared" si="165"/>
        <v>8.3333333333332538E-2</v>
      </c>
      <c r="G796" s="13">
        <f t="shared" si="166"/>
        <v>5.0817777777777779</v>
      </c>
      <c r="H796" s="35" cm="1">
        <f t="array" ref="H796">(m*g*_xll.Interp1d(-1,Parameters!$H$48:$H$54,Parameters!$I$48:$I$54,C796)+c_w*A*rho_L*(C796/3.6)^2/2+F796*e_i*m)*C796/3.6/1000</f>
        <v>5.946514288836255</v>
      </c>
      <c r="I796" s="35">
        <f t="shared" si="156"/>
        <v>11.523097415806449</v>
      </c>
      <c r="J796" s="35">
        <f t="shared" si="157"/>
        <v>4927.9309672588142</v>
      </c>
      <c r="K796" s="35">
        <f t="shared" si="158"/>
        <v>47.031522102614019</v>
      </c>
      <c r="L796" s="35">
        <f t="shared" si="159"/>
        <v>603.69116345201689</v>
      </c>
      <c r="M796" s="35" cm="1">
        <f t="array" ref="M796">_xll.Interp2dTab(-1,1,Parameters!$V$29:$AI$29,Parameters!$U$30:$U$37,Parameters!$V$30:$AI$37,ABS(J796),ABS(I796))*_xll.Interp2dTab(-1,1,Parameters!$V$18:$AI$18,Parameters!$U$19:$U$26,Parameters!$V$19:$AI$26,ABS(J796),ABS(I796))</f>
        <v>0.73513075494121038</v>
      </c>
      <c r="N796" s="35">
        <f t="shared" si="160"/>
        <v>8.089056605054985</v>
      </c>
      <c r="O796" s="35">
        <f t="shared" si="161"/>
        <v>8089.0566050549851</v>
      </c>
      <c r="P796" s="35">
        <f t="shared" si="167"/>
        <v>0.55855544491305353</v>
      </c>
      <c r="Q796" s="35" cm="1">
        <f t="array" ref="Q796">_xll.Interp2dTab(-1,1,Parameters!$AL$29:$AY$29,Parameters!$AK$30:$AK$37,Parameters!$AL$30:$AY$37,ABS(L796),ABS(K796))</f>
        <v>0.95246801027555272</v>
      </c>
      <c r="R796" s="35">
        <f t="shared" si="162"/>
        <v>6.2432693011032523</v>
      </c>
      <c r="S796" s="35">
        <f t="shared" si="168"/>
        <v>0.39252459271599771</v>
      </c>
      <c r="X796" s="12"/>
      <c r="AB796" s="17">
        <f>([1]WLTC_BFH!$I797/1000-H796)</f>
        <v>-5.941994088836255</v>
      </c>
      <c r="AC796" s="17">
        <f t="shared" si="163"/>
        <v>5.941994088836255</v>
      </c>
      <c r="AG796" s="17">
        <f>([1]WLTC_BFH!$U800/1000-N796)</f>
        <v>-1.2669389579961239</v>
      </c>
      <c r="AH796" s="17">
        <f t="shared" si="164"/>
        <v>1.2669389579961239</v>
      </c>
      <c r="AK796">
        <v>8.4688837881945034E-2</v>
      </c>
    </row>
    <row r="797" spans="1:37" x14ac:dyDescent="0.3">
      <c r="A797" s="3" t="s">
        <v>4</v>
      </c>
      <c r="B797" s="3">
        <v>793</v>
      </c>
      <c r="C797" s="9">
        <v>65.599999999999994</v>
      </c>
      <c r="D797" s="9">
        <v>65.599999999999994</v>
      </c>
      <c r="E797" s="9">
        <v>65.295500000000004</v>
      </c>
      <c r="F797" s="13">
        <f t="shared" si="165"/>
        <v>-0.11111111111111269</v>
      </c>
      <c r="G797" s="13">
        <f t="shared" si="166"/>
        <v>5.1000000000000005</v>
      </c>
      <c r="H797" s="35" cm="1">
        <f t="array" ref="H797">(m*g*_xll.Interp1d(-1,Parameters!$H$48:$H$54,Parameters!$I$48:$I$54,C797)+c_w*A*rho_L*(C797/3.6)^2/2+F797*e_i*m)*C797/3.6/1000</f>
        <v>1.0584690192968784</v>
      </c>
      <c r="I797" s="35">
        <f t="shared" si="156"/>
        <v>2.063597598596921</v>
      </c>
      <c r="J797" s="35">
        <f t="shared" si="157"/>
        <v>4898.0647189723968</v>
      </c>
      <c r="K797" s="35">
        <f t="shared" si="158"/>
        <v>8.422573598673333</v>
      </c>
      <c r="L797" s="35">
        <f t="shared" si="159"/>
        <v>600.03242912806525</v>
      </c>
      <c r="M797" s="35" cm="1">
        <f t="array" ref="M797">_xll.Interp2dTab(-1,1,Parameters!$V$29:$AI$29,Parameters!$U$30:$U$37,Parameters!$V$30:$AI$37,ABS(J797),ABS(I797))*_xll.Interp2dTab(-1,1,Parameters!$V$18:$AI$18,Parameters!$U$19:$U$26,Parameters!$V$19:$AI$26,ABS(J797),ABS(I797))</f>
        <v>0.29631745696106393</v>
      </c>
      <c r="N797" s="35">
        <f t="shared" si="160"/>
        <v>3.572077832174299</v>
      </c>
      <c r="O797" s="35">
        <f t="shared" si="161"/>
        <v>3572.0778321742991</v>
      </c>
      <c r="P797" s="35">
        <f t="shared" si="167"/>
        <v>0.55954768875532412</v>
      </c>
      <c r="Q797" s="35" cm="1">
        <f t="array" ref="Q797">_xll.Interp2dTab(-1,1,Parameters!$AL$29:$AY$29,Parameters!$AK$30:$AK$37,Parameters!$AL$30:$AY$37,ABS(L797),ABS(K797))</f>
        <v>0.58192103445011512</v>
      </c>
      <c r="R797" s="35">
        <f t="shared" si="162"/>
        <v>1.818922081579464</v>
      </c>
      <c r="S797" s="35">
        <f t="shared" si="168"/>
        <v>0.39302984884976977</v>
      </c>
      <c r="X797" s="12"/>
      <c r="AB797" s="17">
        <f>([1]WLTC_BFH!$I798/1000-H797)</f>
        <v>-1.0550579192968785</v>
      </c>
      <c r="AC797" s="17">
        <f t="shared" si="163"/>
        <v>1.0550579192968785</v>
      </c>
      <c r="AG797" s="17">
        <f>([1]WLTC_BFH!$U801/1000-N797)</f>
        <v>-3.4379239860199746</v>
      </c>
      <c r="AH797" s="17">
        <f t="shared" si="164"/>
        <v>3.4379239860199746</v>
      </c>
      <c r="AK797">
        <v>-6.1031068167329483</v>
      </c>
    </row>
    <row r="798" spans="1:37" x14ac:dyDescent="0.3">
      <c r="A798" s="3" t="s">
        <v>4</v>
      </c>
      <c r="B798" s="3">
        <v>794</v>
      </c>
      <c r="C798" s="9">
        <v>63.5</v>
      </c>
      <c r="D798" s="9">
        <v>63.5</v>
      </c>
      <c r="E798" s="9">
        <v>65.619900000000001</v>
      </c>
      <c r="F798" s="13">
        <f t="shared" si="165"/>
        <v>-0.58333333333333171</v>
      </c>
      <c r="G798" s="13">
        <f t="shared" si="166"/>
        <v>5.1176388888888891</v>
      </c>
      <c r="H798" s="35" cm="1">
        <f t="array" ref="H798">(m*g*_xll.Interp1d(-1,Parameters!$H$48:$H$54,Parameters!$I$48:$I$54,C798)+c_w*A*rho_L*(C798/3.6)^2/2+F798*e_i*m)*C798/3.6/1000</f>
        <v>-10.469643889634812</v>
      </c>
      <c r="I798" s="35">
        <f t="shared" si="156"/>
        <v>21.086712988178352</v>
      </c>
      <c r="J798" s="35">
        <f t="shared" si="157"/>
        <v>4741.2669154687064</v>
      </c>
      <c r="K798" s="35">
        <f t="shared" si="158"/>
        <v>86.065419061249941</v>
      </c>
      <c r="L798" s="35">
        <f t="shared" si="159"/>
        <v>580.8240739273192</v>
      </c>
      <c r="M798" s="35" cm="1">
        <f t="array" ref="M798">_xll.Interp2dTab(-1,1,Parameters!$V$29:$AI$29,Parameters!$U$30:$U$37,Parameters!$V$30:$AI$37,ABS(J798),ABS(I798))*_xll.Interp2dTab(-1,1,Parameters!$V$18:$AI$18,Parameters!$U$19:$U$26,Parameters!$V$19:$AI$26,ABS(J798),ABS(I798))</f>
        <v>0.76598174760567361</v>
      </c>
      <c r="N798" s="35">
        <f t="shared" si="160"/>
        <v>-8.0195561233915349</v>
      </c>
      <c r="O798" s="35">
        <f t="shared" si="161"/>
        <v>-8019.556123391535</v>
      </c>
      <c r="P798" s="35">
        <f t="shared" si="167"/>
        <v>0.55732003427660426</v>
      </c>
      <c r="Q798" s="35" cm="1">
        <f t="array" ref="Q798">_xll.Interp2dTab(-1,1,Parameters!$AL$29:$AY$29,Parameters!$AK$30:$AK$37,Parameters!$AL$30:$AY$37,ABS(L798),ABS(K798))</f>
        <v>0.95499999999999996</v>
      </c>
      <c r="R798" s="35">
        <f t="shared" si="162"/>
        <v>-9.9985099146012448</v>
      </c>
      <c r="S798" s="35">
        <f t="shared" si="168"/>
        <v>0.39025248498460274</v>
      </c>
      <c r="X798" s="12"/>
      <c r="AB798" s="17">
        <f>([1]WLTC_BFH!$I799/1000-H798)</f>
        <v>10.476158189634811</v>
      </c>
      <c r="AC798" s="17">
        <f t="shared" si="163"/>
        <v>10.476158189634811</v>
      </c>
      <c r="AG798" s="17">
        <f>([1]WLTC_BFH!$U802/1000-N798)</f>
        <v>-5.8685934093182563</v>
      </c>
      <c r="AH798" s="17">
        <f t="shared" si="164"/>
        <v>5.8685934093182563</v>
      </c>
      <c r="AK798">
        <v>-21.704386263370626</v>
      </c>
    </row>
    <row r="799" spans="1:37" x14ac:dyDescent="0.3">
      <c r="A799" s="3" t="s">
        <v>4</v>
      </c>
      <c r="B799" s="3">
        <v>795</v>
      </c>
      <c r="C799" s="9">
        <v>59.7</v>
      </c>
      <c r="D799" s="9">
        <v>59.7</v>
      </c>
      <c r="E799" s="9">
        <v>65.716999999999999</v>
      </c>
      <c r="F799" s="13">
        <f t="shared" si="165"/>
        <v>-1.0555555555555547</v>
      </c>
      <c r="G799" s="13">
        <f t="shared" si="166"/>
        <v>5.1342222222222222</v>
      </c>
      <c r="H799" s="35" cm="1">
        <f t="array" ref="H799">(m*g*_xll.Interp1d(-1,Parameters!$H$48:$H$54,Parameters!$I$48:$I$54,C799)+c_w*A*rho_L*(C799/3.6)^2/2+F799*e_i*m)*C799/3.6/1000</f>
        <v>-20.764787465724531</v>
      </c>
      <c r="I799" s="35">
        <f t="shared" si="156"/>
        <v>44.484002999637021</v>
      </c>
      <c r="J799" s="35">
        <f t="shared" si="157"/>
        <v>4457.5375567477449</v>
      </c>
      <c r="K799" s="35">
        <f t="shared" si="158"/>
        <v>181.56145824301851</v>
      </c>
      <c r="L799" s="35">
        <f t="shared" si="159"/>
        <v>546.06609784977888</v>
      </c>
      <c r="M799" s="35" cm="1">
        <f t="array" ref="M799">_xll.Interp2dTab(-1,1,Parameters!$V$29:$AI$29,Parameters!$U$30:$U$37,Parameters!$V$30:$AI$37,ABS(J799),ABS(I799))*_xll.Interp2dTab(-1,1,Parameters!$V$18:$AI$18,Parameters!$U$19:$U$26,Parameters!$V$19:$AI$26,ABS(J799),ABS(I799))</f>
        <v>0.85567792779761154</v>
      </c>
      <c r="N799" s="35">
        <f t="shared" si="160"/>
        <v>-17.767970309828986</v>
      </c>
      <c r="O799" s="35">
        <f t="shared" si="161"/>
        <v>-17767.970309828987</v>
      </c>
      <c r="P799" s="35">
        <f t="shared" si="167"/>
        <v>0.55238448696831843</v>
      </c>
      <c r="Q799" s="35" cm="1">
        <f t="array" ref="Q799">_xll.Interp2dTab(-1,1,Parameters!$AL$29:$AY$29,Parameters!$AK$30:$AK$37,Parameters!$AL$30:$AY$37,ABS(L799),ABS(K799))</f>
        <v>0.93053156252709446</v>
      </c>
      <c r="R799" s="35">
        <f t="shared" si="162"/>
        <v>-19.322290126023674</v>
      </c>
      <c r="S799" s="35">
        <f t="shared" si="168"/>
        <v>0.38488518217181839</v>
      </c>
      <c r="X799" s="12"/>
      <c r="AB799" s="17">
        <f>([1]WLTC_BFH!$I800/1000-H799)</f>
        <v>20.76894566572453</v>
      </c>
      <c r="AC799" s="17">
        <f t="shared" si="163"/>
        <v>20.76894566572453</v>
      </c>
      <c r="AG799" s="17">
        <f>([1]WLTC_BFH!$U803/1000-N799)</f>
        <v>0.27122030982899048</v>
      </c>
      <c r="AH799" s="17">
        <f t="shared" si="164"/>
        <v>0.27122030982899048</v>
      </c>
      <c r="AK799">
        <v>-24.137073646930851</v>
      </c>
    </row>
    <row r="800" spans="1:37" x14ac:dyDescent="0.3">
      <c r="A800" s="3" t="s">
        <v>4</v>
      </c>
      <c r="B800" s="3">
        <v>796</v>
      </c>
      <c r="C800" s="9">
        <v>54.6</v>
      </c>
      <c r="D800" s="9">
        <v>54.6</v>
      </c>
      <c r="E800" s="9">
        <v>65.069400000000002</v>
      </c>
      <c r="F800" s="13">
        <f t="shared" si="165"/>
        <v>-1.416666666666667</v>
      </c>
      <c r="G800" s="13">
        <f t="shared" si="166"/>
        <v>5.1493888888888888</v>
      </c>
      <c r="H800" s="35" cm="1">
        <f t="array" ref="H800">(m*g*_xll.Interp1d(-1,Parameters!$H$48:$H$54,Parameters!$I$48:$I$54,C800)+c_w*A*rho_L*(C800/3.6)^2/2+F800*e_i*m)*C800/3.6/1000</f>
        <v>-26.752008731778997</v>
      </c>
      <c r="I800" s="35">
        <f t="shared" si="156"/>
        <v>62.663472399981494</v>
      </c>
      <c r="J800" s="35">
        <f t="shared" si="157"/>
        <v>4076.7428910959275</v>
      </c>
      <c r="K800" s="35">
        <f t="shared" si="158"/>
        <v>255.76096260052446</v>
      </c>
      <c r="L800" s="35">
        <f t="shared" si="159"/>
        <v>499.41723521939571</v>
      </c>
      <c r="M800" s="35" cm="1">
        <f t="array" ref="M800">_xll.Interp2dTab(-1,1,Parameters!$V$29:$AI$29,Parameters!$U$30:$U$37,Parameters!$V$30:$AI$37,ABS(J800),ABS(I800))*_xll.Interp2dTab(-1,1,Parameters!$V$18:$AI$18,Parameters!$U$19:$U$26,Parameters!$V$19:$AI$26,ABS(J800),ABS(I800))</f>
        <v>0.87151826894087037</v>
      </c>
      <c r="N800" s="35">
        <f t="shared" si="160"/>
        <v>-23.314864340611081</v>
      </c>
      <c r="O800" s="35">
        <f t="shared" si="161"/>
        <v>-23314.864340611082</v>
      </c>
      <c r="P800" s="35">
        <f t="shared" si="167"/>
        <v>0.54590813576259312</v>
      </c>
      <c r="Q800" s="35" cm="1">
        <f t="array" ref="Q800">_xll.Interp2dTab(-1,1,Parameters!$AL$29:$AY$29,Parameters!$AK$30:$AK$37,Parameters!$AL$30:$AY$37,ABS(L800),ABS(K800))</f>
        <v>0.89426030361518904</v>
      </c>
      <c r="R800" s="35">
        <f t="shared" si="162"/>
        <v>-23.923259450796873</v>
      </c>
      <c r="S800" s="35">
        <f t="shared" si="168"/>
        <v>0.3782398323243748</v>
      </c>
      <c r="X800" s="12"/>
      <c r="AB800" s="17">
        <f>([1]WLTC_BFH!$I801/1000-H800)</f>
        <v>26.750078931778997</v>
      </c>
      <c r="AC800" s="17">
        <f t="shared" si="163"/>
        <v>26.750078931778997</v>
      </c>
      <c r="AG800" s="17">
        <f>([1]WLTC_BFH!$U804/1000-N800)</f>
        <v>2.8107929120397692</v>
      </c>
      <c r="AH800" s="17">
        <f t="shared" si="164"/>
        <v>2.8107929120397692</v>
      </c>
      <c r="AK800">
        <v>-23.748356131954452</v>
      </c>
    </row>
    <row r="801" spans="1:37" x14ac:dyDescent="0.3">
      <c r="A801" s="3" t="s">
        <v>4</v>
      </c>
      <c r="B801" s="3">
        <v>797</v>
      </c>
      <c r="C801" s="9">
        <v>49.3</v>
      </c>
      <c r="D801" s="9">
        <v>49.3</v>
      </c>
      <c r="E801" s="9">
        <v>62.582799999999999</v>
      </c>
      <c r="F801" s="13">
        <f t="shared" si="165"/>
        <v>-1.4722222222222234</v>
      </c>
      <c r="G801" s="13">
        <f t="shared" si="166"/>
        <v>5.1630833333333328</v>
      </c>
      <c r="H801" s="35" cm="1">
        <f t="array" ref="H801">(m*g*_xll.Interp1d(-1,Parameters!$H$48:$H$54,Parameters!$I$48:$I$54,C801)+c_w*A*rho_L*(C801/3.6)^2/2+F801*e_i*m)*C801/3.6/1000</f>
        <v>-25.456048982947571</v>
      </c>
      <c r="I801" s="35">
        <f t="shared" si="156"/>
        <v>66.038132130352352</v>
      </c>
      <c r="J801" s="35">
        <f t="shared" si="157"/>
        <v>3681.0151013009013</v>
      </c>
      <c r="K801" s="35">
        <f t="shared" si="158"/>
        <v>269.53463629003312</v>
      </c>
      <c r="L801" s="35">
        <f t="shared" si="159"/>
        <v>450.93900542703676</v>
      </c>
      <c r="M801" s="35" cm="1">
        <f t="array" ref="M801">_xll.Interp2dTab(-1,1,Parameters!$V$29:$AI$29,Parameters!$U$30:$U$37,Parameters!$V$30:$AI$37,ABS(J801),ABS(I801))*_xll.Interp2dTab(-1,1,Parameters!$V$18:$AI$18,Parameters!$U$19:$U$26,Parameters!$V$19:$AI$26,ABS(J801),ABS(I801))</f>
        <v>0.87262906932859319</v>
      </c>
      <c r="N801" s="35">
        <f t="shared" si="160"/>
        <v>-22.21368833277262</v>
      </c>
      <c r="O801" s="35">
        <f t="shared" si="161"/>
        <v>-22213.688332772621</v>
      </c>
      <c r="P801" s="35">
        <f t="shared" si="167"/>
        <v>0.53973766678126744</v>
      </c>
      <c r="Q801" s="35" cm="1">
        <f t="array" ref="Q801">_xll.Interp2dTab(-1,1,Parameters!$AL$29:$AY$29,Parameters!$AK$30:$AK$37,Parameters!$AL$30:$AY$37,ABS(L801),ABS(K801))</f>
        <v>0.88110252006136647</v>
      </c>
      <c r="R801" s="35">
        <f t="shared" si="162"/>
        <v>-22.429388909680689</v>
      </c>
      <c r="S801" s="35">
        <f t="shared" si="168"/>
        <v>0.37200944651613016</v>
      </c>
      <c r="X801" s="12"/>
      <c r="AB801" s="17">
        <f>([1]WLTC_BFH!$I802/1000-H801)</f>
        <v>25.441816182947573</v>
      </c>
      <c r="AC801" s="17">
        <f t="shared" si="163"/>
        <v>25.441816182947573</v>
      </c>
      <c r="AG801" s="17">
        <f>([1]WLTC_BFH!$U805/1000-N801)</f>
        <v>0.19176106004529814</v>
      </c>
      <c r="AH801" s="17">
        <f t="shared" si="164"/>
        <v>0.19176106004529814</v>
      </c>
      <c r="AK801">
        <v>-14.963089477326974</v>
      </c>
    </row>
    <row r="802" spans="1:37" x14ac:dyDescent="0.3">
      <c r="A802" s="3" t="s">
        <v>4</v>
      </c>
      <c r="B802" s="3">
        <v>798</v>
      </c>
      <c r="C802" s="9">
        <v>44.9</v>
      </c>
      <c r="D802" s="9">
        <v>44.9</v>
      </c>
      <c r="E802" s="9">
        <v>58.884999999999998</v>
      </c>
      <c r="F802" s="13">
        <f t="shared" si="165"/>
        <v>-1.2222222222222219</v>
      </c>
      <c r="G802" s="13">
        <f t="shared" si="166"/>
        <v>5.1755555555555555</v>
      </c>
      <c r="H802" s="35" cm="1">
        <f t="array" ref="H802">(m*g*_xll.Interp1d(-1,Parameters!$H$48:$H$54,Parameters!$I$48:$I$54,C802)+c_w*A*rho_L*(C802/3.6)^2/2+F802*e_i*m)*C802/3.6/1000</f>
        <v>-19.106477022397669</v>
      </c>
      <c r="I802" s="35">
        <f t="shared" si="156"/>
        <v>54.423313220807472</v>
      </c>
      <c r="J802" s="35">
        <f t="shared" si="157"/>
        <v>3352.4863701503136</v>
      </c>
      <c r="K802" s="35">
        <f t="shared" si="158"/>
        <v>222.12875291072569</v>
      </c>
      <c r="L802" s="35">
        <f t="shared" si="159"/>
        <v>410.69292786356897</v>
      </c>
      <c r="M802" s="35" cm="1">
        <f t="array" ref="M802">_xll.Interp2dTab(-1,1,Parameters!$V$29:$AI$29,Parameters!$U$30:$U$37,Parameters!$V$30:$AI$37,ABS(J802),ABS(I802))*_xll.Interp2dTab(-1,1,Parameters!$V$18:$AI$18,Parameters!$U$19:$U$26,Parameters!$V$19:$AI$26,ABS(J802),ABS(I802))</f>
        <v>0.88397497850666285</v>
      </c>
      <c r="N802" s="35">
        <f t="shared" si="160"/>
        <v>-16.889647615212027</v>
      </c>
      <c r="O802" s="35">
        <f t="shared" si="161"/>
        <v>-16889.647615212027</v>
      </c>
      <c r="P802" s="35">
        <f t="shared" si="167"/>
        <v>0.53504609799926406</v>
      </c>
      <c r="Q802" s="35" cm="1">
        <f t="array" ref="Q802">_xll.Interp2dTab(-1,1,Parameters!$AL$29:$AY$29,Parameters!$AK$30:$AK$37,Parameters!$AL$30:$AY$37,ABS(L802),ABS(K802))</f>
        <v>0.90042125214488</v>
      </c>
      <c r="R802" s="35">
        <f t="shared" si="162"/>
        <v>-17.203877964584688</v>
      </c>
      <c r="S802" s="35">
        <f t="shared" si="168"/>
        <v>0.36723059152596776</v>
      </c>
      <c r="X802" s="12"/>
      <c r="AB802" s="17">
        <f>([1]WLTC_BFH!$I803/1000-H802)</f>
        <v>19.08458702239767</v>
      </c>
      <c r="AC802" s="17">
        <f t="shared" si="163"/>
        <v>19.08458702239767</v>
      </c>
      <c r="AG802" s="17">
        <f>([1]WLTC_BFH!$U806/1000-N802)</f>
        <v>1.2098677986974415</v>
      </c>
      <c r="AH802" s="17">
        <f t="shared" si="164"/>
        <v>1.2098677986974415</v>
      </c>
      <c r="AK802">
        <v>-2.7734080139388499</v>
      </c>
    </row>
    <row r="803" spans="1:37" x14ac:dyDescent="0.3">
      <c r="A803" s="3" t="s">
        <v>4</v>
      </c>
      <c r="B803" s="3">
        <v>799</v>
      </c>
      <c r="C803" s="9">
        <v>42.3</v>
      </c>
      <c r="D803" s="9">
        <v>42.3</v>
      </c>
      <c r="E803" s="9">
        <v>53.995800000000003</v>
      </c>
      <c r="F803" s="13">
        <f t="shared" si="165"/>
        <v>-0.72222222222222265</v>
      </c>
      <c r="G803" s="13">
        <f t="shared" si="166"/>
        <v>5.1873055555555556</v>
      </c>
      <c r="H803" s="35" cm="1">
        <f t="array" ref="H803">(m*g*_xll.Interp1d(-1,Parameters!$H$48:$H$54,Parameters!$I$48:$I$54,C803)+c_w*A*rho_L*(C803/3.6)^2/2+F803*e_i*m)*C803/3.6/1000</f>
        <v>-10.09436750478614</v>
      </c>
      <c r="I803" s="35">
        <f t="shared" si="156"/>
        <v>30.520345579957102</v>
      </c>
      <c r="J803" s="35">
        <f t="shared" si="157"/>
        <v>3158.3557562886031</v>
      </c>
      <c r="K803" s="35">
        <f t="shared" si="158"/>
        <v>124.56879048459491</v>
      </c>
      <c r="L803" s="35">
        <f t="shared" si="159"/>
        <v>386.91115475788348</v>
      </c>
      <c r="M803" s="35" cm="1">
        <f t="array" ref="M803">_xll.Interp2dTab(-1,1,Parameters!$V$29:$AI$29,Parameters!$U$30:$U$37,Parameters!$V$30:$AI$37,ABS(J803),ABS(I803))*_xll.Interp2dTab(-1,1,Parameters!$V$18:$AI$18,Parameters!$U$19:$U$26,Parameters!$V$19:$AI$26,ABS(J803),ABS(I803))</f>
        <v>0.79260555989901171</v>
      </c>
      <c r="N803" s="35">
        <f t="shared" si="160"/>
        <v>-8.0008518079574085</v>
      </c>
      <c r="O803" s="35">
        <f t="shared" si="161"/>
        <v>-8000.8518079574087</v>
      </c>
      <c r="P803" s="35">
        <f t="shared" si="167"/>
        <v>0.53282363916372033</v>
      </c>
      <c r="Q803" s="35" cm="1">
        <f t="array" ref="Q803">_xll.Interp2dTab(-1,1,Parameters!$AL$29:$AY$29,Parameters!$AK$30:$AK$37,Parameters!$AL$30:$AY$37,ABS(L803),ABS(K803))</f>
        <v>0.93427680799585489</v>
      </c>
      <c r="R803" s="35">
        <f t="shared" si="162"/>
        <v>-9.4309334511086771</v>
      </c>
      <c r="S803" s="35">
        <f t="shared" si="168"/>
        <v>0.3646108877895487</v>
      </c>
      <c r="X803" s="12"/>
      <c r="AB803" s="17">
        <f>([1]WLTC_BFH!$I804/1000-H803)</f>
        <v>10.07101830478614</v>
      </c>
      <c r="AC803" s="17">
        <f t="shared" si="163"/>
        <v>10.07101830478614</v>
      </c>
      <c r="AG803" s="17">
        <f>([1]WLTC_BFH!$U807/1000-N803)</f>
        <v>5.4613202764247504</v>
      </c>
      <c r="AH803" s="17">
        <f t="shared" si="164"/>
        <v>5.4613202764247504</v>
      </c>
      <c r="AK803">
        <v>16.282969204626724</v>
      </c>
    </row>
    <row r="804" spans="1:37" x14ac:dyDescent="0.3">
      <c r="A804" s="3" t="s">
        <v>4</v>
      </c>
      <c r="B804" s="3">
        <v>800</v>
      </c>
      <c r="C804" s="9">
        <v>41.4</v>
      </c>
      <c r="D804" s="9">
        <v>41.4</v>
      </c>
      <c r="E804" s="9">
        <v>49.334800000000001</v>
      </c>
      <c r="F804" s="13">
        <f t="shared" si="165"/>
        <v>-0.24999999999999961</v>
      </c>
      <c r="G804" s="13">
        <f t="shared" si="166"/>
        <v>5.1988055555555555</v>
      </c>
      <c r="H804" s="35" cm="1">
        <f t="array" ref="H804">(m*g*_xll.Interp1d(-1,Parameters!$H$48:$H$54,Parameters!$I$48:$I$54,C804)+c_w*A*rho_L*(C804/3.6)^2/2+F804*e_i*m)*C804/3.6/1000</f>
        <v>-2.5215024902023035</v>
      </c>
      <c r="I804" s="35">
        <f t="shared" si="156"/>
        <v>7.7895032427194604</v>
      </c>
      <c r="J804" s="35">
        <f t="shared" si="157"/>
        <v>3091.156697644165</v>
      </c>
      <c r="K804" s="35">
        <f t="shared" si="158"/>
        <v>31.792857485159477</v>
      </c>
      <c r="L804" s="35">
        <f t="shared" si="159"/>
        <v>378.67900252899238</v>
      </c>
      <c r="M804" s="35" cm="1">
        <f t="array" ref="M804">_xll.Interp2dTab(-1,1,Parameters!$V$29:$AI$29,Parameters!$U$30:$U$37,Parameters!$V$30:$AI$37,ABS(J804),ABS(I804))*_xll.Interp2dTab(-1,1,Parameters!$V$18:$AI$18,Parameters!$U$19:$U$26,Parameters!$V$19:$AI$26,ABS(J804),ABS(I804))</f>
        <v>0.56167945148436116</v>
      </c>
      <c r="N804" s="35">
        <f t="shared" si="160"/>
        <v>-1.4162761356132807</v>
      </c>
      <c r="O804" s="35">
        <f t="shared" si="161"/>
        <v>-1416.2761356132808</v>
      </c>
      <c r="P804" s="35">
        <f t="shared" si="167"/>
        <v>0.53243022912604998</v>
      </c>
      <c r="Q804" s="35" cm="1">
        <f t="array" ref="Q804">_xll.Interp2dTab(-1,1,Parameters!$AL$29:$AY$29,Parameters!$AK$30:$AK$37,Parameters!$AL$30:$AY$37,ABS(L804),ABS(K804))</f>
        <v>0.94087470424148711</v>
      </c>
      <c r="R804" s="35">
        <f t="shared" si="162"/>
        <v>-2.3724179097132656</v>
      </c>
      <c r="S804" s="35">
        <f t="shared" si="168"/>
        <v>0.36395188281462837</v>
      </c>
      <c r="X804" s="12"/>
      <c r="AB804" s="17">
        <f>([1]WLTC_BFH!$I805/1000-H804)</f>
        <v>2.5002742902023036</v>
      </c>
      <c r="AC804" s="17">
        <f t="shared" si="163"/>
        <v>2.5002742902023036</v>
      </c>
      <c r="AG804" s="17">
        <f>([1]WLTC_BFH!$U808/1000-N804)</f>
        <v>9.228816676153734</v>
      </c>
      <c r="AH804" s="17">
        <f t="shared" si="164"/>
        <v>9.228816676153734</v>
      </c>
      <c r="AK804">
        <v>24.446442881047215</v>
      </c>
    </row>
    <row r="805" spans="1:37" x14ac:dyDescent="0.3">
      <c r="A805" s="3" t="s">
        <v>4</v>
      </c>
      <c r="B805" s="3">
        <v>801</v>
      </c>
      <c r="C805" s="9">
        <v>41.3</v>
      </c>
      <c r="D805" s="9">
        <v>41.3</v>
      </c>
      <c r="E805" s="9">
        <v>43.669400000000003</v>
      </c>
      <c r="F805" s="13">
        <f t="shared" si="165"/>
        <v>-2.7777777777778172E-2</v>
      </c>
      <c r="G805" s="13">
        <f t="shared" si="166"/>
        <v>5.2102777777777778</v>
      </c>
      <c r="H805" s="35" cm="1">
        <f t="array" ref="H805">(m*g*_xll.Interp1d(-1,Parameters!$H$48:$H$54,Parameters!$I$48:$I$54,C805)+c_w*A*rho_L*(C805/3.6)^2/2+F805*e_i*m)*C805/3.6/1000</f>
        <v>0.94873957501379824</v>
      </c>
      <c r="I805" s="35">
        <f t="shared" si="156"/>
        <v>2.9379721002800543</v>
      </c>
      <c r="J805" s="35">
        <f t="shared" si="157"/>
        <v>3083.6901355725604</v>
      </c>
      <c r="K805" s="35">
        <f t="shared" si="158"/>
        <v>11.991333127293043</v>
      </c>
      <c r="L805" s="35">
        <f t="shared" si="159"/>
        <v>377.76431894800447</v>
      </c>
      <c r="M805" s="35" cm="1">
        <f t="array" ref="M805">_xll.Interp2dTab(-1,1,Parameters!$V$29:$AI$29,Parameters!$U$30:$U$37,Parameters!$V$30:$AI$37,ABS(J805),ABS(I805))*_xll.Interp2dTab(-1,1,Parameters!$V$18:$AI$18,Parameters!$U$19:$U$26,Parameters!$V$19:$AI$26,ABS(J805),ABS(I805))</f>
        <v>0.31614254759786048</v>
      </c>
      <c r="N805" s="35">
        <f t="shared" si="160"/>
        <v>3.0009866821868392</v>
      </c>
      <c r="O805" s="35">
        <f t="shared" si="161"/>
        <v>3000.9866821868391</v>
      </c>
      <c r="P805" s="35">
        <f t="shared" si="167"/>
        <v>0.53326383653776854</v>
      </c>
      <c r="Q805" s="35" cm="1">
        <f t="array" ref="Q805">_xll.Interp2dTab(-1,1,Parameters!$AL$29:$AY$29,Parameters!$AK$30:$AK$37,Parameters!$AL$30:$AY$37,ABS(L805),ABS(K805))</f>
        <v>0.65794625371430282</v>
      </c>
      <c r="R805" s="35">
        <f t="shared" si="162"/>
        <v>1.4419712395319229</v>
      </c>
      <c r="S805" s="35">
        <f t="shared" si="168"/>
        <v>0.36435243038116499</v>
      </c>
      <c r="X805" s="12"/>
      <c r="AB805" s="17">
        <f>([1]WLTC_BFH!$I806/1000-H805)</f>
        <v>-0.97082087501379821</v>
      </c>
      <c r="AC805" s="17">
        <f t="shared" si="163"/>
        <v>0.97082087501379821</v>
      </c>
      <c r="AG805" s="17">
        <f>([1]WLTC_BFH!$U809/1000-N805)</f>
        <v>5.9932355400353838</v>
      </c>
      <c r="AH805" s="17">
        <f t="shared" si="164"/>
        <v>5.9932355400353838</v>
      </c>
      <c r="AK805">
        <v>29.632364375424032</v>
      </c>
    </row>
    <row r="806" spans="1:37" x14ac:dyDescent="0.3">
      <c r="A806" s="3" t="s">
        <v>4</v>
      </c>
      <c r="B806" s="3">
        <v>802</v>
      </c>
      <c r="C806" s="9">
        <v>42.1</v>
      </c>
      <c r="D806" s="9">
        <v>42.1</v>
      </c>
      <c r="E806" s="9">
        <v>41.504300000000001</v>
      </c>
      <c r="F806" s="13">
        <f t="shared" si="165"/>
        <v>0.2222222222222234</v>
      </c>
      <c r="G806" s="13">
        <f t="shared" si="166"/>
        <v>5.221972222222222</v>
      </c>
      <c r="H806" s="35" cm="1">
        <f t="array" ref="H806">(m*g*_xll.Interp1d(-1,Parameters!$H$48:$H$54,Parameters!$I$48:$I$54,C806)+c_w*A*rho_L*(C806/3.6)^2/2+F806*e_i*m)*C806/3.6/1000</f>
        <v>4.9679726193380525</v>
      </c>
      <c r="I806" s="35">
        <f t="shared" si="156"/>
        <v>15.092034868500052</v>
      </c>
      <c r="J806" s="35">
        <f t="shared" si="157"/>
        <v>3143.4226321453948</v>
      </c>
      <c r="K806" s="35">
        <f t="shared" si="158"/>
        <v>61.598140315782963</v>
      </c>
      <c r="L806" s="35">
        <f t="shared" si="159"/>
        <v>385.08178759590771</v>
      </c>
      <c r="M806" s="35" cm="1">
        <f t="array" ref="M806">_xll.Interp2dTab(-1,1,Parameters!$V$29:$AI$29,Parameters!$U$30:$U$37,Parameters!$V$30:$AI$37,ABS(J806),ABS(I806))*_xll.Interp2dTab(-1,1,Parameters!$V$18:$AI$18,Parameters!$U$19:$U$26,Parameters!$V$19:$AI$26,ABS(J806),ABS(I806))</f>
        <v>0.71865130946631928</v>
      </c>
      <c r="N806" s="35">
        <f t="shared" si="160"/>
        <v>6.9129111070949554</v>
      </c>
      <c r="O806" s="35">
        <f t="shared" si="161"/>
        <v>6912.9111070949557</v>
      </c>
      <c r="P806" s="35">
        <f t="shared" si="167"/>
        <v>0.53518408962307273</v>
      </c>
      <c r="Q806" s="35" cm="1">
        <f t="array" ref="Q806">_xll.Interp2dTab(-1,1,Parameters!$AL$29:$AY$29,Parameters!$AK$30:$AK$37,Parameters!$AL$30:$AY$37,ABS(L806),ABS(K806))</f>
        <v>0.9477482283067703</v>
      </c>
      <c r="R806" s="35">
        <f t="shared" si="162"/>
        <v>5.2418695925327574</v>
      </c>
      <c r="S806" s="35">
        <f t="shared" si="168"/>
        <v>0.36580850526797964</v>
      </c>
      <c r="X806" s="12"/>
      <c r="AB806" s="17">
        <f>([1]WLTC_BFH!$I807/1000-H806)</f>
        <v>-4.9732659193380524</v>
      </c>
      <c r="AC806" s="17">
        <f t="shared" si="163"/>
        <v>4.9732659193380524</v>
      </c>
      <c r="AG806" s="17">
        <f>([1]WLTC_BFH!$U810/1000-N806)</f>
        <v>3.5363958235979149</v>
      </c>
      <c r="AH806" s="17">
        <f t="shared" si="164"/>
        <v>3.5363958235979149</v>
      </c>
      <c r="AK806">
        <v>15.087473404831307</v>
      </c>
    </row>
    <row r="807" spans="1:37" x14ac:dyDescent="0.3">
      <c r="A807" s="3" t="s">
        <v>4</v>
      </c>
      <c r="B807" s="3">
        <v>803</v>
      </c>
      <c r="C807" s="9">
        <v>44.7</v>
      </c>
      <c r="D807" s="9">
        <v>44.7</v>
      </c>
      <c r="E807" s="9">
        <v>41.872399999999999</v>
      </c>
      <c r="F807" s="13">
        <f t="shared" si="165"/>
        <v>0.72222222222222265</v>
      </c>
      <c r="G807" s="13">
        <f t="shared" si="166"/>
        <v>5.2343888888888888</v>
      </c>
      <c r="H807" s="35" cm="1">
        <f t="array" ref="H807">(m*g*_xll.Interp1d(-1,Parameters!$H$48:$H$54,Parameters!$I$48:$I$54,C807)+c_w*A*rho_L*(C807/3.6)^2/2+F807*e_i*m)*C807/3.6/1000</f>
        <v>13.806794757513421</v>
      </c>
      <c r="I807" s="35">
        <f t="shared" si="156"/>
        <v>39.50354295996479</v>
      </c>
      <c r="J807" s="35">
        <f t="shared" si="157"/>
        <v>3337.5532460071063</v>
      </c>
      <c r="K807" s="35">
        <f t="shared" si="158"/>
        <v>161.2337105910963</v>
      </c>
      <c r="L807" s="35">
        <f t="shared" si="159"/>
        <v>408.86356070159331</v>
      </c>
      <c r="M807" s="35" cm="1">
        <f t="array" ref="M807">_xll.Interp2dTab(-1,1,Parameters!$V$29:$AI$29,Parameters!$U$30:$U$37,Parameters!$V$30:$AI$37,ABS(J807),ABS(I807))*_xll.Interp2dTab(-1,1,Parameters!$V$18:$AI$18,Parameters!$U$19:$U$26,Parameters!$V$19:$AI$26,ABS(J807),ABS(I807))</f>
        <v>0.83529850269648243</v>
      </c>
      <c r="N807" s="35">
        <f t="shared" si="160"/>
        <v>16.529174556093171</v>
      </c>
      <c r="O807" s="35">
        <f t="shared" si="161"/>
        <v>16529.17455609317</v>
      </c>
      <c r="P807" s="35">
        <f t="shared" si="167"/>
        <v>0.53977552699976528</v>
      </c>
      <c r="Q807" s="35" cm="1">
        <f t="array" ref="Q807">_xll.Interp2dTab(-1,1,Parameters!$AL$29:$AY$29,Parameters!$AK$30:$AK$37,Parameters!$AL$30:$AY$37,ABS(L807),ABS(K807))</f>
        <v>0.92472593171867967</v>
      </c>
      <c r="R807" s="35">
        <f t="shared" si="162"/>
        <v>14.930688416893803</v>
      </c>
      <c r="S807" s="35">
        <f t="shared" si="168"/>
        <v>0.36995591871711681</v>
      </c>
      <c r="X807" s="12"/>
      <c r="AB807" s="17">
        <f>([1]WLTC_BFH!$I808/1000-H807)</f>
        <v>-13.800774157513422</v>
      </c>
      <c r="AC807" s="17">
        <f t="shared" si="163"/>
        <v>13.800774157513422</v>
      </c>
      <c r="AG807" s="17">
        <f>([1]WLTC_BFH!$U811/1000-N807)</f>
        <v>-0.55836267490519198</v>
      </c>
      <c r="AH807" s="17">
        <f t="shared" si="164"/>
        <v>0.55836267490519198</v>
      </c>
      <c r="AK807">
        <v>11.952546602182537</v>
      </c>
    </row>
    <row r="808" spans="1:37" x14ac:dyDescent="0.3">
      <c r="A808" s="3" t="s">
        <v>4</v>
      </c>
      <c r="B808" s="3">
        <v>804</v>
      </c>
      <c r="C808" s="9">
        <v>48.4</v>
      </c>
      <c r="D808" s="9">
        <v>48.4</v>
      </c>
      <c r="E808" s="9">
        <v>43.0672</v>
      </c>
      <c r="F808" s="13">
        <f t="shared" si="165"/>
        <v>1.0277777777777766</v>
      </c>
      <c r="G808" s="13">
        <f t="shared" si="166"/>
        <v>5.2478333333333333</v>
      </c>
      <c r="H808" s="35" cm="1">
        <f t="array" ref="H808">(m*g*_xll.Interp1d(-1,Parameters!$H$48:$H$54,Parameters!$I$48:$I$54,C808)+c_w*A*rho_L*(C808/3.6)^2/2+F808*e_i*m)*C808/3.6/1000</f>
        <v>20.68259642165572</v>
      </c>
      <c r="I808" s="35">
        <f t="shared" si="156"/>
        <v>54.652545967362741</v>
      </c>
      <c r="J808" s="35">
        <f t="shared" si="157"/>
        <v>3613.8160426564627</v>
      </c>
      <c r="K808" s="35">
        <f t="shared" si="158"/>
        <v>223.06436636579105</v>
      </c>
      <c r="L808" s="35">
        <f t="shared" si="159"/>
        <v>442.70685319814561</v>
      </c>
      <c r="M808" s="35" cm="1">
        <f t="array" ref="M808">_xll.Interp2dTab(-1,1,Parameters!$V$29:$AI$29,Parameters!$U$30:$U$37,Parameters!$V$30:$AI$37,ABS(J808),ABS(I808))*_xll.Interp2dTab(-1,1,Parameters!$V$18:$AI$18,Parameters!$U$19:$U$26,Parameters!$V$19:$AI$26,ABS(J808),ABS(I808))</f>
        <v>0.88028616707484775</v>
      </c>
      <c r="N808" s="35">
        <f t="shared" si="160"/>
        <v>23.495310042622933</v>
      </c>
      <c r="O808" s="35">
        <f t="shared" si="161"/>
        <v>23495.310042622932</v>
      </c>
      <c r="P808" s="35">
        <f t="shared" si="167"/>
        <v>0.54630200201160495</v>
      </c>
      <c r="Q808" s="35" cm="1">
        <f t="array" ref="Q808">_xll.Interp2dTab(-1,1,Parameters!$AL$29:$AY$29,Parameters!$AK$30:$AK$37,Parameters!$AL$30:$AY$37,ABS(L808),ABS(K808))</f>
        <v>0.90438134154258032</v>
      </c>
      <c r="R808" s="35">
        <f t="shared" si="162"/>
        <v>22.869331189847351</v>
      </c>
      <c r="S808" s="35">
        <f t="shared" si="168"/>
        <v>0.37630851071429661</v>
      </c>
      <c r="X808" s="12"/>
      <c r="AB808" s="17">
        <f>([1]WLTC_BFH!$I809/1000-H808)</f>
        <v>-20.677013921655721</v>
      </c>
      <c r="AC808" s="17">
        <f t="shared" si="163"/>
        <v>20.677013921655721</v>
      </c>
      <c r="AG808" s="17">
        <f>([1]WLTC_BFH!$U812/1000-N808)</f>
        <v>-2.6888300426227332</v>
      </c>
      <c r="AH808" s="17">
        <f t="shared" si="164"/>
        <v>2.6888300426227332</v>
      </c>
      <c r="AK808">
        <v>13.66784307825208</v>
      </c>
    </row>
    <row r="809" spans="1:37" x14ac:dyDescent="0.3">
      <c r="A809" s="3" t="s">
        <v>4</v>
      </c>
      <c r="B809" s="3">
        <v>805</v>
      </c>
      <c r="C809" s="9">
        <v>51.4</v>
      </c>
      <c r="D809" s="9">
        <v>51.4</v>
      </c>
      <c r="E809" s="9">
        <v>44.4587</v>
      </c>
      <c r="F809" s="13">
        <f t="shared" si="165"/>
        <v>0.83333333333333326</v>
      </c>
      <c r="G809" s="13">
        <f t="shared" si="166"/>
        <v>5.2621111111111114</v>
      </c>
      <c r="H809" s="35" cm="1">
        <f t="array" ref="H809">(m*g*_xll.Interp1d(-1,Parameters!$H$48:$H$54,Parameters!$I$48:$I$54,C809)+c_w*A*rho_L*(C809/3.6)^2/2+F809*e_i*m)*C809/3.6/1000</f>
        <v>18.332635150387539</v>
      </c>
      <c r="I809" s="35">
        <f t="shared" si="156"/>
        <v>45.615504087210894</v>
      </c>
      <c r="J809" s="35">
        <f t="shared" si="157"/>
        <v>3837.8129048045912</v>
      </c>
      <c r="K809" s="35">
        <f t="shared" si="158"/>
        <v>186.17967993195128</v>
      </c>
      <c r="L809" s="35">
        <f t="shared" si="159"/>
        <v>470.1473606277828</v>
      </c>
      <c r="M809" s="35" cm="1">
        <f t="array" ref="M809">_xll.Interp2dTab(-1,1,Parameters!$V$29:$AI$29,Parameters!$U$30:$U$37,Parameters!$V$30:$AI$37,ABS(J809),ABS(I809))*_xll.Interp2dTab(-1,1,Parameters!$V$18:$AI$18,Parameters!$U$19:$U$26,Parameters!$V$19:$AI$26,ABS(J809),ABS(I809))</f>
        <v>0.85914011227925768</v>
      </c>
      <c r="N809" s="35">
        <f t="shared" si="160"/>
        <v>21.338353184036457</v>
      </c>
      <c r="O809" s="35">
        <f t="shared" si="161"/>
        <v>21338.353184036456</v>
      </c>
      <c r="P809" s="35">
        <f t="shared" si="167"/>
        <v>0.55222932234050393</v>
      </c>
      <c r="Q809" s="35" cm="1">
        <f t="array" ref="Q809">_xll.Interp2dTab(-1,1,Parameters!$AL$29:$AY$29,Parameters!$AK$30:$AK$37,Parameters!$AL$30:$AY$37,ABS(L809),ABS(K809))</f>
        <v>0.92487448663008209</v>
      </c>
      <c r="R809" s="35">
        <f t="shared" si="162"/>
        <v>19.821754643903329</v>
      </c>
      <c r="S809" s="35">
        <f t="shared" si="168"/>
        <v>0.38181455367093642</v>
      </c>
      <c r="X809" s="12"/>
      <c r="AB809" s="17">
        <f>([1]WLTC_BFH!$I810/1000-H809)</f>
        <v>-18.32487655038754</v>
      </c>
      <c r="AC809" s="17">
        <f t="shared" si="163"/>
        <v>18.32487655038754</v>
      </c>
      <c r="AG809" s="17">
        <f>([1]WLTC_BFH!$U813/1000-N809)</f>
        <v>-11.422593184036424</v>
      </c>
      <c r="AH809" s="17">
        <f t="shared" si="164"/>
        <v>11.422593184036424</v>
      </c>
      <c r="AK809">
        <v>1.722154763817997</v>
      </c>
    </row>
    <row r="810" spans="1:37" x14ac:dyDescent="0.3">
      <c r="A810" s="3" t="s">
        <v>4</v>
      </c>
      <c r="B810" s="3">
        <v>806</v>
      </c>
      <c r="C810" s="9">
        <v>52.7</v>
      </c>
      <c r="D810" s="9">
        <v>52.7</v>
      </c>
      <c r="E810" s="9">
        <v>46.727699999999999</v>
      </c>
      <c r="F810" s="13">
        <f t="shared" si="165"/>
        <v>0.36111111111111227</v>
      </c>
      <c r="G810" s="13">
        <f t="shared" si="166"/>
        <v>5.2767500000000007</v>
      </c>
      <c r="H810" s="35" cm="1">
        <f t="array" ref="H810">(m*g*_xll.Interp1d(-1,Parameters!$H$48:$H$54,Parameters!$I$48:$I$54,C810)+c_w*A*rho_L*(C810/3.6)^2/2+F810*e_i*m)*C810/3.6/1000</f>
        <v>9.4659573140470226</v>
      </c>
      <c r="I810" s="35">
        <f t="shared" si="156"/>
        <v>22.972307907283525</v>
      </c>
      <c r="J810" s="35">
        <f t="shared" si="157"/>
        <v>3934.8782117354467</v>
      </c>
      <c r="K810" s="35">
        <f t="shared" si="158"/>
        <v>93.761474723577706</v>
      </c>
      <c r="L810" s="35">
        <f t="shared" si="159"/>
        <v>482.0382471806256</v>
      </c>
      <c r="M810" s="35" cm="1">
        <f t="array" ref="M810">_xll.Interp2dTab(-1,1,Parameters!$V$29:$AI$29,Parameters!$U$30:$U$37,Parameters!$V$30:$AI$37,ABS(J810),ABS(I810))*_xll.Interp2dTab(-1,1,Parameters!$V$18:$AI$18,Parameters!$U$19:$U$26,Parameters!$V$19:$AI$26,ABS(J810),ABS(I810))</f>
        <v>0.75575909708439881</v>
      </c>
      <c r="N810" s="35">
        <f t="shared" si="160"/>
        <v>12.525098739221553</v>
      </c>
      <c r="O810" s="35">
        <f t="shared" si="161"/>
        <v>12525.098739221554</v>
      </c>
      <c r="P810" s="35">
        <f t="shared" si="167"/>
        <v>0.55570851643473218</v>
      </c>
      <c r="Q810" s="35" cm="1">
        <f t="array" ref="Q810">_xll.Interp2dTab(-1,1,Parameters!$AL$29:$AY$29,Parameters!$AK$30:$AK$37,Parameters!$AL$30:$AY$37,ABS(L810),ABS(K810))</f>
        <v>0.95331587956703501</v>
      </c>
      <c r="R810" s="35">
        <f t="shared" si="162"/>
        <v>9.9295076447757822</v>
      </c>
      <c r="S810" s="35">
        <f t="shared" si="168"/>
        <v>0.38457275023892967</v>
      </c>
      <c r="X810" s="12"/>
      <c r="AB810" s="17">
        <f>([1]WLTC_BFH!$I811/1000-H810)</f>
        <v>-9.4531665140470231</v>
      </c>
      <c r="AC810" s="17">
        <f t="shared" si="163"/>
        <v>9.4531665140470231</v>
      </c>
      <c r="AG810" s="17">
        <f>([1]WLTC_BFH!$U814/1000-N810)</f>
        <v>-4.4542187392214903</v>
      </c>
      <c r="AH810" s="17">
        <f t="shared" si="164"/>
        <v>4.4542187392214903</v>
      </c>
      <c r="AK810">
        <v>-4.5535563384459117</v>
      </c>
    </row>
    <row r="811" spans="1:37" x14ac:dyDescent="0.3">
      <c r="A811" s="3" t="s">
        <v>4</v>
      </c>
      <c r="B811" s="3">
        <v>807</v>
      </c>
      <c r="C811" s="9">
        <v>53</v>
      </c>
      <c r="D811" s="9">
        <v>53</v>
      </c>
      <c r="E811" s="9">
        <v>49.8157</v>
      </c>
      <c r="F811" s="13">
        <f t="shared" si="165"/>
        <v>8.3333333333332538E-2</v>
      </c>
      <c r="G811" s="13">
        <f t="shared" si="166"/>
        <v>5.2914722222222226</v>
      </c>
      <c r="H811" s="35" cm="1">
        <f t="array" ref="H811">(m*g*_xll.Interp1d(-1,Parameters!$H$48:$H$54,Parameters!$I$48:$I$54,C811)+c_w*A*rho_L*(C811/3.6)^2/2+F811*e_i*m)*C811/3.6/1000</f>
        <v>3.9748214264774862</v>
      </c>
      <c r="I811" s="35">
        <f t="shared" si="156"/>
        <v>9.5916308267227297</v>
      </c>
      <c r="J811" s="35">
        <f t="shared" si="157"/>
        <v>3957.2778979502596</v>
      </c>
      <c r="K811" s="35">
        <f t="shared" si="158"/>
        <v>39.148241219268826</v>
      </c>
      <c r="L811" s="35">
        <f t="shared" si="159"/>
        <v>484.78229792358928</v>
      </c>
      <c r="M811" s="35" cm="1">
        <f t="array" ref="M811">_xll.Interp2dTab(-1,1,Parameters!$V$29:$AI$29,Parameters!$U$30:$U$37,Parameters!$V$30:$AI$37,ABS(J811),ABS(I811))*_xll.Interp2dTab(-1,1,Parameters!$V$18:$AI$18,Parameters!$U$19:$U$26,Parameters!$V$19:$AI$26,ABS(J811),ABS(I811))</f>
        <v>0.67471011830332817</v>
      </c>
      <c r="N811" s="35">
        <f t="shared" si="160"/>
        <v>5.8911543174613143</v>
      </c>
      <c r="O811" s="35">
        <f t="shared" si="161"/>
        <v>5891.1543174613143</v>
      </c>
      <c r="P811" s="35">
        <f t="shared" si="167"/>
        <v>0.55734494818958258</v>
      </c>
      <c r="Q811" s="35" cm="1">
        <f t="array" ref="Q811">_xll.Interp2dTab(-1,1,Parameters!$AL$29:$AY$29,Parameters!$AK$30:$AK$37,Parameters!$AL$30:$AY$37,ABS(L811),ABS(K811))</f>
        <v>0.94805833729200117</v>
      </c>
      <c r="R811" s="35">
        <f t="shared" si="162"/>
        <v>4.1925916055240009</v>
      </c>
      <c r="S811" s="35">
        <f t="shared" si="168"/>
        <v>0.38573735901824191</v>
      </c>
      <c r="X811" s="12"/>
      <c r="AB811" s="17">
        <f>([1]WLTC_BFH!$I812/1000-H811)</f>
        <v>-3.9577799264774862</v>
      </c>
      <c r="AC811" s="17">
        <f t="shared" si="163"/>
        <v>3.9577799264774862</v>
      </c>
      <c r="AG811" s="17">
        <f>([1]WLTC_BFH!$U815/1000-N811)</f>
        <v>-1.2613686031755504</v>
      </c>
      <c r="AH811" s="17">
        <f t="shared" si="164"/>
        <v>1.2613686031755504</v>
      </c>
      <c r="AK811">
        <v>-13.213198190278575</v>
      </c>
    </row>
    <row r="812" spans="1:37" x14ac:dyDescent="0.3">
      <c r="A812" s="3" t="s">
        <v>4</v>
      </c>
      <c r="B812" s="3">
        <v>808</v>
      </c>
      <c r="C812" s="9">
        <v>52.5</v>
      </c>
      <c r="D812" s="9">
        <v>52.5</v>
      </c>
      <c r="E812" s="9">
        <v>51.509599999999999</v>
      </c>
      <c r="F812" s="13">
        <f t="shared" si="165"/>
        <v>-0.1388888888888889</v>
      </c>
      <c r="G812" s="13">
        <f t="shared" si="166"/>
        <v>5.306055555555556</v>
      </c>
      <c r="H812" s="35" cm="1">
        <f t="array" ref="H812">(m*g*_xll.Interp1d(-1,Parameters!$H$48:$H$54,Parameters!$I$48:$I$54,C812)+c_w*A*rho_L*(C812/3.6)^2/2+F812*e_i*m)*C812/3.6/1000</f>
        <v>-0.49762618566530337</v>
      </c>
      <c r="I812" s="35">
        <f t="shared" si="156"/>
        <v>1.2122567866262444</v>
      </c>
      <c r="J812" s="35">
        <f t="shared" si="157"/>
        <v>3919.9450875922375</v>
      </c>
      <c r="K812" s="35">
        <f t="shared" si="158"/>
        <v>4.9478260746150164</v>
      </c>
      <c r="L812" s="35">
        <f t="shared" si="159"/>
        <v>480.20888001864967</v>
      </c>
      <c r="M812" s="35" cm="1">
        <f t="array" ref="M812">_xll.Interp2dTab(-1,1,Parameters!$V$29:$AI$29,Parameters!$U$30:$U$37,Parameters!$V$30:$AI$37,ABS(J812),ABS(I812))*_xll.Interp2dTab(-1,1,Parameters!$V$18:$AI$18,Parameters!$U$19:$U$26,Parameters!$V$19:$AI$26,ABS(J812),ABS(I812))</f>
        <v>0.25189959341395618</v>
      </c>
      <c r="N812" s="35">
        <f t="shared" si="160"/>
        <v>-0.12535183384122778</v>
      </c>
      <c r="O812" s="35">
        <f t="shared" si="161"/>
        <v>-125.35183384122777</v>
      </c>
      <c r="P812" s="35">
        <f t="shared" si="167"/>
        <v>0.55731012823573778</v>
      </c>
      <c r="Q812" s="35" cm="1">
        <f t="array" ref="Q812">_xll.Interp2dTab(-1,1,Parameters!$AL$29:$AY$29,Parameters!$AK$30:$AK$37,Parameters!$AL$30:$AY$37,ABS(L812),ABS(K812))</f>
        <v>0.50687304321168436</v>
      </c>
      <c r="R812" s="35">
        <f t="shared" si="162"/>
        <v>-0.25223329910999498</v>
      </c>
      <c r="S812" s="35">
        <f t="shared" si="168"/>
        <v>0.38566729421293355</v>
      </c>
      <c r="X812" s="12"/>
      <c r="AB812" s="17">
        <f>([1]WLTC_BFH!$I813/1000-H812)</f>
        <v>0.50549508566530332</v>
      </c>
      <c r="AC812" s="17">
        <f t="shared" si="163"/>
        <v>0.50549508566530332</v>
      </c>
      <c r="AG812" s="17">
        <f>([1]WLTC_BFH!$U816/1000-N812)</f>
        <v>2.0444232624127165</v>
      </c>
      <c r="AH812" s="17">
        <f t="shared" si="164"/>
        <v>2.0444232624127165</v>
      </c>
      <c r="AK812">
        <v>-9.1654785901066678</v>
      </c>
    </row>
    <row r="813" spans="1:37" x14ac:dyDescent="0.3">
      <c r="A813" s="3" t="s">
        <v>4</v>
      </c>
      <c r="B813" s="3">
        <v>809</v>
      </c>
      <c r="C813" s="9">
        <v>51.3</v>
      </c>
      <c r="D813" s="9">
        <v>51.3</v>
      </c>
      <c r="E813" s="9">
        <v>52.362099999999998</v>
      </c>
      <c r="F813" s="13">
        <f t="shared" si="165"/>
        <v>-0.33333333333333409</v>
      </c>
      <c r="G813" s="13">
        <f t="shared" si="166"/>
        <v>5.3203055555555556</v>
      </c>
      <c r="H813" s="35" cm="1">
        <f t="array" ref="H813">(m*g*_xll.Interp1d(-1,Parameters!$H$48:$H$54,Parameters!$I$48:$I$54,C813)+c_w*A*rho_L*(C813/3.6)^2/2+F813*e_i*m)*C813/3.6/1000</f>
        <v>-4.3183005893699358</v>
      </c>
      <c r="I813" s="35">
        <f t="shared" si="156"/>
        <v>10.765797498058474</v>
      </c>
      <c r="J813" s="35">
        <f t="shared" si="157"/>
        <v>3830.3463427329866</v>
      </c>
      <c r="K813" s="35">
        <f t="shared" si="158"/>
        <v>43.940602488325659</v>
      </c>
      <c r="L813" s="35">
        <f t="shared" si="159"/>
        <v>469.23267704679489</v>
      </c>
      <c r="M813" s="35" cm="1">
        <f t="array" ref="M813">_xll.Interp2dTab(-1,1,Parameters!$V$29:$AI$29,Parameters!$U$30:$U$37,Parameters!$V$30:$AI$37,ABS(J813),ABS(I813))*_xll.Interp2dTab(-1,1,Parameters!$V$18:$AI$18,Parameters!$U$19:$U$26,Parameters!$V$19:$AI$26,ABS(J813),ABS(I813))</f>
        <v>0.70233798596851793</v>
      </c>
      <c r="N813" s="35">
        <f t="shared" si="160"/>
        <v>-3.0329065387447445</v>
      </c>
      <c r="O813" s="35">
        <f t="shared" si="161"/>
        <v>-3032.9065387447445</v>
      </c>
      <c r="P813" s="35">
        <f t="shared" si="167"/>
        <v>0.55646765419719757</v>
      </c>
      <c r="Q813" s="35" cm="1">
        <f t="array" ref="Q813">_xll.Interp2dTab(-1,1,Parameters!$AL$29:$AY$29,Parameters!$AK$30:$AK$37,Parameters!$AL$30:$AY$37,ABS(L813),ABS(K813))</f>
        <v>0.95019885822562222</v>
      </c>
      <c r="R813" s="35">
        <f t="shared" si="162"/>
        <v>-4.1032442894943442</v>
      </c>
      <c r="S813" s="35">
        <f t="shared" si="168"/>
        <v>0.38452750413251846</v>
      </c>
      <c r="X813" s="12"/>
      <c r="AB813" s="17">
        <f>([1]WLTC_BFH!$I814/1000-H813)</f>
        <v>4.3244084893699357</v>
      </c>
      <c r="AC813" s="17">
        <f t="shared" si="163"/>
        <v>4.3244084893699357</v>
      </c>
      <c r="AG813" s="17">
        <f>([1]WLTC_BFH!$U817/1000-N813)</f>
        <v>2.6738268927270878</v>
      </c>
      <c r="AH813" s="17">
        <f t="shared" si="164"/>
        <v>2.6738268927270878</v>
      </c>
      <c r="AK813">
        <v>-7.6760479041283247</v>
      </c>
    </row>
    <row r="814" spans="1:37" x14ac:dyDescent="0.3">
      <c r="A814" s="3" t="s">
        <v>4</v>
      </c>
      <c r="B814" s="3">
        <v>810</v>
      </c>
      <c r="C814" s="9">
        <v>49.7</v>
      </c>
      <c r="D814" s="9">
        <v>49.7</v>
      </c>
      <c r="E814" s="9">
        <v>52.733899999999998</v>
      </c>
      <c r="F814" s="13">
        <f t="shared" si="165"/>
        <v>-0.44444444444444287</v>
      </c>
      <c r="G814" s="13">
        <f t="shared" si="166"/>
        <v>5.3341111111111115</v>
      </c>
      <c r="H814" s="35" cm="1">
        <f t="array" ref="H814">(m*g*_xll.Interp1d(-1,Parameters!$H$48:$H$54,Parameters!$I$48:$I$54,C814)+c_w*A*rho_L*(C814/3.6)^2/2+F814*e_i*m)*C814/3.6/1000</f>
        <v>-6.3482943736563362</v>
      </c>
      <c r="I814" s="35">
        <f t="shared" si="156"/>
        <v>16.336212364465403</v>
      </c>
      <c r="J814" s="35">
        <f t="shared" si="157"/>
        <v>3710.8813495873187</v>
      </c>
      <c r="K814" s="35">
        <f t="shared" si="158"/>
        <v>66.676250765565541</v>
      </c>
      <c r="L814" s="35">
        <f t="shared" si="159"/>
        <v>454.59773975098841</v>
      </c>
      <c r="M814" s="35" cm="1">
        <f t="array" ref="M814">_xll.Interp2dTab(-1,1,Parameters!$V$29:$AI$29,Parameters!$U$30:$U$37,Parameters!$V$30:$AI$37,ABS(J814),ABS(I814))*_xll.Interp2dTab(-1,1,Parameters!$V$18:$AI$18,Parameters!$U$19:$U$26,Parameters!$V$19:$AI$26,ABS(J814),ABS(I814))</f>
        <v>0.72618632442079312</v>
      </c>
      <c r="N814" s="35">
        <f t="shared" si="160"/>
        <v>-4.6100445575466962</v>
      </c>
      <c r="O814" s="35">
        <f t="shared" si="161"/>
        <v>-4610.0445575466965</v>
      </c>
      <c r="P814" s="35">
        <f t="shared" si="167"/>
        <v>0.55518708626454571</v>
      </c>
      <c r="Q814" s="35" cm="1">
        <f t="array" ref="Q814">_xll.Interp2dTab(-1,1,Parameters!$AL$29:$AY$29,Parameters!$AK$30:$AK$37,Parameters!$AL$30:$AY$37,ABS(L814),ABS(K814))</f>
        <v>0.95197274751031324</v>
      </c>
      <c r="R814" s="35">
        <f t="shared" si="162"/>
        <v>-6.0434032368938855</v>
      </c>
      <c r="S814" s="35">
        <f t="shared" si="168"/>
        <v>0.38284878101115905</v>
      </c>
      <c r="X814" s="12"/>
      <c r="AB814" s="17">
        <f>([1]WLTC_BFH!$I815/1000-H814)</f>
        <v>6.3508376736563363</v>
      </c>
      <c r="AC814" s="17">
        <f t="shared" si="163"/>
        <v>6.3508376736563363</v>
      </c>
      <c r="AG814" s="17">
        <f>([1]WLTC_BFH!$U818/1000-N814)</f>
        <v>-4.7411954424531038</v>
      </c>
      <c r="AH814" s="17">
        <f t="shared" si="164"/>
        <v>4.7411954424531038</v>
      </c>
      <c r="AK814">
        <v>-14.607109125968133</v>
      </c>
    </row>
    <row r="815" spans="1:37" x14ac:dyDescent="0.3">
      <c r="A815" s="3" t="s">
        <v>4</v>
      </c>
      <c r="B815" s="3">
        <v>811</v>
      </c>
      <c r="C815" s="9">
        <v>47.4</v>
      </c>
      <c r="D815" s="9">
        <v>47.4</v>
      </c>
      <c r="E815" s="9">
        <v>52.413400000000003</v>
      </c>
      <c r="F815" s="13">
        <f t="shared" si="165"/>
        <v>-0.63888888888889006</v>
      </c>
      <c r="G815" s="13">
        <f t="shared" si="166"/>
        <v>5.3472777777777782</v>
      </c>
      <c r="H815" s="35" cm="1">
        <f t="array" ref="H815">(m*g*_xll.Interp1d(-1,Parameters!$H$48:$H$54,Parameters!$I$48:$I$54,C815)+c_w*A*rho_L*(C815/3.6)^2/2+F815*e_i*m)*C815/3.6/1000</f>
        <v>-9.6289053121421073</v>
      </c>
      <c r="I815" s="35">
        <f t="shared" si="156"/>
        <v>25.980605980872735</v>
      </c>
      <c r="J815" s="35">
        <f t="shared" si="157"/>
        <v>3539.150421940421</v>
      </c>
      <c r="K815" s="35">
        <f t="shared" si="158"/>
        <v>106.03984331093207</v>
      </c>
      <c r="L815" s="35">
        <f t="shared" si="159"/>
        <v>433.56001738826666</v>
      </c>
      <c r="M815" s="35" cm="1">
        <f t="array" ref="M815">_xll.Interp2dTab(-1,1,Parameters!$V$29:$AI$29,Parameters!$U$30:$U$37,Parameters!$V$30:$AI$37,ABS(J815),ABS(I815))*_xll.Interp2dTab(-1,1,Parameters!$V$18:$AI$18,Parameters!$U$19:$U$26,Parameters!$V$19:$AI$26,ABS(J815),ABS(I815))</f>
        <v>0.76980720836489047</v>
      </c>
      <c r="N815" s="35">
        <f t="shared" si="160"/>
        <v>-7.4124007179499802</v>
      </c>
      <c r="O815" s="35">
        <f t="shared" si="161"/>
        <v>-7412.4007179499804</v>
      </c>
      <c r="P815" s="35">
        <f t="shared" si="167"/>
        <v>0.55312808606511521</v>
      </c>
      <c r="Q815" s="35" cm="1">
        <f t="array" ref="Q815">_xll.Interp2dTab(-1,1,Parameters!$AL$29:$AY$29,Parameters!$AK$30:$AK$37,Parameters!$AL$30:$AY$37,ABS(L815),ABS(K815))</f>
        <v>0.94634340520326909</v>
      </c>
      <c r="R815" s="35">
        <f t="shared" si="162"/>
        <v>-9.1122510414724083</v>
      </c>
      <c r="S815" s="35">
        <f t="shared" si="168"/>
        <v>0.38031760016630561</v>
      </c>
      <c r="X815" s="12"/>
      <c r="AB815" s="17">
        <f>([1]WLTC_BFH!$I816/1000-H815)</f>
        <v>9.6287146121421081</v>
      </c>
      <c r="AC815" s="17">
        <f t="shared" si="163"/>
        <v>9.6287146121421081</v>
      </c>
      <c r="AG815" s="17">
        <f>([1]WLTC_BFH!$U819/1000-N815)</f>
        <v>-2.3802792820500684</v>
      </c>
      <c r="AH815" s="17">
        <f t="shared" si="164"/>
        <v>2.3802792820500684</v>
      </c>
      <c r="AK815">
        <v>-12.911781764209884</v>
      </c>
    </row>
    <row r="816" spans="1:37" x14ac:dyDescent="0.3">
      <c r="A816" s="3" t="s">
        <v>4</v>
      </c>
      <c r="B816" s="3">
        <v>812</v>
      </c>
      <c r="C816" s="9">
        <v>43.7</v>
      </c>
      <c r="D816" s="9">
        <v>43.7</v>
      </c>
      <c r="E816" s="9">
        <v>51.556100000000001</v>
      </c>
      <c r="F816" s="13">
        <f t="shared" si="165"/>
        <v>-1.0277777777777766</v>
      </c>
      <c r="G816" s="13">
        <f t="shared" si="166"/>
        <v>5.3594166666666672</v>
      </c>
      <c r="H816" s="35" cm="1">
        <f t="array" ref="H816">(m*g*_xll.Interp1d(-1,Parameters!$H$48:$H$54,Parameters!$I$48:$I$54,C816)+c_w*A*rho_L*(C816/3.6)^2/2+F816*e_i*m)*C816/3.6/1000</f>
        <v>-15.426571994539</v>
      </c>
      <c r="I816" s="35">
        <f t="shared" si="156"/>
        <v>45.148018623685189</v>
      </c>
      <c r="J816" s="35">
        <f t="shared" si="157"/>
        <v>3262.8876252910632</v>
      </c>
      <c r="K816" s="35">
        <f t="shared" si="158"/>
        <v>184.27163801257112</v>
      </c>
      <c r="L816" s="35">
        <f t="shared" si="159"/>
        <v>399.71672489171419</v>
      </c>
      <c r="M816" s="35" cm="1">
        <f t="array" ref="M816">_xll.Interp2dTab(-1,1,Parameters!$V$29:$AI$29,Parameters!$U$30:$U$37,Parameters!$V$30:$AI$37,ABS(J816),ABS(I816))*_xll.Interp2dTab(-1,1,Parameters!$V$18:$AI$18,Parameters!$U$19:$U$26,Parameters!$V$19:$AI$26,ABS(J816),ABS(I816))</f>
        <v>0.86401361536510635</v>
      </c>
      <c r="N816" s="35">
        <f t="shared" si="160"/>
        <v>-13.328768241691741</v>
      </c>
      <c r="O816" s="35">
        <f t="shared" si="161"/>
        <v>-13328.768241691741</v>
      </c>
      <c r="P816" s="35">
        <f t="shared" si="167"/>
        <v>0.54942565044242309</v>
      </c>
      <c r="Q816" s="35" cm="1">
        <f t="array" ref="Q816">_xll.Interp2dTab(-1,1,Parameters!$AL$29:$AY$29,Parameters!$AK$30:$AK$37,Parameters!$AL$30:$AY$37,ABS(L816),ABS(K816))</f>
        <v>0.91545049940066536</v>
      </c>
      <c r="R816" s="35">
        <f t="shared" si="162"/>
        <v>-14.122263036441046</v>
      </c>
      <c r="S816" s="35">
        <f t="shared" si="168"/>
        <v>0.37639474932284978</v>
      </c>
      <c r="X816" s="12"/>
      <c r="AB816" s="17">
        <f>([1]WLTC_BFH!$I817/1000-H816)</f>
        <v>15.423256994538999</v>
      </c>
      <c r="AC816" s="17">
        <f t="shared" si="163"/>
        <v>15.423256994538999</v>
      </c>
      <c r="AG816" s="17">
        <f>([1]WLTC_BFH!$U820/1000-N816)</f>
        <v>-1.8864000751398535</v>
      </c>
      <c r="AH816" s="17">
        <f t="shared" si="164"/>
        <v>1.8864000751398535</v>
      </c>
      <c r="AK816">
        <v>-16.192667799718375</v>
      </c>
    </row>
    <row r="817" spans="1:37" x14ac:dyDescent="0.3">
      <c r="A817" s="3" t="s">
        <v>4</v>
      </c>
      <c r="B817" s="3">
        <v>813</v>
      </c>
      <c r="C817" s="9">
        <v>39.700000000000003</v>
      </c>
      <c r="D817" s="9">
        <v>39.700000000000003</v>
      </c>
      <c r="E817" s="9">
        <v>49.300400000000003</v>
      </c>
      <c r="F817" s="13">
        <f t="shared" si="165"/>
        <v>-1.1111111111111112</v>
      </c>
      <c r="G817" s="13">
        <f t="shared" si="166"/>
        <v>5.3704444444444448</v>
      </c>
      <c r="H817" s="35" cm="1">
        <f t="array" ref="H817">(m*g*_xll.Interp1d(-1,Parameters!$H$48:$H$54,Parameters!$I$48:$I$54,C817)+c_w*A*rho_L*(C817/3.6)^2/2+F817*e_i*m)*C817/3.6/1000</f>
        <v>-15.381007476974977</v>
      </c>
      <c r="I817" s="35">
        <f t="shared" si="156"/>
        <v>49.55015058720717</v>
      </c>
      <c r="J817" s="35">
        <f t="shared" si="157"/>
        <v>2964.2251424268929</v>
      </c>
      <c r="K817" s="35">
        <f t="shared" si="158"/>
        <v>202.23893962168609</v>
      </c>
      <c r="L817" s="35">
        <f t="shared" si="159"/>
        <v>363.12938165219805</v>
      </c>
      <c r="M817" s="35" cm="1">
        <f t="array" ref="M817">_xll.Interp2dTab(-1,1,Parameters!$V$29:$AI$29,Parameters!$U$30:$U$37,Parameters!$V$30:$AI$37,ABS(J817),ABS(I817))*_xll.Interp2dTab(-1,1,Parameters!$V$18:$AI$18,Parameters!$U$19:$U$26,Parameters!$V$19:$AI$26,ABS(J817),ABS(I817))</f>
        <v>0.88987201393731019</v>
      </c>
      <c r="N817" s="35">
        <f t="shared" si="160"/>
        <v>-13.68712809992055</v>
      </c>
      <c r="O817" s="35">
        <f t="shared" si="161"/>
        <v>-13687.12809992055</v>
      </c>
      <c r="P817" s="35">
        <f t="shared" si="167"/>
        <v>0.54562367041466742</v>
      </c>
      <c r="Q817" s="35" cm="1">
        <f t="array" ref="Q817">_xll.Interp2dTab(-1,1,Parameters!$AL$29:$AY$29,Parameters!$AK$30:$AK$37,Parameters!$AL$30:$AY$37,ABS(L817),ABS(K817))</f>
        <v>0.90142385543130155</v>
      </c>
      <c r="R817" s="35">
        <f t="shared" si="162"/>
        <v>-13.86480706031246</v>
      </c>
      <c r="S817" s="35">
        <f t="shared" si="168"/>
        <v>0.37254341402831853</v>
      </c>
      <c r="X817" s="12"/>
      <c r="AB817" s="17">
        <f>([1]WLTC_BFH!$I818/1000-H817)</f>
        <v>15.370889276974976</v>
      </c>
      <c r="AC817" s="17">
        <f t="shared" si="163"/>
        <v>15.370889276974976</v>
      </c>
      <c r="AG817" s="17">
        <f>([1]WLTC_BFH!$U821/1000-N817)</f>
        <v>0.3305006489401805</v>
      </c>
      <c r="AH817" s="17">
        <f t="shared" si="164"/>
        <v>0.3305006489401805</v>
      </c>
      <c r="AK817">
        <v>-8.0571559665844674</v>
      </c>
    </row>
    <row r="818" spans="1:37" x14ac:dyDescent="0.3">
      <c r="A818" s="3" t="s">
        <v>4</v>
      </c>
      <c r="B818" s="3">
        <v>814</v>
      </c>
      <c r="C818" s="9">
        <v>35.5</v>
      </c>
      <c r="D818" s="9">
        <v>35.5</v>
      </c>
      <c r="E818" s="9">
        <v>46.5441</v>
      </c>
      <c r="F818" s="13">
        <f t="shared" si="165"/>
        <v>-1.1666666666666674</v>
      </c>
      <c r="G818" s="13">
        <f t="shared" si="166"/>
        <v>5.3803055555555561</v>
      </c>
      <c r="H818" s="35" cm="1">
        <f t="array" ref="H818">(m*g*_xll.Interp1d(-1,Parameters!$H$48:$H$54,Parameters!$I$48:$I$54,C818)+c_w*A*rho_L*(C818/3.6)^2/2+F818*e_i*m)*C818/3.6/1000</f>
        <v>-14.598205473029328</v>
      </c>
      <c r="I818" s="35">
        <f t="shared" si="156"/>
        <v>52.592258486308431</v>
      </c>
      <c r="J818" s="35">
        <f t="shared" si="157"/>
        <v>2650.6295354195136</v>
      </c>
      <c r="K818" s="35">
        <f t="shared" si="158"/>
        <v>214.65530301186786</v>
      </c>
      <c r="L818" s="35">
        <f t="shared" si="159"/>
        <v>324.71267125070602</v>
      </c>
      <c r="M818" s="35" cm="1">
        <f t="array" ref="M818">_xll.Interp2dTab(-1,1,Parameters!$V$29:$AI$29,Parameters!$U$30:$U$37,Parameters!$V$30:$AI$37,ABS(J818),ABS(I818))*_xll.Interp2dTab(-1,1,Parameters!$V$18:$AI$18,Parameters!$U$19:$U$26,Parameters!$V$19:$AI$26,ABS(J818),ABS(I818))</f>
        <v>0.88872162299333046</v>
      </c>
      <c r="N818" s="35">
        <f t="shared" si="160"/>
        <v>-12.973740860780744</v>
      </c>
      <c r="O818" s="35">
        <f t="shared" si="161"/>
        <v>-12973.740860780745</v>
      </c>
      <c r="P818" s="35">
        <f t="shared" si="167"/>
        <v>0.54201985350889503</v>
      </c>
      <c r="Q818" s="35" cm="1">
        <f t="array" ref="Q818">_xll.Interp2dTab(-1,1,Parameters!$AL$29:$AY$29,Parameters!$AK$30:$AK$37,Parameters!$AL$30:$AY$37,ABS(L818),ABS(K818))</f>
        <v>0.88651152412843226</v>
      </c>
      <c r="R818" s="35">
        <f t="shared" si="162"/>
        <v>-12.941477383435251</v>
      </c>
      <c r="S818" s="35">
        <f t="shared" si="168"/>
        <v>0.36894855919958652</v>
      </c>
      <c r="X818" s="12"/>
      <c r="AB818" s="17">
        <f>([1]WLTC_BFH!$I819/1000-H818)</f>
        <v>14.585173473029327</v>
      </c>
      <c r="AC818" s="17">
        <f t="shared" si="163"/>
        <v>14.585173473029327</v>
      </c>
      <c r="AG818" s="17">
        <f>([1]WLTC_BFH!$U822/1000-N818)</f>
        <v>1.5459808607807535</v>
      </c>
      <c r="AH818" s="17">
        <f t="shared" si="164"/>
        <v>1.5459808607807535</v>
      </c>
      <c r="AK818">
        <v>-4.1952931868255625</v>
      </c>
    </row>
    <row r="819" spans="1:37" x14ac:dyDescent="0.3">
      <c r="A819" s="3" t="s">
        <v>4</v>
      </c>
      <c r="B819" s="3">
        <v>815</v>
      </c>
      <c r="C819" s="9">
        <v>31.1</v>
      </c>
      <c r="D819" s="9">
        <v>31.1</v>
      </c>
      <c r="E819" s="9">
        <v>41.656599999999997</v>
      </c>
      <c r="F819" s="13">
        <f t="shared" si="165"/>
        <v>-1.2222222222222219</v>
      </c>
      <c r="G819" s="13">
        <f t="shared" si="166"/>
        <v>5.3889444444444452</v>
      </c>
      <c r="H819" s="35" cm="1">
        <f t="array" ref="H819">(m*g*_xll.Interp1d(-1,Parameters!$H$48:$H$54,Parameters!$I$48:$I$54,C819)+c_w*A*rho_L*(C819/3.6)^2/2+F819*e_i*m)*C819/3.6/1000</f>
        <v>-13.522934010300874</v>
      </c>
      <c r="I819" s="35">
        <f t="shared" si="156"/>
        <v>55.611068793092002</v>
      </c>
      <c r="J819" s="35">
        <f t="shared" si="157"/>
        <v>2322.1008042689264</v>
      </c>
      <c r="K819" s="35">
        <f t="shared" si="158"/>
        <v>226.97657727900503</v>
      </c>
      <c r="L819" s="35">
        <f t="shared" si="159"/>
        <v>284.46659368723829</v>
      </c>
      <c r="M819" s="35" cm="1">
        <f t="array" ref="M819">_xll.Interp2dTab(-1,1,Parameters!$V$29:$AI$29,Parameters!$U$30:$U$37,Parameters!$V$30:$AI$37,ABS(J819),ABS(I819))*_xll.Interp2dTab(-1,1,Parameters!$V$18:$AI$18,Parameters!$U$19:$U$26,Parameters!$V$19:$AI$26,ABS(J819),ABS(I819))</f>
        <v>0.8844077893824891</v>
      </c>
      <c r="N819" s="35">
        <f t="shared" si="160"/>
        <v>-11.959788174015474</v>
      </c>
      <c r="O819" s="35">
        <f t="shared" si="161"/>
        <v>-11959.788174015473</v>
      </c>
      <c r="P819" s="35">
        <f t="shared" si="167"/>
        <v>0.53869769012722402</v>
      </c>
      <c r="Q819" s="35" cm="1">
        <f t="array" ref="Q819">_xll.Interp2dTab(-1,1,Parameters!$AL$29:$AY$29,Parameters!$AK$30:$AK$37,Parameters!$AL$30:$AY$37,ABS(L819),ABS(K819))</f>
        <v>0.86281785730173044</v>
      </c>
      <c r="R819" s="35">
        <f t="shared" si="162"/>
        <v>-11.667828947200498</v>
      </c>
      <c r="S819" s="35">
        <f t="shared" si="168"/>
        <v>0.36570749560314192</v>
      </c>
      <c r="X819" s="12"/>
      <c r="AB819" s="17">
        <f>([1]WLTC_BFH!$I820/1000-H819)</f>
        <v>13.502989610300874</v>
      </c>
      <c r="AC819" s="17">
        <f t="shared" si="163"/>
        <v>13.502989610300874</v>
      </c>
      <c r="AG819" s="17">
        <f>([1]WLTC_BFH!$U823/1000-N819)</f>
        <v>1.6063481740154835</v>
      </c>
      <c r="AH819" s="17">
        <f t="shared" si="164"/>
        <v>1.6063481740154835</v>
      </c>
      <c r="AK819">
        <v>5.6308024835973853</v>
      </c>
    </row>
    <row r="820" spans="1:37" x14ac:dyDescent="0.3">
      <c r="A820" s="3" t="s">
        <v>4</v>
      </c>
      <c r="B820" s="3">
        <v>816</v>
      </c>
      <c r="C820" s="9">
        <v>26.3</v>
      </c>
      <c r="D820" s="9">
        <v>26.3</v>
      </c>
      <c r="E820" s="9">
        <v>37.398899999999998</v>
      </c>
      <c r="F820" s="13">
        <f t="shared" si="165"/>
        <v>-1.3333333333333335</v>
      </c>
      <c r="G820" s="13">
        <f t="shared" si="166"/>
        <v>5.3962500000000011</v>
      </c>
      <c r="H820" s="35" cm="1">
        <f t="array" ref="H820">(m*g*_xll.Interp1d(-1,Parameters!$H$48:$H$54,Parameters!$I$48:$I$54,C820)+c_w*A*rho_L*(C820/3.6)^2/2+F820*e_i*m)*C820/3.6/1000</f>
        <v>-12.605127237837689</v>
      </c>
      <c r="I820" s="35">
        <f t="shared" si="156"/>
        <v>61.297418875127207</v>
      </c>
      <c r="J820" s="35">
        <f t="shared" si="157"/>
        <v>1963.7058248319211</v>
      </c>
      <c r="K820" s="35">
        <f t="shared" si="158"/>
        <v>250.1854151388317</v>
      </c>
      <c r="L820" s="35">
        <f t="shared" si="159"/>
        <v>240.56178179981882</v>
      </c>
      <c r="M820" s="35" cm="1">
        <f t="array" ref="M820">_xll.Interp2dTab(-1,1,Parameters!$V$29:$AI$29,Parameters!$U$30:$U$37,Parameters!$V$30:$AI$37,ABS(J820),ABS(I820))*_xll.Interp2dTab(-1,1,Parameters!$V$18:$AI$18,Parameters!$U$19:$U$26,Parameters!$V$19:$AI$26,ABS(J820),ABS(I820))</f>
        <v>0.86934868774706697</v>
      </c>
      <c r="N820" s="35">
        <f t="shared" si="160"/>
        <v>-10.958250823099005</v>
      </c>
      <c r="O820" s="35">
        <f t="shared" si="161"/>
        <v>-10958.250823099006</v>
      </c>
      <c r="P820" s="35">
        <f t="shared" si="167"/>
        <v>0.53565373156525209</v>
      </c>
      <c r="Q820" s="35" cm="1">
        <f t="array" ref="Q820">_xll.Interp2dTab(-1,1,Parameters!$AL$29:$AY$29,Parameters!$AK$30:$AK$37,Parameters!$AL$30:$AY$37,ABS(L820),ABS(K820))</f>
        <v>0.81229409337463798</v>
      </c>
      <c r="R820" s="35">
        <f t="shared" si="162"/>
        <v>-10.23907040153132</v>
      </c>
      <c r="S820" s="35">
        <f t="shared" si="168"/>
        <v>0.36286330938049433</v>
      </c>
      <c r="X820" s="12"/>
      <c r="AB820" s="17">
        <f>([1]WLTC_BFH!$I821/1000-H820)</f>
        <v>12.590892237837689</v>
      </c>
      <c r="AC820" s="17">
        <f t="shared" si="163"/>
        <v>12.590892237837689</v>
      </c>
      <c r="AG820" s="17">
        <f>([1]WLTC_BFH!$U824/1000-N820)</f>
        <v>2.0063308230990184</v>
      </c>
      <c r="AH820" s="17">
        <f t="shared" si="164"/>
        <v>2.0063308230990184</v>
      </c>
      <c r="AK820">
        <v>3.1585428096720296</v>
      </c>
    </row>
    <row r="821" spans="1:37" x14ac:dyDescent="0.3">
      <c r="A821" s="3" t="s">
        <v>4</v>
      </c>
      <c r="B821" s="3">
        <v>817</v>
      </c>
      <c r="C821" s="9">
        <v>21.9</v>
      </c>
      <c r="D821" s="9">
        <v>21.9</v>
      </c>
      <c r="E821" s="9">
        <v>33.330800000000004</v>
      </c>
      <c r="F821" s="13">
        <f t="shared" si="165"/>
        <v>-1.2222222222222228</v>
      </c>
      <c r="G821" s="13">
        <f t="shared" si="166"/>
        <v>5.4023333333333348</v>
      </c>
      <c r="H821" s="35" cm="1">
        <f t="array" ref="H821">(m*g*_xll.Interp1d(-1,Parameters!$H$48:$H$54,Parameters!$I$48:$I$54,C821)+c_w*A*rho_L*(C821/3.6)^2/2+F821*e_i*m)*C821/3.6/1000</f>
        <v>-9.6170662549251791</v>
      </c>
      <c r="I821" s="35">
        <f t="shared" si="156"/>
        <v>56.162857408956256</v>
      </c>
      <c r="J821" s="35">
        <f t="shared" si="157"/>
        <v>1635.1770936813336</v>
      </c>
      <c r="K821" s="35">
        <f t="shared" si="158"/>
        <v>229.22870251465497</v>
      </c>
      <c r="L821" s="35">
        <f t="shared" si="159"/>
        <v>200.31570423635105</v>
      </c>
      <c r="M821" s="35" cm="1">
        <f t="array" ref="M821">_xll.Interp2dTab(-1,1,Parameters!$V$29:$AI$29,Parameters!$U$30:$U$37,Parameters!$V$30:$AI$37,ABS(J821),ABS(I821))*_xll.Interp2dTab(-1,1,Parameters!$V$18:$AI$18,Parameters!$U$19:$U$26,Parameters!$V$19:$AI$26,ABS(J821),ABS(I821))</f>
        <v>0.8059138304192156</v>
      </c>
      <c r="N821" s="35">
        <f t="shared" si="160"/>
        <v>-7.7505267029021319</v>
      </c>
      <c r="O821" s="35">
        <f t="shared" si="161"/>
        <v>-7750.5267029021315</v>
      </c>
      <c r="P821" s="35">
        <f t="shared" si="167"/>
        <v>0.53350080748111262</v>
      </c>
      <c r="Q821" s="35" cm="1">
        <f t="array" ref="Q821">_xll.Interp2dTab(-1,1,Parameters!$AL$29:$AY$29,Parameters!$AK$30:$AK$37,Parameters!$AL$30:$AY$37,ABS(L821),ABS(K821))</f>
        <v>0.80099763052798334</v>
      </c>
      <c r="R821" s="35">
        <f t="shared" si="162"/>
        <v>-7.7032472828256946</v>
      </c>
      <c r="S821" s="35">
        <f t="shared" si="168"/>
        <v>0.36072351846859829</v>
      </c>
      <c r="X821" s="12"/>
      <c r="AB821" s="17">
        <f>([1]WLTC_BFH!$I822/1000-H821)</f>
        <v>9.6043752549251789</v>
      </c>
      <c r="AC821" s="17">
        <f t="shared" si="163"/>
        <v>9.6043752549251789</v>
      </c>
      <c r="AG821" s="17">
        <f>([1]WLTC_BFH!$U825/1000-N821)</f>
        <v>9.9658778373790113E-2</v>
      </c>
      <c r="AH821" s="17">
        <f t="shared" si="164"/>
        <v>9.9658778373790113E-2</v>
      </c>
      <c r="AK821">
        <v>2.7836211658523027</v>
      </c>
    </row>
    <row r="822" spans="1:37" x14ac:dyDescent="0.3">
      <c r="A822" s="4" t="s">
        <v>4</v>
      </c>
      <c r="B822" s="3">
        <v>818</v>
      </c>
      <c r="C822" s="9">
        <v>18</v>
      </c>
      <c r="D822" s="9">
        <v>18</v>
      </c>
      <c r="E822" s="9">
        <v>29.165500000000002</v>
      </c>
      <c r="F822" s="13">
        <f t="shared" si="165"/>
        <v>-1.0833333333333328</v>
      </c>
      <c r="G822" s="13">
        <f t="shared" si="166"/>
        <v>5.4073333333333347</v>
      </c>
      <c r="H822" s="35" cm="1">
        <f t="array" ref="H822">(m*g*_xll.Interp1d(-1,Parameters!$H$48:$H$54,Parameters!$I$48:$I$54,C822)+c_w*A*rho_L*(C822/3.6)^2/2+F822*e_i*m)*C822/3.6/1000</f>
        <v>-6.9835504374246975</v>
      </c>
      <c r="I822" s="35">
        <f t="shared" si="156"/>
        <v>49.619738499403702</v>
      </c>
      <c r="J822" s="35">
        <f t="shared" si="157"/>
        <v>1343.9811728887673</v>
      </c>
      <c r="K822" s="35">
        <f t="shared" si="158"/>
        <v>202.52296268531623</v>
      </c>
      <c r="L822" s="35">
        <f t="shared" si="159"/>
        <v>164.64304457782276</v>
      </c>
      <c r="M822" s="35" cm="1">
        <f t="array" ref="M822">_xll.Interp2dTab(-1,1,Parameters!$V$29:$AI$29,Parameters!$U$30:$U$37,Parameters!$V$30:$AI$37,ABS(J822),ABS(I822))*_xll.Interp2dTab(-1,1,Parameters!$V$18:$AI$18,Parameters!$U$19:$U$26,Parameters!$V$19:$AI$26,ABS(J822),ABS(I822))</f>
        <v>0.75017230355011699</v>
      </c>
      <c r="N822" s="35">
        <f t="shared" si="160"/>
        <v>-5.2388661186013126</v>
      </c>
      <c r="O822" s="35">
        <f t="shared" si="161"/>
        <v>-5238.8661186013123</v>
      </c>
      <c r="P822" s="35">
        <f t="shared" si="167"/>
        <v>0.53204556689261229</v>
      </c>
      <c r="Q822" s="35" cm="1">
        <f t="array" ref="Q822">_xll.Interp2dTab(-1,1,Parameters!$AL$29:$AY$29,Parameters!$AK$30:$AK$37,Parameters!$AL$30:$AY$37,ABS(L822),ABS(K822))</f>
        <v>0.79919147297694193</v>
      </c>
      <c r="R822" s="35">
        <f t="shared" si="162"/>
        <v>-5.5811939606942111</v>
      </c>
      <c r="S822" s="35">
        <f t="shared" si="168"/>
        <v>0.35917318681284988</v>
      </c>
      <c r="X822" s="12"/>
      <c r="AB822" s="17">
        <f>([1]WLTC_BFH!$I823/1000-H822)</f>
        <v>6.9721519374246972</v>
      </c>
      <c r="AC822" s="17">
        <f t="shared" si="163"/>
        <v>6.9721519374246972</v>
      </c>
      <c r="AG822" s="17">
        <f>([1]WLTC_BFH!$U826/1000-N822)</f>
        <v>1.7859652177000851</v>
      </c>
      <c r="AH822" s="17">
        <f t="shared" si="164"/>
        <v>1.7859652177000851</v>
      </c>
      <c r="AK822">
        <v>6.2860856629359052</v>
      </c>
    </row>
    <row r="823" spans="1:37" x14ac:dyDescent="0.3">
      <c r="A823" s="3" t="s">
        <v>4</v>
      </c>
      <c r="B823" s="3">
        <v>819</v>
      </c>
      <c r="C823" s="9">
        <v>17</v>
      </c>
      <c r="D823" s="9">
        <v>17</v>
      </c>
      <c r="E823" s="9">
        <v>24.993099999999998</v>
      </c>
      <c r="F823" s="13">
        <f t="shared" si="165"/>
        <v>-0.27777777777777779</v>
      </c>
      <c r="G823" s="13">
        <f t="shared" si="166"/>
        <v>5.4120555555555567</v>
      </c>
      <c r="H823" s="35" cm="1">
        <f t="array" ref="H823">(m*g*_xll.Interp1d(-1,Parameters!$H$48:$H$54,Parameters!$I$48:$I$54,C823)+c_w*A*rho_L*(C823/3.6)^2/2+F823*e_i*m)*C823/3.6/1000</f>
        <v>-1.4271274564497081</v>
      </c>
      <c r="I823" s="35">
        <f t="shared" si="156"/>
        <v>10.736544843904671</v>
      </c>
      <c r="J823" s="35">
        <f t="shared" si="157"/>
        <v>1269.3155521727247</v>
      </c>
      <c r="K823" s="35">
        <f t="shared" si="158"/>
        <v>43.821207780396918</v>
      </c>
      <c r="L823" s="35">
        <f t="shared" si="159"/>
        <v>155.49620876794373</v>
      </c>
      <c r="M823" s="35" cm="1">
        <f t="array" ref="M823">_xll.Interp2dTab(-1,1,Parameters!$V$29:$AI$29,Parameters!$U$30:$U$37,Parameters!$V$30:$AI$37,ABS(J823),ABS(I823))*_xll.Interp2dTab(-1,1,Parameters!$V$18:$AI$18,Parameters!$U$19:$U$26,Parameters!$V$19:$AI$26,ABS(J823),ABS(I823))</f>
        <v>0.57885452887239808</v>
      </c>
      <c r="N823" s="35">
        <f t="shared" si="160"/>
        <v>-0.82609919144405952</v>
      </c>
      <c r="O823" s="35">
        <f t="shared" si="161"/>
        <v>-826.09919144405956</v>
      </c>
      <c r="P823" s="35">
        <f t="shared" si="167"/>
        <v>0.53181609489498893</v>
      </c>
      <c r="Q823" s="35" cm="1">
        <f t="array" ref="Q823">_xll.Interp2dTab(-1,1,Parameters!$AL$29:$AY$29,Parameters!$AK$30:$AK$37,Parameters!$AL$30:$AY$37,ABS(L823),ABS(K823))</f>
        <v>0.927638632229286</v>
      </c>
      <c r="R823" s="35">
        <f t="shared" si="162"/>
        <v>-1.3238585617178671</v>
      </c>
      <c r="S823" s="35">
        <f t="shared" si="168"/>
        <v>0.35880544832348382</v>
      </c>
      <c r="X823" s="12"/>
      <c r="AB823" s="17">
        <f>([1]WLTC_BFH!$I824/1000-H823)</f>
        <v>1.4172556564497081</v>
      </c>
      <c r="AC823" s="17">
        <f t="shared" si="163"/>
        <v>1.4172556564497081</v>
      </c>
      <c r="AG823" s="17">
        <f>([1]WLTC_BFH!$U827/1000-N823)</f>
        <v>3.8907029650287179</v>
      </c>
      <c r="AH823" s="17">
        <f t="shared" si="164"/>
        <v>3.8907029650287179</v>
      </c>
      <c r="AK823">
        <v>11.851559835697572</v>
      </c>
    </row>
    <row r="824" spans="1:37" x14ac:dyDescent="0.3">
      <c r="A824" s="3" t="s">
        <v>4</v>
      </c>
      <c r="B824" s="3">
        <v>820</v>
      </c>
      <c r="C824" s="9">
        <v>18</v>
      </c>
      <c r="D824" s="9">
        <v>18</v>
      </c>
      <c r="E824" s="9">
        <v>20.584900000000001</v>
      </c>
      <c r="F824" s="13">
        <f t="shared" si="165"/>
        <v>0.27777777777777779</v>
      </c>
      <c r="G824" s="13">
        <f t="shared" si="166"/>
        <v>5.4170555555555566</v>
      </c>
      <c r="H824" s="35" cm="1">
        <f t="array" ref="H824">(m*g*_xll.Interp1d(-1,Parameters!$H$48:$H$54,Parameters!$I$48:$I$54,C824)+c_w*A*rho_L*(C824/3.6)^2/2+F824*e_i*m)*C824/3.6/1000</f>
        <v>2.2720078403530759</v>
      </c>
      <c r="I824" s="35">
        <f t="shared" si="156"/>
        <v>16.143140357770232</v>
      </c>
      <c r="J824" s="35">
        <f t="shared" si="157"/>
        <v>1343.9811728887673</v>
      </c>
      <c r="K824" s="35">
        <f t="shared" si="158"/>
        <v>65.888227370239207</v>
      </c>
      <c r="L824" s="35">
        <f t="shared" si="159"/>
        <v>164.64304457782276</v>
      </c>
      <c r="M824" s="35" cm="1">
        <f t="array" ref="M824">_xll.Interp2dTab(-1,1,Parameters!$V$29:$AI$29,Parameters!$U$30:$U$37,Parameters!$V$30:$AI$37,ABS(J824),ABS(I824))*_xll.Interp2dTab(-1,1,Parameters!$V$18:$AI$18,Parameters!$U$19:$U$26,Parameters!$V$19:$AI$26,ABS(J824),ABS(I824))</f>
        <v>0.61139573587848328</v>
      </c>
      <c r="N824" s="35">
        <f t="shared" si="160"/>
        <v>3.7161002392150215</v>
      </c>
      <c r="O824" s="35">
        <f t="shared" si="161"/>
        <v>3716.1002392150217</v>
      </c>
      <c r="P824" s="35">
        <f t="shared" si="167"/>
        <v>0.53284834496143751</v>
      </c>
      <c r="Q824" s="35" cm="1">
        <f t="array" ref="Q824">_xll.Interp2dTab(-1,1,Parameters!$AL$29:$AY$29,Parameters!$AK$30:$AK$37,Parameters!$AL$30:$AY$37,ABS(L824),ABS(K824))</f>
        <v>0.91688941948690517</v>
      </c>
      <c r="R824" s="35">
        <f t="shared" si="162"/>
        <v>2.4779518577327462</v>
      </c>
      <c r="S824" s="35">
        <f t="shared" si="168"/>
        <v>0.35949376828396512</v>
      </c>
      <c r="X824" s="12"/>
      <c r="AB824" s="17">
        <f>([1]WLTC_BFH!$I825/1000-H824)</f>
        <v>-2.2807892403530761</v>
      </c>
      <c r="AC824" s="17">
        <f t="shared" si="163"/>
        <v>2.2807892403530761</v>
      </c>
      <c r="AG824" s="17">
        <f>([1]WLTC_BFH!$U828/1000-N824)</f>
        <v>3.6231472855374478</v>
      </c>
      <c r="AH824" s="17">
        <f t="shared" si="164"/>
        <v>3.6231472855374478</v>
      </c>
      <c r="AK824">
        <v>15.789561657161098</v>
      </c>
    </row>
    <row r="825" spans="1:37" x14ac:dyDescent="0.3">
      <c r="A825" s="3" t="s">
        <v>4</v>
      </c>
      <c r="B825" s="3">
        <v>821</v>
      </c>
      <c r="C825" s="9">
        <v>21.4</v>
      </c>
      <c r="D825" s="9">
        <v>21.4</v>
      </c>
      <c r="E825" s="9">
        <v>17.230799999999999</v>
      </c>
      <c r="F825" s="13">
        <f t="shared" si="165"/>
        <v>0.94444444444444398</v>
      </c>
      <c r="G825" s="13">
        <f t="shared" si="166"/>
        <v>5.4230000000000009</v>
      </c>
      <c r="H825" s="35" cm="1">
        <f t="array" ref="H825">(m*g*_xll.Interp1d(-1,Parameters!$H$48:$H$54,Parameters!$I$48:$I$54,C825)+c_w*A*rho_L*(C825/3.6)^2/2+F825*e_i*m)*C825/3.6/1000</f>
        <v>8.1149090437566631</v>
      </c>
      <c r="I825" s="35">
        <f t="shared" si="156"/>
        <v>48.497637743602347</v>
      </c>
      <c r="J825" s="35">
        <f t="shared" si="157"/>
        <v>1597.8442833233121</v>
      </c>
      <c r="K825" s="35">
        <f t="shared" si="158"/>
        <v>197.94310845051299</v>
      </c>
      <c r="L825" s="35">
        <f t="shared" si="159"/>
        <v>195.74228633141149</v>
      </c>
      <c r="M825" s="35" cm="1">
        <f t="array" ref="M825">_xll.Interp2dTab(-1,1,Parameters!$V$29:$AI$29,Parameters!$U$30:$U$37,Parameters!$V$30:$AI$37,ABS(J825),ABS(I825))*_xll.Interp2dTab(-1,1,Parameters!$V$18:$AI$18,Parameters!$U$19:$U$26,Parameters!$V$19:$AI$26,ABS(J825),ABS(I825))</f>
        <v>0.79667412623822198</v>
      </c>
      <c r="N825" s="35">
        <f t="shared" si="160"/>
        <v>10.185982921365941</v>
      </c>
      <c r="O825" s="35">
        <f t="shared" si="161"/>
        <v>10185.982921365941</v>
      </c>
      <c r="P825" s="35">
        <f t="shared" si="167"/>
        <v>0.53567778466181692</v>
      </c>
      <c r="Q825" s="35" cm="1">
        <f t="array" ref="Q825">_xll.Interp2dTab(-1,1,Parameters!$AL$29:$AY$29,Parameters!$AK$30:$AK$37,Parameters!$AL$30:$AY$37,ABS(L825),ABS(K825))</f>
        <v>0.82807744142609541</v>
      </c>
      <c r="R825" s="35">
        <f t="shared" si="162"/>
        <v>9.7996982381036233</v>
      </c>
      <c r="S825" s="35">
        <f t="shared" si="168"/>
        <v>0.36221590668343834</v>
      </c>
      <c r="X825" s="12"/>
      <c r="AB825" s="17">
        <f>([1]WLTC_BFH!$I826/1000-H825)</f>
        <v>-8.1203569437566632</v>
      </c>
      <c r="AC825" s="17">
        <f t="shared" si="163"/>
        <v>8.1203569437566632</v>
      </c>
      <c r="AG825" s="17">
        <f>([1]WLTC_BFH!$U829/1000-N825)</f>
        <v>-0.36950767384117356</v>
      </c>
      <c r="AH825" s="17">
        <f t="shared" si="164"/>
        <v>0.36950767384117356</v>
      </c>
      <c r="AK825">
        <v>14.995817161772221</v>
      </c>
    </row>
    <row r="826" spans="1:37" x14ac:dyDescent="0.3">
      <c r="A826" s="3" t="s">
        <v>4</v>
      </c>
      <c r="B826" s="3">
        <v>822</v>
      </c>
      <c r="C826" s="9">
        <v>24.8</v>
      </c>
      <c r="D826" s="9">
        <v>24.8</v>
      </c>
      <c r="E826" s="9">
        <v>16.913699999999999</v>
      </c>
      <c r="F826" s="13">
        <f t="shared" si="165"/>
        <v>0.94444444444444497</v>
      </c>
      <c r="G826" s="13">
        <f t="shared" si="166"/>
        <v>5.4298888888888897</v>
      </c>
      <c r="H826" s="35" cm="1">
        <f t="array" ref="H826">(m*g*_xll.Interp1d(-1,Parameters!$H$48:$H$54,Parameters!$I$48:$I$54,C826)+c_w*A*rho_L*(C826/3.6)^2/2+F826*e_i*m)*C826/3.6/1000</f>
        <v>9.4369171448668592</v>
      </c>
      <c r="I826" s="35">
        <f t="shared" si="156"/>
        <v>48.666393498797675</v>
      </c>
      <c r="J826" s="35">
        <f t="shared" si="157"/>
        <v>1851.7073937578575</v>
      </c>
      <c r="K826" s="35">
        <f t="shared" si="158"/>
        <v>198.63188506534271</v>
      </c>
      <c r="L826" s="35">
        <f t="shared" si="159"/>
        <v>226.84152808500031</v>
      </c>
      <c r="M826" s="35" cm="1">
        <f t="array" ref="M826">_xll.Interp2dTab(-1,1,Parameters!$V$29:$AI$29,Parameters!$U$30:$U$37,Parameters!$V$30:$AI$37,ABS(J826),ABS(I826))*_xll.Interp2dTab(-1,1,Parameters!$V$18:$AI$18,Parameters!$U$19:$U$26,Parameters!$V$19:$AI$26,ABS(J826),ABS(I826))</f>
        <v>0.85017079504670889</v>
      </c>
      <c r="N826" s="35">
        <f t="shared" si="160"/>
        <v>11.100025077135694</v>
      </c>
      <c r="O826" s="35">
        <f t="shared" si="161"/>
        <v>11100.025077135693</v>
      </c>
      <c r="P826" s="35">
        <f t="shared" si="167"/>
        <v>0.53876112496102124</v>
      </c>
      <c r="Q826" s="35" cm="1">
        <f t="array" ref="Q826">_xll.Interp2dTab(-1,1,Parameters!$AL$29:$AY$29,Parameters!$AK$30:$AK$37,Parameters!$AL$30:$AY$37,ABS(L826),ABS(K826))</f>
        <v>0.84695243041893387</v>
      </c>
      <c r="R826" s="35">
        <f t="shared" si="162"/>
        <v>11.142204456747367</v>
      </c>
      <c r="S826" s="35">
        <f t="shared" si="168"/>
        <v>0.36531096347697928</v>
      </c>
      <c r="X826" s="12"/>
      <c r="AB826" s="17">
        <f>([1]WLTC_BFH!$I827/1000-H826)</f>
        <v>-9.4354957448668593</v>
      </c>
      <c r="AC826" s="17">
        <f t="shared" si="163"/>
        <v>9.4354957448668593</v>
      </c>
      <c r="AG826" s="17">
        <f>([1]WLTC_BFH!$U830/1000-N826)</f>
        <v>1.2841690976215379</v>
      </c>
      <c r="AH826" s="17">
        <f t="shared" si="164"/>
        <v>1.2841690976215379</v>
      </c>
      <c r="AK826">
        <v>11.641716622971664</v>
      </c>
    </row>
    <row r="827" spans="1:37" x14ac:dyDescent="0.3">
      <c r="A827" s="3" t="s">
        <v>4</v>
      </c>
      <c r="B827" s="3">
        <v>823</v>
      </c>
      <c r="C827" s="9">
        <v>27.9</v>
      </c>
      <c r="D827" s="9">
        <v>27.9</v>
      </c>
      <c r="E827" s="9">
        <v>19.667100000000001</v>
      </c>
      <c r="F827" s="13">
        <f t="shared" si="165"/>
        <v>0.86111111111111049</v>
      </c>
      <c r="G827" s="13">
        <f t="shared" si="166"/>
        <v>5.4376388888888894</v>
      </c>
      <c r="H827" s="35" cm="1">
        <f t="array" ref="H827">(m*g*_xll.Interp1d(-1,Parameters!$H$48:$H$54,Parameters!$I$48:$I$54,C827)+c_w*A*rho_L*(C827/3.6)^2/2+F827*e_i*m)*C827/3.6/1000</f>
        <v>9.7794017247982996</v>
      </c>
      <c r="I827" s="35">
        <f t="shared" si="156"/>
        <v>44.828972589797509</v>
      </c>
      <c r="J827" s="35">
        <f t="shared" si="157"/>
        <v>2083.1708179775892</v>
      </c>
      <c r="K827" s="35">
        <f t="shared" si="158"/>
        <v>182.96945162525853</v>
      </c>
      <c r="L827" s="35">
        <f t="shared" si="159"/>
        <v>255.19671909562527</v>
      </c>
      <c r="M827" s="35" cm="1">
        <f t="array" ref="M827">_xll.Interp2dTab(-1,1,Parameters!$V$29:$AI$29,Parameters!$U$30:$U$37,Parameters!$V$30:$AI$37,ABS(J827),ABS(I827))*_xll.Interp2dTab(-1,1,Parameters!$V$18:$AI$18,Parameters!$U$19:$U$26,Parameters!$V$19:$AI$26,ABS(J827),ABS(I827))</f>
        <v>0.86195282576003596</v>
      </c>
      <c r="N827" s="35">
        <f t="shared" si="160"/>
        <v>11.345634508681156</v>
      </c>
      <c r="O827" s="35">
        <f t="shared" si="161"/>
        <v>11345.634508681156</v>
      </c>
      <c r="P827" s="35">
        <f t="shared" si="167"/>
        <v>0.54191269010232157</v>
      </c>
      <c r="Q827" s="35" cm="1">
        <f t="array" ref="Q827">_xll.Interp2dTab(-1,1,Parameters!$AL$29:$AY$29,Parameters!$AK$30:$AK$37,Parameters!$AL$30:$AY$37,ABS(L827),ABS(K827))</f>
        <v>0.87221932413563907</v>
      </c>
      <c r="R827" s="35">
        <f t="shared" si="162"/>
        <v>11.21209018670802</v>
      </c>
      <c r="S827" s="35">
        <f t="shared" si="168"/>
        <v>0.36842543297328706</v>
      </c>
      <c r="X827" s="12"/>
      <c r="AB827" s="17">
        <f>([1]WLTC_BFH!$I828/1000-H827)</f>
        <v>-9.7728234247983004</v>
      </c>
      <c r="AC827" s="17">
        <f t="shared" si="163"/>
        <v>9.7728234247983004</v>
      </c>
      <c r="AG827" s="17">
        <f>([1]WLTC_BFH!$U831/1000-N827)</f>
        <v>0.98849393168590183</v>
      </c>
      <c r="AH827" s="17">
        <f t="shared" si="164"/>
        <v>0.98849393168590183</v>
      </c>
      <c r="AK827">
        <v>5.2287484662169348</v>
      </c>
    </row>
    <row r="828" spans="1:37" x14ac:dyDescent="0.3">
      <c r="A828" s="3" t="s">
        <v>4</v>
      </c>
      <c r="B828" s="3">
        <v>824</v>
      </c>
      <c r="C828" s="9">
        <v>30.8</v>
      </c>
      <c r="D828" s="9">
        <v>30.8</v>
      </c>
      <c r="E828" s="9">
        <v>23.1999</v>
      </c>
      <c r="F828" s="13">
        <f t="shared" si="165"/>
        <v>0.80555555555555614</v>
      </c>
      <c r="G828" s="13">
        <f t="shared" si="166"/>
        <v>5.446194444444445</v>
      </c>
      <c r="H828" s="35" cm="1">
        <f t="array" ref="H828">(m*g*_xll.Interp1d(-1,Parameters!$H$48:$H$54,Parameters!$I$48:$I$54,C828)+c_w*A*rho_L*(C828/3.6)^2/2+F828*e_i*m)*C828/3.6/1000</f>
        <v>10.19670797180355</v>
      </c>
      <c r="I828" s="35">
        <f t="shared" si="156"/>
        <v>42.340888498160467</v>
      </c>
      <c r="J828" s="35">
        <f t="shared" si="157"/>
        <v>2299.7011180541131</v>
      </c>
      <c r="K828" s="35">
        <f t="shared" si="158"/>
        <v>172.81433640524196</v>
      </c>
      <c r="L828" s="35">
        <f t="shared" si="159"/>
        <v>281.72254294427455</v>
      </c>
      <c r="M828" s="35" cm="1">
        <f t="array" ref="M828">_xll.Interp2dTab(-1,1,Parameters!$V$29:$AI$29,Parameters!$U$30:$U$37,Parameters!$V$30:$AI$37,ABS(J828),ABS(I828))*_xll.Interp2dTab(-1,1,Parameters!$V$18:$AI$18,Parameters!$U$19:$U$26,Parameters!$V$19:$AI$26,ABS(J828),ABS(I828))</f>
        <v>0.85000405755824893</v>
      </c>
      <c r="N828" s="35">
        <f t="shared" si="160"/>
        <v>11.996069761237335</v>
      </c>
      <c r="O828" s="35">
        <f t="shared" si="161"/>
        <v>11996.069761237335</v>
      </c>
      <c r="P828" s="35">
        <f t="shared" si="167"/>
        <v>0.5452449317026653</v>
      </c>
      <c r="Q828" s="35" cm="1">
        <f t="array" ref="Q828">_xll.Interp2dTab(-1,1,Parameters!$AL$29:$AY$29,Parameters!$AK$30:$AK$37,Parameters!$AL$30:$AY$37,ABS(L828),ABS(K828))</f>
        <v>0.8913984456011218</v>
      </c>
      <c r="R828" s="35">
        <f t="shared" si="162"/>
        <v>11.439001292993412</v>
      </c>
      <c r="S828" s="35">
        <f t="shared" si="168"/>
        <v>0.37160293333245187</v>
      </c>
      <c r="X828" s="12"/>
      <c r="AB828" s="17">
        <f>([1]WLTC_BFH!$I829/1000-H828)</f>
        <v>-10.18859577180355</v>
      </c>
      <c r="AC828" s="17">
        <f t="shared" si="163"/>
        <v>10.18859577180355</v>
      </c>
      <c r="AG828" s="17">
        <f>([1]WLTC_BFH!$U832/1000-N828)</f>
        <v>-0.68410515946741945</v>
      </c>
      <c r="AH828" s="17">
        <f t="shared" si="164"/>
        <v>0.68410515946741945</v>
      </c>
      <c r="AK828">
        <v>1.1106487582970566</v>
      </c>
    </row>
    <row r="829" spans="1:37" x14ac:dyDescent="0.3">
      <c r="A829" s="3" t="s">
        <v>4</v>
      </c>
      <c r="B829" s="3">
        <v>825</v>
      </c>
      <c r="C829" s="9">
        <v>33</v>
      </c>
      <c r="D829" s="9">
        <v>33</v>
      </c>
      <c r="E829" s="9">
        <v>26.919</v>
      </c>
      <c r="F829" s="13">
        <f t="shared" si="165"/>
        <v>0.61111111111111094</v>
      </c>
      <c r="G829" s="13">
        <f t="shared" si="166"/>
        <v>5.4553611111111113</v>
      </c>
      <c r="H829" s="35" cm="1">
        <f t="array" ref="H829">(m*g*_xll.Interp1d(-1,Parameters!$H$48:$H$54,Parameters!$I$48:$I$54,C829)+c_w*A*rho_L*(C829/3.6)^2/2+F829*e_i*m)*C829/3.6/1000</f>
        <v>8.542444149993127</v>
      </c>
      <c r="I829" s="35">
        <f t="shared" si="156"/>
        <v>33.106929985606989</v>
      </c>
      <c r="J829" s="35">
        <f t="shared" si="157"/>
        <v>2463.9654836294071</v>
      </c>
      <c r="K829" s="35">
        <f t="shared" si="158"/>
        <v>135.12593473625492</v>
      </c>
      <c r="L829" s="35">
        <f t="shared" si="159"/>
        <v>301.84558172600845</v>
      </c>
      <c r="M829" s="35" cm="1">
        <f t="array" ref="M829">_xll.Interp2dTab(-1,1,Parameters!$V$29:$AI$29,Parameters!$U$30:$U$37,Parameters!$V$30:$AI$37,ABS(J829),ABS(I829))*_xll.Interp2dTab(-1,1,Parameters!$V$18:$AI$18,Parameters!$U$19:$U$26,Parameters!$V$19:$AI$26,ABS(J829),ABS(I829))</f>
        <v>0.8038435716244956</v>
      </c>
      <c r="N829" s="35">
        <f t="shared" si="160"/>
        <v>10.626998151804107</v>
      </c>
      <c r="O829" s="35">
        <f t="shared" si="161"/>
        <v>10626.998151804108</v>
      </c>
      <c r="P829" s="35">
        <f t="shared" si="167"/>
        <v>0.54819687563372199</v>
      </c>
      <c r="Q829" s="35" cm="1">
        <f t="array" ref="Q829">_xll.Interp2dTab(-1,1,Parameters!$AL$29:$AY$29,Parameters!$AK$30:$AK$37,Parameters!$AL$30:$AY$37,ABS(L829),ABS(K829))</f>
        <v>0.9162588772560285</v>
      </c>
      <c r="R829" s="35">
        <f t="shared" si="162"/>
        <v>9.3231775015109921</v>
      </c>
      <c r="S829" s="35">
        <f t="shared" si="168"/>
        <v>0.37419270486064937</v>
      </c>
      <c r="X829" s="12"/>
      <c r="AB829" s="17">
        <f>([1]WLTC_BFH!$I830/1000-H829)</f>
        <v>-8.5321695499931263</v>
      </c>
      <c r="AC829" s="17">
        <f t="shared" si="163"/>
        <v>8.5321695499931263</v>
      </c>
      <c r="AG829" s="17">
        <f>([1]WLTC_BFH!$U833/1000-N829)</f>
        <v>0.63692637649778838</v>
      </c>
      <c r="AH829" s="17">
        <f t="shared" si="164"/>
        <v>0.63692637649778838</v>
      </c>
      <c r="AK829">
        <v>-0.63432145334265577</v>
      </c>
    </row>
    <row r="830" spans="1:37" x14ac:dyDescent="0.3">
      <c r="A830" s="3" t="s">
        <v>4</v>
      </c>
      <c r="B830" s="3">
        <v>826</v>
      </c>
      <c r="C830" s="9">
        <v>35.1</v>
      </c>
      <c r="D830" s="9">
        <v>35.1</v>
      </c>
      <c r="E830" s="9">
        <v>29.884</v>
      </c>
      <c r="F830" s="13">
        <f t="shared" si="165"/>
        <v>0.5833333333333337</v>
      </c>
      <c r="G830" s="13">
        <f t="shared" si="166"/>
        <v>5.4651111111111117</v>
      </c>
      <c r="H830" s="35" cm="1">
        <f t="array" ref="H830">(m*g*_xll.Interp1d(-1,Parameters!$H$48:$H$54,Parameters!$I$48:$I$54,C830)+c_w*A*rho_L*(C830/3.6)^2/2+F830*e_i*m)*C830/3.6/1000</f>
        <v>8.762471622300481</v>
      </c>
      <c r="I830" s="35">
        <f t="shared" si="156"/>
        <v>31.927889387915322</v>
      </c>
      <c r="J830" s="35">
        <f t="shared" si="157"/>
        <v>2620.7632871330966</v>
      </c>
      <c r="K830" s="35">
        <f t="shared" si="158"/>
        <v>130.31368053677639</v>
      </c>
      <c r="L830" s="35">
        <f t="shared" si="159"/>
        <v>321.05393692675443</v>
      </c>
      <c r="M830" s="35" cm="1">
        <f t="array" ref="M830">_xll.Interp2dTab(-1,1,Parameters!$V$29:$AI$29,Parameters!$U$30:$U$37,Parameters!$V$30:$AI$37,ABS(J830),ABS(I830))*_xll.Interp2dTab(-1,1,Parameters!$V$18:$AI$18,Parameters!$U$19:$U$26,Parameters!$V$19:$AI$26,ABS(J830),ABS(I830))</f>
        <v>0.79862998116393658</v>
      </c>
      <c r="N830" s="35">
        <f t="shared" si="160"/>
        <v>10.971879129218152</v>
      </c>
      <c r="O830" s="35">
        <f t="shared" si="161"/>
        <v>10971.879129218152</v>
      </c>
      <c r="P830" s="35">
        <f t="shared" si="167"/>
        <v>0.55124461983628259</v>
      </c>
      <c r="Q830" s="35" cm="1">
        <f t="array" ref="Q830">_xll.Interp2dTab(-1,1,Parameters!$AL$29:$AY$29,Parameters!$AK$30:$AK$37,Parameters!$AL$30:$AY$37,ABS(L830),ABS(K830))</f>
        <v>0.92135172948332211</v>
      </c>
      <c r="R830" s="35">
        <f t="shared" si="162"/>
        <v>9.5104522430476379</v>
      </c>
      <c r="S830" s="35">
        <f t="shared" si="168"/>
        <v>0.37683449715038481</v>
      </c>
      <c r="X830" s="12"/>
      <c r="AB830" s="17">
        <f>([1]WLTC_BFH!$I831/1000-H830)</f>
        <v>-8.7542836223004805</v>
      </c>
      <c r="AC830" s="17">
        <f t="shared" si="163"/>
        <v>8.7542836223004805</v>
      </c>
      <c r="AG830" s="17">
        <f>([1]WLTC_BFH!$U834/1000-N830)</f>
        <v>-1.8778250751639707</v>
      </c>
      <c r="AH830" s="17">
        <f t="shared" si="164"/>
        <v>1.8778250751639707</v>
      </c>
      <c r="AK830">
        <v>-1.3406966165637186</v>
      </c>
    </row>
    <row r="831" spans="1:37" x14ac:dyDescent="0.3">
      <c r="A831" s="3" t="s">
        <v>4</v>
      </c>
      <c r="B831" s="3">
        <v>827</v>
      </c>
      <c r="C831" s="9">
        <v>37.1</v>
      </c>
      <c r="D831" s="9">
        <v>37.1</v>
      </c>
      <c r="E831" s="9">
        <v>32.734900000000003</v>
      </c>
      <c r="F831" s="13">
        <f t="shared" si="165"/>
        <v>0.55555555555555558</v>
      </c>
      <c r="G831" s="13">
        <f t="shared" si="166"/>
        <v>5.4754166666666668</v>
      </c>
      <c r="H831" s="35" cm="1">
        <f t="array" ref="H831">(m*g*_xll.Interp1d(-1,Parameters!$H$48:$H$54,Parameters!$I$48:$I$54,C831)+c_w*A*rho_L*(C831/3.6)^2/2+F831*e_i*m)*C831/3.6/1000</f>
        <v>8.9200208674296153</v>
      </c>
      <c r="I831" s="35">
        <f t="shared" si="156"/>
        <v>30.749826019900187</v>
      </c>
      <c r="J831" s="35">
        <f t="shared" si="157"/>
        <v>2770.0945285651815</v>
      </c>
      <c r="K831" s="35">
        <f t="shared" si="158"/>
        <v>125.50541490022262</v>
      </c>
      <c r="L831" s="35">
        <f t="shared" si="159"/>
        <v>339.3476085465125</v>
      </c>
      <c r="M831" s="35" cm="1">
        <f t="array" ref="M831">_xll.Interp2dTab(-1,1,Parameters!$V$29:$AI$29,Parameters!$U$30:$U$37,Parameters!$V$30:$AI$37,ABS(J831),ABS(I831))*_xll.Interp2dTab(-1,1,Parameters!$V$18:$AI$18,Parameters!$U$19:$U$26,Parameters!$V$19:$AI$26,ABS(J831),ABS(I831))</f>
        <v>0.79341692643123662</v>
      </c>
      <c r="N831" s="35">
        <f t="shared" si="160"/>
        <v>11.242539162293371</v>
      </c>
      <c r="O831" s="35">
        <f t="shared" si="161"/>
        <v>11242.539162293371</v>
      </c>
      <c r="P831" s="35">
        <f t="shared" si="167"/>
        <v>0.55436754738136407</v>
      </c>
      <c r="Q831" s="35" cm="1">
        <f t="array" ref="Q831">_xll.Interp2dTab(-1,1,Parameters!$AL$29:$AY$29,Parameters!$AK$30:$AK$37,Parameters!$AL$30:$AY$37,ABS(L831),ABS(K831))</f>
        <v>0.92620176386254294</v>
      </c>
      <c r="R831" s="35">
        <f t="shared" si="162"/>
        <v>9.6307534874803267</v>
      </c>
      <c r="S831" s="35">
        <f t="shared" si="168"/>
        <v>0.37950970645246268</v>
      </c>
      <c r="X831" s="12"/>
      <c r="AB831" s="17">
        <f>([1]WLTC_BFH!$I832/1000-H831)</f>
        <v>-8.9104055674296152</v>
      </c>
      <c r="AC831" s="17">
        <f t="shared" si="163"/>
        <v>8.9104055674296152</v>
      </c>
      <c r="AG831" s="17">
        <f>([1]WLTC_BFH!$U835/1000-N831)</f>
        <v>-4.2795666852292547</v>
      </c>
      <c r="AH831" s="17">
        <f t="shared" si="164"/>
        <v>4.2795666852292547</v>
      </c>
      <c r="AK831">
        <v>-3.9887886669406205</v>
      </c>
    </row>
    <row r="832" spans="1:37" x14ac:dyDescent="0.3">
      <c r="A832" s="3" t="s">
        <v>4</v>
      </c>
      <c r="B832" s="3">
        <v>828</v>
      </c>
      <c r="C832" s="9">
        <v>38.9</v>
      </c>
      <c r="D832" s="9">
        <v>38.9</v>
      </c>
      <c r="E832" s="9">
        <v>35.1036</v>
      </c>
      <c r="F832" s="13">
        <f t="shared" si="165"/>
        <v>0.49999999999999922</v>
      </c>
      <c r="G832" s="13">
        <f t="shared" si="166"/>
        <v>5.4862222222222226</v>
      </c>
      <c r="H832" s="35" cm="1">
        <f t="array" ref="H832">(m*g*_xll.Interp1d(-1,Parameters!$H$48:$H$54,Parameters!$I$48:$I$54,C832)+c_w*A*rho_L*(C832/3.6)^2/2+F832*e_i*m)*C832/3.6/1000</f>
        <v>8.5834996981950233</v>
      </c>
      <c r="I832" s="35">
        <f t="shared" si="156"/>
        <v>28.220551522735835</v>
      </c>
      <c r="J832" s="35">
        <f t="shared" si="157"/>
        <v>2904.4926458540585</v>
      </c>
      <c r="K832" s="35">
        <f t="shared" si="158"/>
        <v>115.18218104004632</v>
      </c>
      <c r="L832" s="35">
        <f t="shared" si="159"/>
        <v>355.81191300429481</v>
      </c>
      <c r="M832" s="35" cm="1">
        <f t="array" ref="M832">_xll.Interp2dTab(-1,1,Parameters!$V$29:$AI$29,Parameters!$U$30:$U$37,Parameters!$V$30:$AI$37,ABS(J832),ABS(I832))*_xll.Interp2dTab(-1,1,Parameters!$V$18:$AI$18,Parameters!$U$19:$U$26,Parameters!$V$19:$AI$26,ABS(J832),ABS(I832))</f>
        <v>0.78147814637181301</v>
      </c>
      <c r="N832" s="35">
        <f t="shared" si="160"/>
        <v>10.983672080973523</v>
      </c>
      <c r="O832" s="35">
        <f t="shared" si="161"/>
        <v>10983.672080973523</v>
      </c>
      <c r="P832" s="35">
        <f t="shared" si="167"/>
        <v>0.55741856740385676</v>
      </c>
      <c r="Q832" s="35" cm="1">
        <f t="array" ref="Q832">_xll.Interp2dTab(-1,1,Parameters!$AL$29:$AY$29,Parameters!$AK$30:$AK$37,Parameters!$AL$30:$AY$37,ABS(L832),ABS(K832))</f>
        <v>0.93272258781833695</v>
      </c>
      <c r="R832" s="35">
        <f t="shared" si="162"/>
        <v>9.2026287454580231</v>
      </c>
      <c r="S832" s="35">
        <f t="shared" si="168"/>
        <v>0.38206599221508991</v>
      </c>
      <c r="X832" s="12"/>
      <c r="AB832" s="17">
        <f>([1]WLTC_BFH!$I833/1000-H832)</f>
        <v>-8.5755396981950227</v>
      </c>
      <c r="AC832" s="17">
        <f t="shared" si="163"/>
        <v>8.5755396981950227</v>
      </c>
      <c r="AG832" s="17">
        <f>([1]WLTC_BFH!$U836/1000-N832)</f>
        <v>-2.4353785029920214</v>
      </c>
      <c r="AH832" s="17">
        <f t="shared" si="164"/>
        <v>2.4353785029920214</v>
      </c>
      <c r="AK832">
        <v>-1.3187250119529956</v>
      </c>
    </row>
    <row r="833" spans="1:37" x14ac:dyDescent="0.3">
      <c r="A833" s="3" t="s">
        <v>4</v>
      </c>
      <c r="B833" s="3">
        <v>829</v>
      </c>
      <c r="C833" s="9">
        <v>41.4</v>
      </c>
      <c r="D833" s="9">
        <v>41.4</v>
      </c>
      <c r="E833" s="9">
        <v>36.9985</v>
      </c>
      <c r="F833" s="13">
        <f t="shared" si="165"/>
        <v>0.69444444444444442</v>
      </c>
      <c r="G833" s="13">
        <f t="shared" si="166"/>
        <v>5.4977222222222224</v>
      </c>
      <c r="H833" s="35" cm="1">
        <f t="array" ref="H833">(m*g*_xll.Interp1d(-1,Parameters!$H$48:$H$54,Parameters!$I$48:$I$54,C833)+c_w*A*rho_L*(C833/3.6)^2/2+F833*e_i*m)*C833/3.6/1000</f>
        <v>12.249612965353242</v>
      </c>
      <c r="I833" s="35">
        <f t="shared" si="156"/>
        <v>37.841882086748164</v>
      </c>
      <c r="J833" s="35">
        <f t="shared" si="157"/>
        <v>3091.156697644165</v>
      </c>
      <c r="K833" s="35">
        <f t="shared" si="158"/>
        <v>154.45164173706263</v>
      </c>
      <c r="L833" s="35">
        <f t="shared" si="159"/>
        <v>378.67900252899238</v>
      </c>
      <c r="M833" s="35" cm="1">
        <f t="array" ref="M833">_xll.Interp2dTab(-1,1,Parameters!$V$29:$AI$29,Parameters!$U$30:$U$37,Parameters!$V$30:$AI$37,ABS(J833),ABS(I833))*_xll.Interp2dTab(-1,1,Parameters!$V$18:$AI$18,Parameters!$U$19:$U$26,Parameters!$V$19:$AI$26,ABS(J833),ABS(I833))</f>
        <v>0.82922710723220971</v>
      </c>
      <c r="N833" s="35">
        <f t="shared" si="160"/>
        <v>14.772325770005207</v>
      </c>
      <c r="O833" s="35">
        <f t="shared" si="161"/>
        <v>14772.325770005207</v>
      </c>
      <c r="P833" s="35">
        <f t="shared" si="167"/>
        <v>0.56152199122885815</v>
      </c>
      <c r="Q833" s="35" cm="1">
        <f t="array" ref="Q833">_xll.Interp2dTab(-1,1,Parameters!$AL$29:$AY$29,Parameters!$AK$30:$AK$37,Parameters!$AL$30:$AY$37,ABS(L833),ABS(K833))</f>
        <v>0.92216329411349296</v>
      </c>
      <c r="R833" s="35">
        <f t="shared" si="162"/>
        <v>13.28356164634509</v>
      </c>
      <c r="S833" s="35">
        <f t="shared" si="168"/>
        <v>0.38575587045018578</v>
      </c>
      <c r="X833" s="12"/>
      <c r="AB833" s="17">
        <f>([1]WLTC_BFH!$I834/1000-H833)</f>
        <v>-12.242549165353243</v>
      </c>
      <c r="AC833" s="17">
        <f t="shared" si="163"/>
        <v>12.242549165353243</v>
      </c>
      <c r="AG833" s="17">
        <f>([1]WLTC_BFH!$U837/1000-N833)</f>
        <v>0.81117422999408362</v>
      </c>
      <c r="AH833" s="17">
        <f t="shared" si="164"/>
        <v>0.81117422999408362</v>
      </c>
      <c r="AK833">
        <v>6.9999490011713359</v>
      </c>
    </row>
    <row r="834" spans="1:37" x14ac:dyDescent="0.3">
      <c r="A834" s="3" t="s">
        <v>4</v>
      </c>
      <c r="B834" s="3">
        <v>830</v>
      </c>
      <c r="C834" s="9">
        <v>44</v>
      </c>
      <c r="D834" s="9">
        <v>44</v>
      </c>
      <c r="E834" s="9">
        <v>38.231900000000003</v>
      </c>
      <c r="F834" s="13">
        <f t="shared" si="165"/>
        <v>0.72222222222222265</v>
      </c>
      <c r="G834" s="13">
        <f t="shared" si="166"/>
        <v>5.5099444444444448</v>
      </c>
      <c r="H834" s="35" cm="1">
        <f t="array" ref="H834">(m*g*_xll.Interp1d(-1,Parameters!$H$48:$H$54,Parameters!$I$48:$I$54,C834)+c_w*A*rho_L*(C834/3.6)^2/2+F834*e_i*m)*C834/3.6/1000</f>
        <v>13.566592815475305</v>
      </c>
      <c r="I834" s="35">
        <f t="shared" si="156"/>
        <v>39.433816943849237</v>
      </c>
      <c r="J834" s="35">
        <f t="shared" si="157"/>
        <v>3285.2873115058756</v>
      </c>
      <c r="K834" s="35">
        <f t="shared" si="158"/>
        <v>160.94912385632065</v>
      </c>
      <c r="L834" s="35">
        <f t="shared" si="159"/>
        <v>402.46077563467787</v>
      </c>
      <c r="M834" s="35" cm="1">
        <f t="array" ref="M834">_xll.Interp2dTab(-1,1,Parameters!$V$29:$AI$29,Parameters!$U$30:$U$37,Parameters!$V$30:$AI$37,ABS(J834),ABS(I834))*_xll.Interp2dTab(-1,1,Parameters!$V$18:$AI$18,Parameters!$U$19:$U$26,Parameters!$V$19:$AI$26,ABS(J834),ABS(I834))</f>
        <v>0.83543557779483002</v>
      </c>
      <c r="N834" s="35">
        <f t="shared" si="160"/>
        <v>16.238945498688171</v>
      </c>
      <c r="O834" s="35">
        <f t="shared" si="161"/>
        <v>16238.94549868817</v>
      </c>
      <c r="P834" s="35">
        <f t="shared" si="167"/>
        <v>0.56603280942293821</v>
      </c>
      <c r="Q834" s="35" cm="1">
        <f t="array" ref="Q834">_xll.Interp2dTab(-1,1,Parameters!$AL$29:$AY$29,Parameters!$AK$30:$AK$37,Parameters!$AL$30:$AY$37,ABS(L834),ABS(K834))</f>
        <v>0.92398887527322571</v>
      </c>
      <c r="R834" s="35">
        <f t="shared" si="162"/>
        <v>14.682636532245727</v>
      </c>
      <c r="S834" s="35">
        <f t="shared" si="168"/>
        <v>0.38983438059803183</v>
      </c>
      <c r="X834" s="12"/>
      <c r="AB834" s="17">
        <f>([1]WLTC_BFH!$I835/1000-H834)</f>
        <v>-13.561755315475304</v>
      </c>
      <c r="AC834" s="17">
        <f t="shared" si="163"/>
        <v>13.561755315475304</v>
      </c>
      <c r="AG834" s="17">
        <f>([1]WLTC_BFH!$U838/1000-N834)</f>
        <v>0.99558915477710741</v>
      </c>
      <c r="AH834" s="17">
        <f t="shared" si="164"/>
        <v>0.99558915477710741</v>
      </c>
      <c r="AK834">
        <v>10.802225162691601</v>
      </c>
    </row>
    <row r="835" spans="1:37" x14ac:dyDescent="0.3">
      <c r="A835" s="3" t="s">
        <v>4</v>
      </c>
      <c r="B835" s="3">
        <v>831</v>
      </c>
      <c r="C835" s="9">
        <v>46.3</v>
      </c>
      <c r="D835" s="9">
        <v>46.3</v>
      </c>
      <c r="E835" s="9">
        <v>39.441800000000001</v>
      </c>
      <c r="F835" s="13">
        <f t="shared" si="165"/>
        <v>0.63888888888888806</v>
      </c>
      <c r="G835" s="13">
        <f t="shared" si="166"/>
        <v>5.5228055555555562</v>
      </c>
      <c r="H835" s="35" cm="1">
        <f t="array" ref="H835">(m*g*_xll.Interp1d(-1,Parameters!$H$48:$H$54,Parameters!$I$48:$I$54,C835)+c_w*A*rho_L*(C835/3.6)^2/2+F835*e_i*m)*C835/3.6/1000</f>
        <v>12.902521137898972</v>
      </c>
      <c r="I835" s="35">
        <f t="shared" si="156"/>
        <v>35.64054121879694</v>
      </c>
      <c r="J835" s="35">
        <f t="shared" si="157"/>
        <v>3457.0182391527737</v>
      </c>
      <c r="K835" s="35">
        <f t="shared" si="158"/>
        <v>145.46686898451972</v>
      </c>
      <c r="L835" s="35">
        <f t="shared" si="159"/>
        <v>423.49849799739968</v>
      </c>
      <c r="M835" s="35" cm="1">
        <f t="array" ref="M835">_xll.Interp2dTab(-1,1,Parameters!$V$29:$AI$29,Parameters!$U$30:$U$37,Parameters!$V$30:$AI$37,ABS(J835),ABS(I835))*_xll.Interp2dTab(-1,1,Parameters!$V$18:$AI$18,Parameters!$U$19:$U$26,Parameters!$V$19:$AI$26,ABS(J835),ABS(I835))</f>
        <v>0.81563969301346795</v>
      </c>
      <c r="N835" s="35">
        <f t="shared" si="160"/>
        <v>15.818898036005617</v>
      </c>
      <c r="O835" s="35">
        <f t="shared" si="161"/>
        <v>15818.898036005618</v>
      </c>
      <c r="P835" s="35">
        <f t="shared" si="167"/>
        <v>0.57042694776627312</v>
      </c>
      <c r="Q835" s="35" cm="1">
        <f t="array" ref="Q835">_xll.Interp2dTab(-1,1,Parameters!$AL$29:$AY$29,Parameters!$AK$30:$AK$37,Parameters!$AL$30:$AY$37,ABS(L835),ABS(K835))</f>
        <v>0.9319706472200483</v>
      </c>
      <c r="R835" s="35">
        <f t="shared" si="162"/>
        <v>13.844342819578682</v>
      </c>
      <c r="S835" s="35">
        <f t="shared" si="168"/>
        <v>0.39368003138124813</v>
      </c>
      <c r="X835" s="12"/>
      <c r="AB835" s="17">
        <f>([1]WLTC_BFH!$I836/1000-H835)</f>
        <v>-12.897119137898972</v>
      </c>
      <c r="AC835" s="17">
        <f t="shared" si="163"/>
        <v>12.897119137898972</v>
      </c>
      <c r="AG835" s="17">
        <f>([1]WLTC_BFH!$U839/1000-N835)</f>
        <v>-5.4136980360048739</v>
      </c>
      <c r="AH835" s="17">
        <f t="shared" si="164"/>
        <v>5.4136980360048739</v>
      </c>
      <c r="AK835">
        <v>3.8490714880288728</v>
      </c>
    </row>
    <row r="836" spans="1:37" x14ac:dyDescent="0.3">
      <c r="A836" s="3" t="s">
        <v>4</v>
      </c>
      <c r="B836" s="3">
        <v>832</v>
      </c>
      <c r="C836" s="9">
        <v>47.7</v>
      </c>
      <c r="D836" s="9">
        <v>47.7</v>
      </c>
      <c r="E836" s="9">
        <v>41.816499999999998</v>
      </c>
      <c r="F836" s="13">
        <f t="shared" si="165"/>
        <v>0.38888888888889045</v>
      </c>
      <c r="G836" s="13">
        <f t="shared" si="166"/>
        <v>5.5360555555555564</v>
      </c>
      <c r="H836" s="35" cm="1">
        <f t="array" ref="H836">(m*g*_xll.Interp1d(-1,Parameters!$H$48:$H$54,Parameters!$I$48:$I$54,C836)+c_w*A*rho_L*(C836/3.6)^2/2+F836*e_i*m)*C836/3.6/1000</f>
        <v>8.8426218165424046</v>
      </c>
      <c r="I836" s="35">
        <f t="shared" ref="I836:I899" si="169">ABS(IFERROR(H836*1000/(C836/3.6)*r_dyn/i_g,0))</f>
        <v>23.709007526342258</v>
      </c>
      <c r="J836" s="35">
        <f t="shared" ref="J836:J899" si="170">C836/3.6*60/2/PI()/r_dyn*i_g</f>
        <v>3561.5501081552334</v>
      </c>
      <c r="K836" s="35">
        <f t="shared" ref="K836:K899" si="171">I836*i_g/2</f>
        <v>96.768314218765937</v>
      </c>
      <c r="L836" s="35">
        <f t="shared" ref="L836:L899" si="172">J836/i_g</f>
        <v>436.30406813123034</v>
      </c>
      <c r="M836" s="35" cm="1">
        <f t="array" ref="M836">_xll.Interp2dTab(-1,1,Parameters!$V$29:$AI$29,Parameters!$U$30:$U$37,Parameters!$V$30:$AI$37,ABS(J836),ABS(I836))*_xll.Interp2dTab(-1,1,Parameters!$V$18:$AI$18,Parameters!$U$19:$U$26,Parameters!$V$19:$AI$26,ABS(J836),ABS(I836))</f>
        <v>0.75930112238897929</v>
      </c>
      <c r="N836" s="35">
        <f t="shared" si="160"/>
        <v>11.645737844718283</v>
      </c>
      <c r="O836" s="35">
        <f t="shared" si="161"/>
        <v>11645.737844718284</v>
      </c>
      <c r="P836" s="35">
        <f t="shared" si="167"/>
        <v>0.57366187494536158</v>
      </c>
      <c r="Q836" s="35" cm="1">
        <f t="array" ref="Q836">_xll.Interp2dTab(-1,1,Parameters!$AL$29:$AY$29,Parameters!$AK$30:$AK$37,Parameters!$AL$30:$AY$37,ABS(L836),ABS(K836))</f>
        <v>0.94883625205046573</v>
      </c>
      <c r="R836" s="35">
        <f t="shared" si="162"/>
        <v>9.3194392577572938</v>
      </c>
      <c r="S836" s="35">
        <f t="shared" si="168"/>
        <v>0.39626876450840293</v>
      </c>
      <c r="X836" s="12"/>
      <c r="AB836" s="17">
        <f>([1]WLTC_BFH!$I837/1000-H836)</f>
        <v>-8.830495116542405</v>
      </c>
      <c r="AC836" s="17">
        <f t="shared" si="163"/>
        <v>8.830495116542405</v>
      </c>
      <c r="AG836" s="17">
        <f>([1]WLTC_BFH!$U840/1000-N836)</f>
        <v>-4.8193300777278028</v>
      </c>
      <c r="AH836" s="17">
        <f t="shared" si="164"/>
        <v>4.8193300777278028</v>
      </c>
      <c r="AK836">
        <v>-4.9051718291247584</v>
      </c>
    </row>
    <row r="837" spans="1:37" x14ac:dyDescent="0.3">
      <c r="A837" s="3" t="s">
        <v>4</v>
      </c>
      <c r="B837" s="3">
        <v>833</v>
      </c>
      <c r="C837" s="9">
        <v>48.2</v>
      </c>
      <c r="D837" s="9">
        <v>48.2</v>
      </c>
      <c r="E837" s="9">
        <v>45.042700000000004</v>
      </c>
      <c r="F837" s="13">
        <f t="shared" si="165"/>
        <v>0.1388888888888889</v>
      </c>
      <c r="G837" s="13">
        <f t="shared" si="166"/>
        <v>5.5494444444444451</v>
      </c>
      <c r="H837" s="35" cm="1">
        <f t="array" ref="H837">(m*g*_xll.Interp1d(-1,Parameters!$H$48:$H$54,Parameters!$I$48:$I$54,C837)+c_w*A*rho_L*(C837/3.6)^2/2+F837*e_i*m)*C837/3.6/1000</f>
        <v>4.4033045782171465</v>
      </c>
      <c r="I837" s="35">
        <f t="shared" si="169"/>
        <v>11.683753632951387</v>
      </c>
      <c r="J837" s="35">
        <f t="shared" si="170"/>
        <v>3598.8829185132549</v>
      </c>
      <c r="K837" s="35">
        <f t="shared" si="171"/>
        <v>47.687240452891089</v>
      </c>
      <c r="L837" s="35">
        <f t="shared" si="172"/>
        <v>440.8774860361699</v>
      </c>
      <c r="M837" s="35" cm="1">
        <f t="array" ref="M837">_xll.Interp2dTab(-1,1,Parameters!$V$29:$AI$29,Parameters!$U$30:$U$37,Parameters!$V$30:$AI$37,ABS(J837),ABS(I837))*_xll.Interp2dTab(-1,1,Parameters!$V$18:$AI$18,Parameters!$U$19:$U$26,Parameters!$V$19:$AI$26,ABS(J837),ABS(I837))</f>
        <v>0.70508352339042235</v>
      </c>
      <c r="N837" s="35">
        <f t="shared" ref="N837:N900" si="173">IF(H837&lt;0,H837*M837,H837/M837)</f>
        <v>6.2450822237962393</v>
      </c>
      <c r="O837" s="35">
        <f t="shared" ref="O837:O900" si="174">N837*1000</f>
        <v>6245.0822237962393</v>
      </c>
      <c r="P837" s="35">
        <f t="shared" si="167"/>
        <v>0.57539662000752723</v>
      </c>
      <c r="Q837" s="35" cm="1">
        <f t="array" ref="Q837">_xll.Interp2dTab(-1,1,Parameters!$AL$29:$AY$29,Parameters!$AK$30:$AK$37,Parameters!$AL$30:$AY$37,ABS(L837),ABS(K837))</f>
        <v>0.95092969089078094</v>
      </c>
      <c r="R837" s="35">
        <f t="shared" ref="R837:R900" si="175">IF(H837&lt;0,H837*Q837,H837/Q837)</f>
        <v>4.6305259162665982</v>
      </c>
      <c r="S837" s="35">
        <f t="shared" si="168"/>
        <v>0.3975550217073659</v>
      </c>
      <c r="X837" s="12"/>
      <c r="AB837" s="17">
        <f>([1]WLTC_BFH!$I838/1000-H837)</f>
        <v>-4.3872940782171463</v>
      </c>
      <c r="AC837" s="17">
        <f t="shared" ref="AC837:AC900" si="176">ABS(AB837)</f>
        <v>4.3872940782171463</v>
      </c>
      <c r="AG837" s="17">
        <f>([1]WLTC_BFH!$U841/1000-N837)</f>
        <v>2.1666824820859878</v>
      </c>
      <c r="AH837" s="17">
        <f t="shared" ref="AH837:AH900" si="177">ABS(AG837)</f>
        <v>2.1666824820859878</v>
      </c>
      <c r="AK837">
        <v>-8.4118475025393806</v>
      </c>
    </row>
    <row r="838" spans="1:37" x14ac:dyDescent="0.3">
      <c r="A838" s="3" t="s">
        <v>4</v>
      </c>
      <c r="B838" s="3">
        <v>834</v>
      </c>
      <c r="C838" s="9">
        <v>48.7</v>
      </c>
      <c r="D838" s="9">
        <v>48.7</v>
      </c>
      <c r="E838" s="9">
        <v>46.760800000000003</v>
      </c>
      <c r="F838" s="13">
        <f t="shared" ref="F838:F901" si="178">(($C838-$C837)/3.6)</f>
        <v>0.1388888888888889</v>
      </c>
      <c r="G838" s="13">
        <f t="shared" ref="G838:G901" si="179">(C838/3.6)/1000+G837</f>
        <v>5.5629722222222231</v>
      </c>
      <c r="H838" s="35" cm="1">
        <f t="array" ref="H838">(m*g*_xll.Interp1d(-1,Parameters!$H$48:$H$54,Parameters!$I$48:$I$54,C838)+c_w*A*rho_L*(C838/3.6)^2/2+F838*e_i*m)*C838/3.6/1000</f>
        <v>4.4696110664969098</v>
      </c>
      <c r="I838" s="35">
        <f t="shared" si="169"/>
        <v>11.737928901463214</v>
      </c>
      <c r="J838" s="35">
        <f t="shared" si="170"/>
        <v>3636.2157288712765</v>
      </c>
      <c r="K838" s="35">
        <f t="shared" si="171"/>
        <v>47.908356811322108</v>
      </c>
      <c r="L838" s="35">
        <f t="shared" si="172"/>
        <v>445.45090394110946</v>
      </c>
      <c r="M838" s="35" cm="1">
        <f t="array" ref="M838">_xll.Interp2dTab(-1,1,Parameters!$V$29:$AI$29,Parameters!$U$30:$U$37,Parameters!$V$30:$AI$37,ABS(J838),ABS(I838))*_xll.Interp2dTab(-1,1,Parameters!$V$18:$AI$18,Parameters!$U$19:$U$26,Parameters!$V$19:$AI$26,ABS(J838),ABS(I838))</f>
        <v>0.70551970543795495</v>
      </c>
      <c r="N838" s="35">
        <f t="shared" si="173"/>
        <v>6.3352037257731535</v>
      </c>
      <c r="O838" s="35">
        <f t="shared" si="174"/>
        <v>6335.2037257731536</v>
      </c>
      <c r="P838" s="35">
        <f t="shared" ref="P838:P901" si="180">N838*(B838-B837)/60/60+P837</f>
        <v>0.57715639882024194</v>
      </c>
      <c r="Q838" s="35" cm="1">
        <f t="array" ref="Q838">_xll.Interp2dTab(-1,1,Parameters!$AL$29:$AY$29,Parameters!$AK$30:$AK$37,Parameters!$AL$30:$AY$37,ABS(L838),ABS(K838))</f>
        <v>0.95124575377428888</v>
      </c>
      <c r="R838" s="35">
        <f t="shared" si="175"/>
        <v>4.6986922661811503</v>
      </c>
      <c r="S838" s="35">
        <f t="shared" ref="S838:S901" si="181">R838*(B838-B837)/60/60+S837</f>
        <v>0.39886021400352734</v>
      </c>
      <c r="X838" s="12"/>
      <c r="AB838" s="17">
        <f>([1]WLTC_BFH!$I839/1000-H838)</f>
        <v>-4.4629504664969097</v>
      </c>
      <c r="AC838" s="17">
        <f t="shared" si="176"/>
        <v>4.4629504664969097</v>
      </c>
      <c r="AG838" s="17">
        <f>([1]WLTC_BFH!$U842/1000-N838)</f>
        <v>0.51119627422696468</v>
      </c>
      <c r="AH838" s="17">
        <f t="shared" si="177"/>
        <v>0.51119627422696468</v>
      </c>
      <c r="AK838">
        <v>-3.2431447395729478</v>
      </c>
    </row>
    <row r="839" spans="1:37" x14ac:dyDescent="0.3">
      <c r="A839" s="3" t="s">
        <v>4</v>
      </c>
      <c r="B839" s="3">
        <v>835</v>
      </c>
      <c r="C839" s="9">
        <v>49.3</v>
      </c>
      <c r="D839" s="9">
        <v>49.3</v>
      </c>
      <c r="E839" s="9">
        <v>47.542000000000002</v>
      </c>
      <c r="F839" s="13">
        <f t="shared" si="178"/>
        <v>0.16666666666666508</v>
      </c>
      <c r="G839" s="13">
        <f t="shared" si="179"/>
        <v>5.5766666666666671</v>
      </c>
      <c r="H839" s="35" cm="1">
        <f t="array" ref="H839">(m*g*_xll.Interp1d(-1,Parameters!$H$48:$H$54,Parameters!$I$48:$I$54,C839)+c_w*A*rho_L*(C839/3.6)^2/2+F839*e_i*m)*C839/3.6/1000</f>
        <v>5.0673550562499505</v>
      </c>
      <c r="I839" s="35">
        <f t="shared" si="169"/>
        <v>13.145742411959143</v>
      </c>
      <c r="J839" s="35">
        <f t="shared" si="170"/>
        <v>3681.0151013009013</v>
      </c>
      <c r="K839" s="35">
        <f t="shared" si="171"/>
        <v>53.654347654411239</v>
      </c>
      <c r="L839" s="35">
        <f t="shared" si="172"/>
        <v>450.93900542703676</v>
      </c>
      <c r="M839" s="35" cm="1">
        <f t="array" ref="M839">_xll.Interp2dTab(-1,1,Parameters!$V$29:$AI$29,Parameters!$U$30:$U$37,Parameters!$V$30:$AI$37,ABS(J839),ABS(I839))*_xll.Interp2dTab(-1,1,Parameters!$V$18:$AI$18,Parameters!$U$19:$U$26,Parameters!$V$19:$AI$26,ABS(J839),ABS(I839))</f>
        <v>0.71195823345961751</v>
      </c>
      <c r="N839" s="35">
        <f t="shared" si="173"/>
        <v>7.1174892263358771</v>
      </c>
      <c r="O839" s="35">
        <f t="shared" si="174"/>
        <v>7117.489226335877</v>
      </c>
      <c r="P839" s="35">
        <f t="shared" si="180"/>
        <v>0.57913347916089075</v>
      </c>
      <c r="Q839" s="35" cm="1">
        <f t="array" ref="Q839">_xll.Interp2dTab(-1,1,Parameters!$AL$29:$AY$29,Parameters!$AK$30:$AK$37,Parameters!$AL$30:$AY$37,ABS(L839),ABS(K839))</f>
        <v>0.95236766434091102</v>
      </c>
      <c r="R839" s="35">
        <f t="shared" si="175"/>
        <v>5.3207970471748736</v>
      </c>
      <c r="S839" s="35">
        <f t="shared" si="181"/>
        <v>0.40033821318329815</v>
      </c>
      <c r="X839" s="12"/>
      <c r="AB839" s="17">
        <f>([1]WLTC_BFH!$I840/1000-H839)</f>
        <v>-5.0622040562499508</v>
      </c>
      <c r="AC839" s="17">
        <f t="shared" si="176"/>
        <v>5.0622040562499508</v>
      </c>
      <c r="AG839" s="17">
        <f>([1]WLTC_BFH!$U843/1000-N839)</f>
        <v>-1.1752836188592024</v>
      </c>
      <c r="AH839" s="17">
        <f t="shared" si="177"/>
        <v>1.1752836188592024</v>
      </c>
      <c r="AK839">
        <v>-0.27917100095868985</v>
      </c>
    </row>
    <row r="840" spans="1:37" x14ac:dyDescent="0.3">
      <c r="A840" s="3" t="s">
        <v>4</v>
      </c>
      <c r="B840" s="3">
        <v>836</v>
      </c>
      <c r="C840" s="9">
        <v>49.8</v>
      </c>
      <c r="D840" s="9">
        <v>49.8</v>
      </c>
      <c r="E840" s="9">
        <v>48.218899999999998</v>
      </c>
      <c r="F840" s="13">
        <f t="shared" si="178"/>
        <v>0.1388888888888889</v>
      </c>
      <c r="G840" s="13">
        <f t="shared" si="179"/>
        <v>5.5905000000000005</v>
      </c>
      <c r="H840" s="35" cm="1">
        <f t="array" ref="H840">(m*g*_xll.Interp1d(-1,Parameters!$H$48:$H$54,Parameters!$I$48:$I$54,C840)+c_w*A*rho_L*(C840/3.6)^2/2+F840*e_i*m)*C840/3.6/1000</f>
        <v>4.6177070032026997</v>
      </c>
      <c r="I840" s="35">
        <f t="shared" si="169"/>
        <v>11.858990811570719</v>
      </c>
      <c r="J840" s="35">
        <f t="shared" si="170"/>
        <v>3718.3479116589224</v>
      </c>
      <c r="K840" s="35">
        <f t="shared" si="171"/>
        <v>48.402470997425887</v>
      </c>
      <c r="L840" s="35">
        <f t="shared" si="172"/>
        <v>455.51242333197627</v>
      </c>
      <c r="M840" s="35" cm="1">
        <f t="array" ref="M840">_xll.Interp2dTab(-1,1,Parameters!$V$29:$AI$29,Parameters!$U$30:$U$37,Parameters!$V$30:$AI$37,ABS(J840),ABS(I840))*_xll.Interp2dTab(-1,1,Parameters!$V$18:$AI$18,Parameters!$U$19:$U$26,Parameters!$V$19:$AI$26,ABS(J840),ABS(I840))</f>
        <v>0.7064805893338274</v>
      </c>
      <c r="N840" s="35">
        <f t="shared" si="173"/>
        <v>6.5362121379115949</v>
      </c>
      <c r="O840" s="35">
        <f t="shared" si="174"/>
        <v>6536.2121379115952</v>
      </c>
      <c r="P840" s="35">
        <f t="shared" si="180"/>
        <v>0.580949093643644</v>
      </c>
      <c r="Q840" s="35" cm="1">
        <f t="array" ref="Q840">_xll.Interp2dTab(-1,1,Parameters!$AL$29:$AY$29,Parameters!$AK$30:$AK$37,Parameters!$AL$30:$AY$37,ABS(L840),ABS(K840))</f>
        <v>0.95195924415301714</v>
      </c>
      <c r="R840" s="35">
        <f t="shared" si="175"/>
        <v>4.8507402302828559</v>
      </c>
      <c r="S840" s="35">
        <f t="shared" si="181"/>
        <v>0.40168564102504339</v>
      </c>
      <c r="X840" s="12"/>
      <c r="AB840" s="17">
        <f>([1]WLTC_BFH!$I841/1000-H840)</f>
        <v>-4.6138886032026996</v>
      </c>
      <c r="AC840" s="17">
        <f t="shared" si="176"/>
        <v>4.6138886032026996</v>
      </c>
      <c r="AG840" s="17">
        <f>([1]WLTC_BFH!$U844/1000-N840)</f>
        <v>0.33681756505857319</v>
      </c>
      <c r="AH840" s="17">
        <f t="shared" si="177"/>
        <v>0.33681756505857319</v>
      </c>
      <c r="AK840">
        <v>0.97782184076394341</v>
      </c>
    </row>
    <row r="841" spans="1:37" x14ac:dyDescent="0.3">
      <c r="A841" s="3" t="s">
        <v>4</v>
      </c>
      <c r="B841" s="3">
        <v>837</v>
      </c>
      <c r="C841" s="9">
        <v>50.2</v>
      </c>
      <c r="D841" s="9">
        <v>50.2</v>
      </c>
      <c r="E841" s="9">
        <v>48.840699999999998</v>
      </c>
      <c r="F841" s="13">
        <f t="shared" si="178"/>
        <v>0.11111111111111269</v>
      </c>
      <c r="G841" s="13">
        <f t="shared" si="179"/>
        <v>5.6044444444444448</v>
      </c>
      <c r="H841" s="35" cm="1">
        <f t="array" ref="H841">(m*g*_xll.Interp1d(-1,Parameters!$H$48:$H$54,Parameters!$I$48:$I$54,C841)+c_w*A*rho_L*(C841/3.6)^2/2+F841*e_i*m)*C841/3.6/1000</f>
        <v>4.1468452830831692</v>
      </c>
      <c r="I841" s="35">
        <f t="shared" si="169"/>
        <v>10.564886053089683</v>
      </c>
      <c r="J841" s="35">
        <f t="shared" si="170"/>
        <v>3748.2141599453398</v>
      </c>
      <c r="K841" s="35">
        <f t="shared" si="171"/>
        <v>43.120582425685541</v>
      </c>
      <c r="L841" s="35">
        <f t="shared" si="172"/>
        <v>459.17115765592791</v>
      </c>
      <c r="M841" s="35" cm="1">
        <f t="array" ref="M841">_xll.Interp2dTab(-1,1,Parameters!$V$29:$AI$29,Parameters!$U$30:$U$37,Parameters!$V$30:$AI$37,ABS(J841),ABS(I841))*_xll.Interp2dTab(-1,1,Parameters!$V$18:$AI$18,Parameters!$U$19:$U$26,Parameters!$V$19:$AI$26,ABS(J841),ABS(I841))</f>
        <v>0.70099325889120068</v>
      </c>
      <c r="N841" s="35">
        <f t="shared" si="173"/>
        <v>5.9156707008031164</v>
      </c>
      <c r="O841" s="35">
        <f t="shared" si="174"/>
        <v>5915.6707008031162</v>
      </c>
      <c r="P841" s="35">
        <f t="shared" si="180"/>
        <v>0.58259233550497824</v>
      </c>
      <c r="Q841" s="35" cm="1">
        <f t="array" ref="Q841">_xll.Interp2dTab(-1,1,Parameters!$AL$29:$AY$29,Parameters!$AK$30:$AK$37,Parameters!$AL$30:$AY$37,ABS(L841),ABS(K841))</f>
        <v>0.94939266464932914</v>
      </c>
      <c r="R841" s="35">
        <f t="shared" si="175"/>
        <v>4.3678926933934781</v>
      </c>
      <c r="S841" s="35">
        <f t="shared" si="181"/>
        <v>0.40289894455098602</v>
      </c>
      <c r="X841" s="12"/>
      <c r="AB841" s="17">
        <f>([1]WLTC_BFH!$I842/1000-H841)</f>
        <v>-4.1414996830831692</v>
      </c>
      <c r="AC841" s="17">
        <f t="shared" si="176"/>
        <v>4.1414996830831692</v>
      </c>
      <c r="AG841" s="17">
        <f>([1]WLTC_BFH!$U845/1000-N841)</f>
        <v>0.98992929919692862</v>
      </c>
      <c r="AH841" s="17">
        <f t="shared" si="177"/>
        <v>0.98992929919692862</v>
      </c>
      <c r="AK841">
        <v>1.1462035811390132</v>
      </c>
    </row>
    <row r="842" spans="1:37" x14ac:dyDescent="0.3">
      <c r="A842" s="3" t="s">
        <v>4</v>
      </c>
      <c r="B842" s="3">
        <v>838</v>
      </c>
      <c r="C842" s="9">
        <v>50.9</v>
      </c>
      <c r="D842" s="9">
        <v>50.9</v>
      </c>
      <c r="E842" s="9">
        <v>49.241</v>
      </c>
      <c r="F842" s="13">
        <f t="shared" si="178"/>
        <v>0.19444444444444325</v>
      </c>
      <c r="G842" s="13">
        <f t="shared" si="179"/>
        <v>5.6185833333333335</v>
      </c>
      <c r="H842" s="35" cm="1">
        <f t="array" ref="H842">(m*g*_xll.Interp1d(-1,Parameters!$H$48:$H$54,Parameters!$I$48:$I$54,C842)+c_w*A*rho_L*(C842/3.6)^2/2+F842*e_i*m)*C842/3.6/1000</f>
        <v>5.8431526543061976</v>
      </c>
      <c r="I842" s="35">
        <f t="shared" si="169"/>
        <v>14.681828691047775</v>
      </c>
      <c r="J842" s="35">
        <f t="shared" si="170"/>
        <v>3800.4800944465696</v>
      </c>
      <c r="K842" s="35">
        <f t="shared" si="171"/>
        <v>59.923883802511497</v>
      </c>
      <c r="L842" s="35">
        <f t="shared" si="172"/>
        <v>465.57394272284324</v>
      </c>
      <c r="M842" s="35" cm="1">
        <f t="array" ref="M842">_xll.Interp2dTab(-1,1,Parameters!$V$29:$AI$29,Parameters!$U$30:$U$37,Parameters!$V$30:$AI$37,ABS(J842),ABS(I842))*_xll.Interp2dTab(-1,1,Parameters!$V$18:$AI$18,Parameters!$U$19:$U$26,Parameters!$V$19:$AI$26,ABS(J842),ABS(I842))</f>
        <v>0.7192032283342209</v>
      </c>
      <c r="N842" s="35">
        <f t="shared" si="173"/>
        <v>8.1244805697546543</v>
      </c>
      <c r="O842" s="35">
        <f t="shared" si="174"/>
        <v>8124.4805697546544</v>
      </c>
      <c r="P842" s="35">
        <f t="shared" si="180"/>
        <v>0.58484913566324337</v>
      </c>
      <c r="Q842" s="35" cm="1">
        <f t="array" ref="Q842">_xll.Interp2dTab(-1,1,Parameters!$AL$29:$AY$29,Parameters!$AK$30:$AK$37,Parameters!$AL$30:$AY$37,ABS(L842),ABS(K842))</f>
        <v>0.95293705694394515</v>
      </c>
      <c r="R842" s="35">
        <f t="shared" si="175"/>
        <v>6.1317299098904821</v>
      </c>
      <c r="S842" s="35">
        <f t="shared" si="181"/>
        <v>0.40460220285928894</v>
      </c>
      <c r="X842" s="12"/>
      <c r="AB842" s="17">
        <f>([1]WLTC_BFH!$I843/1000-H842)</f>
        <v>-5.8405565543061977</v>
      </c>
      <c r="AC842" s="17">
        <f t="shared" si="176"/>
        <v>5.8405565543061977</v>
      </c>
      <c r="AG842" s="17">
        <f>([1]WLTC_BFH!$U846/1000-N842)</f>
        <v>-0.49472056975475898</v>
      </c>
      <c r="AH842" s="17">
        <f t="shared" si="177"/>
        <v>0.49472056975475898</v>
      </c>
      <c r="AK842">
        <v>2.7247920190047621</v>
      </c>
    </row>
    <row r="843" spans="1:37" x14ac:dyDescent="0.3">
      <c r="A843" s="3" t="s">
        <v>4</v>
      </c>
      <c r="B843" s="3">
        <v>839</v>
      </c>
      <c r="C843" s="9">
        <v>51.8</v>
      </c>
      <c r="D843" s="9">
        <v>51.8</v>
      </c>
      <c r="E843" s="9">
        <v>49.716000000000001</v>
      </c>
      <c r="F843" s="13">
        <f t="shared" si="178"/>
        <v>0.24999999999999961</v>
      </c>
      <c r="G843" s="13">
        <f t="shared" si="179"/>
        <v>5.6329722222222225</v>
      </c>
      <c r="H843" s="35" cm="1">
        <f t="array" ref="H843">(m*g*_xll.Interp1d(-1,Parameters!$H$48:$H$54,Parameters!$I$48:$I$54,C843)+c_w*A*rho_L*(C843/3.6)^2/2+F843*e_i*m)*C843/3.6/1000</f>
        <v>7.0814544900230576</v>
      </c>
      <c r="I843" s="35">
        <f t="shared" si="169"/>
        <v>17.484105197300163</v>
      </c>
      <c r="J843" s="35">
        <f t="shared" si="170"/>
        <v>3867.6791530910082</v>
      </c>
      <c r="K843" s="35">
        <f t="shared" si="171"/>
        <v>71.36137536278062</v>
      </c>
      <c r="L843" s="35">
        <f t="shared" si="172"/>
        <v>473.80609495173439</v>
      </c>
      <c r="M843" s="35" cm="1">
        <f t="array" ref="M843">_xll.Interp2dTab(-1,1,Parameters!$V$29:$AI$29,Parameters!$U$30:$U$37,Parameters!$V$30:$AI$37,ABS(J843),ABS(I843))*_xll.Interp2dTab(-1,1,Parameters!$V$18:$AI$18,Parameters!$U$19:$U$26,Parameters!$V$19:$AI$26,ABS(J843),ABS(I843))</f>
        <v>0.73165504112092872</v>
      </c>
      <c r="N843" s="35">
        <f t="shared" si="173"/>
        <v>9.6786792846721159</v>
      </c>
      <c r="O843" s="35">
        <f t="shared" si="174"/>
        <v>9678.6792846721164</v>
      </c>
      <c r="P843" s="35">
        <f t="shared" si="180"/>
        <v>0.58753765768676336</v>
      </c>
      <c r="Q843" s="35" cm="1">
        <f t="array" ref="Q843">_xll.Interp2dTab(-1,1,Parameters!$AL$29:$AY$29,Parameters!$AK$30:$AK$37,Parameters!$AL$30:$AY$37,ABS(L843),ABS(K843))</f>
        <v>0.95313076690963361</v>
      </c>
      <c r="R843" s="35">
        <f t="shared" si="175"/>
        <v>7.429677790156207</v>
      </c>
      <c r="S843" s="35">
        <f t="shared" si="181"/>
        <v>0.40666600224544341</v>
      </c>
      <c r="X843" s="12"/>
      <c r="AB843" s="17">
        <f>([1]WLTC_BFH!$I844/1000-H843)</f>
        <v>-7.0769972900230576</v>
      </c>
      <c r="AC843" s="17">
        <f t="shared" si="176"/>
        <v>7.0769972900230576</v>
      </c>
      <c r="AG843" s="17">
        <f>([1]WLTC_BFH!$U847/1000-N843)</f>
        <v>-1.2801050272464209</v>
      </c>
      <c r="AH843" s="17">
        <f t="shared" si="177"/>
        <v>1.2801050272464209</v>
      </c>
      <c r="AK843">
        <v>3.1230405877409346</v>
      </c>
    </row>
    <row r="844" spans="1:37" x14ac:dyDescent="0.3">
      <c r="A844" s="3" t="s">
        <v>4</v>
      </c>
      <c r="B844" s="3">
        <v>840</v>
      </c>
      <c r="C844" s="9">
        <v>52.5</v>
      </c>
      <c r="D844" s="9">
        <v>52.5</v>
      </c>
      <c r="E844" s="9">
        <v>50.299199999999999</v>
      </c>
      <c r="F844" s="13">
        <f t="shared" si="178"/>
        <v>0.19444444444444522</v>
      </c>
      <c r="G844" s="13">
        <f t="shared" si="179"/>
        <v>5.6475555555555559</v>
      </c>
      <c r="H844" s="35" cm="1">
        <f t="array" ref="H844">(m*g*_xll.Interp1d(-1,Parameters!$H$48:$H$54,Parameters!$I$48:$I$54,C844)+c_w*A*rho_L*(C844/3.6)^2/2+F844*e_i*m)*C844/3.6/1000</f>
        <v>6.1134868698902674</v>
      </c>
      <c r="I844" s="35">
        <f t="shared" si="169"/>
        <v>14.892938035538846</v>
      </c>
      <c r="J844" s="35">
        <f t="shared" si="170"/>
        <v>3919.9450875922375</v>
      </c>
      <c r="K844" s="35">
        <f t="shared" si="171"/>
        <v>60.785526592051802</v>
      </c>
      <c r="L844" s="35">
        <f t="shared" si="172"/>
        <v>480.20888001864967</v>
      </c>
      <c r="M844" s="35" cm="1">
        <f t="array" ref="M844">_xll.Interp2dTab(-1,1,Parameters!$V$29:$AI$29,Parameters!$U$30:$U$37,Parameters!$V$30:$AI$37,ABS(J844),ABS(I844))*_xll.Interp2dTab(-1,1,Parameters!$V$18:$AI$18,Parameters!$U$19:$U$26,Parameters!$V$19:$AI$26,ABS(J844),ABS(I844))</f>
        <v>0.720564817219701</v>
      </c>
      <c r="N844" s="35">
        <f t="shared" si="173"/>
        <v>8.4842983223621076</v>
      </c>
      <c r="O844" s="35">
        <f t="shared" si="174"/>
        <v>8484.2983223621068</v>
      </c>
      <c r="P844" s="35">
        <f t="shared" si="180"/>
        <v>0.58989440722075281</v>
      </c>
      <c r="Q844" s="35" cm="1">
        <f t="array" ref="Q844">_xll.Interp2dTab(-1,1,Parameters!$AL$29:$AY$29,Parameters!$AK$30:$AK$37,Parameters!$AL$30:$AY$37,ABS(L844),ABS(K844))</f>
        <v>0.95379698635008714</v>
      </c>
      <c r="R844" s="35">
        <f t="shared" si="175"/>
        <v>6.4096311451820185</v>
      </c>
      <c r="S844" s="35">
        <f t="shared" si="181"/>
        <v>0.40844645534132729</v>
      </c>
      <c r="X844" s="12"/>
      <c r="AB844" s="17">
        <f>([1]WLTC_BFH!$I845/1000-H844)</f>
        <v>-6.1089625698902674</v>
      </c>
      <c r="AC844" s="17">
        <f t="shared" si="176"/>
        <v>6.1089625698902674</v>
      </c>
      <c r="AG844" s="17">
        <f>([1]WLTC_BFH!$U848/1000-N844)</f>
        <v>8.7701677637891606E-2</v>
      </c>
      <c r="AH844" s="17">
        <f t="shared" si="177"/>
        <v>8.7701677637891606E-2</v>
      </c>
      <c r="AK844">
        <v>2.7605963053279954</v>
      </c>
    </row>
    <row r="845" spans="1:37" x14ac:dyDescent="0.3">
      <c r="A845" s="3" t="s">
        <v>4</v>
      </c>
      <c r="B845" s="3">
        <v>841</v>
      </c>
      <c r="C845" s="9">
        <v>53.3</v>
      </c>
      <c r="D845" s="9">
        <v>53.3</v>
      </c>
      <c r="E845" s="9">
        <v>50.891300000000001</v>
      </c>
      <c r="F845" s="13">
        <f t="shared" si="178"/>
        <v>0.22222222222222143</v>
      </c>
      <c r="G845" s="13">
        <f t="shared" si="179"/>
        <v>5.6623611111111112</v>
      </c>
      <c r="H845" s="35" cm="1">
        <f t="array" ref="H845">(m*g*_xll.Interp1d(-1,Parameters!$H$48:$H$54,Parameters!$I$48:$I$54,C845)+c_w*A*rho_L*(C845/3.6)^2/2+F845*e_i*m)*C845/3.6/1000</f>
        <v>6.8108089626498609</v>
      </c>
      <c r="I845" s="35">
        <f t="shared" si="169"/>
        <v>16.342639170168731</v>
      </c>
      <c r="J845" s="35">
        <f t="shared" si="170"/>
        <v>3979.6775841650715</v>
      </c>
      <c r="K845" s="35">
        <f t="shared" si="171"/>
        <v>66.702481773043672</v>
      </c>
      <c r="L845" s="35">
        <f t="shared" si="172"/>
        <v>487.52634866655291</v>
      </c>
      <c r="M845" s="35" cm="1">
        <f t="array" ref="M845">_xll.Interp2dTab(-1,1,Parameters!$V$29:$AI$29,Parameters!$U$30:$U$37,Parameters!$V$30:$AI$37,ABS(J845),ABS(I845))*_xll.Interp2dTab(-1,1,Parameters!$V$18:$AI$18,Parameters!$U$19:$U$26,Parameters!$V$19:$AI$26,ABS(J845),ABS(I845))</f>
        <v>0.72700574059081735</v>
      </c>
      <c r="N845" s="35">
        <f t="shared" si="173"/>
        <v>9.3683014897721524</v>
      </c>
      <c r="O845" s="35">
        <f t="shared" si="174"/>
        <v>9368.3014897721532</v>
      </c>
      <c r="P845" s="35">
        <f t="shared" si="180"/>
        <v>0.59249671319013397</v>
      </c>
      <c r="Q845" s="35" cm="1">
        <f t="array" ref="Q845">_xll.Interp2dTab(-1,1,Parameters!$AL$29:$AY$29,Parameters!$AK$30:$AK$37,Parameters!$AL$30:$AY$37,ABS(L845),ABS(K845))</f>
        <v>0.95416797649928731</v>
      </c>
      <c r="R845" s="35">
        <f t="shared" si="175"/>
        <v>7.1379559264164305</v>
      </c>
      <c r="S845" s="35">
        <f t="shared" si="181"/>
        <v>0.41042922087644296</v>
      </c>
      <c r="X845" s="12"/>
      <c r="AB845" s="17">
        <f>([1]WLTC_BFH!$I846/1000-H845)</f>
        <v>-6.8061179626498607</v>
      </c>
      <c r="AC845" s="17">
        <f t="shared" si="176"/>
        <v>6.8061179626498607</v>
      </c>
      <c r="AG845" s="17">
        <f>([1]WLTC_BFH!$U849/1000-N845)</f>
        <v>2.0888516633805665</v>
      </c>
      <c r="AH845" s="17">
        <f t="shared" si="177"/>
        <v>2.0888516633805665</v>
      </c>
      <c r="AK845">
        <v>5.5199629377071746</v>
      </c>
    </row>
    <row r="846" spans="1:37" x14ac:dyDescent="0.3">
      <c r="A846" s="3" t="s">
        <v>4</v>
      </c>
      <c r="B846" s="3">
        <v>842</v>
      </c>
      <c r="C846" s="9">
        <v>54.5</v>
      </c>
      <c r="D846" s="9">
        <v>54.5</v>
      </c>
      <c r="E846" s="9">
        <v>51.582599999999999</v>
      </c>
      <c r="F846" s="13">
        <f t="shared" si="178"/>
        <v>0.33333333333333409</v>
      </c>
      <c r="G846" s="13">
        <f t="shared" si="179"/>
        <v>5.6775000000000002</v>
      </c>
      <c r="H846" s="35" cm="1">
        <f t="array" ref="H846">(m*g*_xll.Interp1d(-1,Parameters!$H$48:$H$54,Parameters!$I$48:$I$54,C846)+c_w*A*rho_L*(C846/3.6)^2/2+F846*e_i*m)*C846/3.6/1000</f>
        <v>9.3216722753476091</v>
      </c>
      <c r="I846" s="35">
        <f t="shared" si="169"/>
        <v>21.874998410736527</v>
      </c>
      <c r="J846" s="35">
        <f t="shared" si="170"/>
        <v>4069.2763290243238</v>
      </c>
      <c r="K846" s="35">
        <f t="shared" si="171"/>
        <v>89.282806013421137</v>
      </c>
      <c r="L846" s="35">
        <f t="shared" si="172"/>
        <v>498.50255163840791</v>
      </c>
      <c r="M846" s="35" cm="1">
        <f t="array" ref="M846">_xll.Interp2dTab(-1,1,Parameters!$V$29:$AI$29,Parameters!$U$30:$U$37,Parameters!$V$30:$AI$37,ABS(J846),ABS(I846))*_xll.Interp2dTab(-1,1,Parameters!$V$18:$AI$18,Parameters!$U$19:$U$26,Parameters!$V$19:$AI$26,ABS(J846),ABS(I846))</f>
        <v>0.75264691223007441</v>
      </c>
      <c r="N846" s="35">
        <f t="shared" si="173"/>
        <v>12.385186365446875</v>
      </c>
      <c r="O846" s="35">
        <f t="shared" si="174"/>
        <v>12385.186365446876</v>
      </c>
      <c r="P846" s="35">
        <f t="shared" si="180"/>
        <v>0.59593704273609138</v>
      </c>
      <c r="Q846" s="35" cm="1">
        <f t="array" ref="Q846">_xll.Interp2dTab(-1,1,Parameters!$AL$29:$AY$29,Parameters!$AK$30:$AK$37,Parameters!$AL$30:$AY$37,ABS(L846),ABS(K846))</f>
        <v>0.95486630360841696</v>
      </c>
      <c r="R846" s="35">
        <f t="shared" si="175"/>
        <v>9.7622800596494326</v>
      </c>
      <c r="S846" s="35">
        <f t="shared" si="181"/>
        <v>0.4131409653374567</v>
      </c>
      <c r="X846" s="12"/>
      <c r="AB846" s="17">
        <f>([1]WLTC_BFH!$I847/1000-H846)</f>
        <v>-9.3161794753476084</v>
      </c>
      <c r="AC846" s="17">
        <f t="shared" si="176"/>
        <v>9.3161794753476084</v>
      </c>
      <c r="AG846" s="17">
        <f>([1]WLTC_BFH!$U850/1000-N846)</f>
        <v>0.52564999818961411</v>
      </c>
      <c r="AH846" s="17">
        <f t="shared" si="177"/>
        <v>0.52564999818961411</v>
      </c>
      <c r="AK846">
        <v>6.4382557570436463</v>
      </c>
    </row>
    <row r="847" spans="1:37" x14ac:dyDescent="0.3">
      <c r="A847" s="3" t="s">
        <v>4</v>
      </c>
      <c r="B847" s="3">
        <v>843</v>
      </c>
      <c r="C847" s="9">
        <v>55.7</v>
      </c>
      <c r="D847" s="9">
        <v>55.7</v>
      </c>
      <c r="E847" s="9">
        <v>52.359400000000001</v>
      </c>
      <c r="F847" s="13">
        <f t="shared" si="178"/>
        <v>0.33333333333333409</v>
      </c>
      <c r="G847" s="13">
        <f t="shared" si="179"/>
        <v>5.6929722222222221</v>
      </c>
      <c r="H847" s="35" cm="1">
        <f t="array" ref="H847">(m*g*_xll.Interp1d(-1,Parameters!$H$48:$H$54,Parameters!$I$48:$I$54,C847)+c_w*A*rho_L*(C847/3.6)^2/2+F847*e_i*m)*C847/3.6/1000</f>
        <v>9.5996649754584702</v>
      </c>
      <c r="I847" s="35">
        <f t="shared" si="169"/>
        <v>22.042029718055307</v>
      </c>
      <c r="J847" s="35">
        <f t="shared" si="170"/>
        <v>4158.8750738835752</v>
      </c>
      <c r="K847" s="35">
        <f t="shared" si="171"/>
        <v>89.964544294242742</v>
      </c>
      <c r="L847" s="35">
        <f t="shared" si="172"/>
        <v>509.4787546102628</v>
      </c>
      <c r="M847" s="35" cm="1">
        <f t="array" ref="M847">_xll.Interp2dTab(-1,1,Parameters!$V$29:$AI$29,Parameters!$U$30:$U$37,Parameters!$V$30:$AI$37,ABS(J847),ABS(I847))*_xll.Interp2dTab(-1,1,Parameters!$V$18:$AI$18,Parameters!$U$19:$U$26,Parameters!$V$19:$AI$26,ABS(J847),ABS(I847))</f>
        <v>0.75554355100768678</v>
      </c>
      <c r="N847" s="35">
        <f t="shared" si="173"/>
        <v>12.705640810056765</v>
      </c>
      <c r="O847" s="35">
        <f t="shared" si="174"/>
        <v>12705.640810056766</v>
      </c>
      <c r="P847" s="35">
        <f t="shared" si="180"/>
        <v>0.59946638740555158</v>
      </c>
      <c r="Q847" s="35" cm="1">
        <f t="array" ref="Q847">_xll.Interp2dTab(-1,1,Parameters!$AL$29:$AY$29,Parameters!$AK$30:$AK$37,Parameters!$AL$30:$AY$37,ABS(L847),ABS(K847))</f>
        <v>0.95500000000000007</v>
      </c>
      <c r="R847" s="35">
        <f t="shared" si="175"/>
        <v>10.052005209904156</v>
      </c>
      <c r="S847" s="35">
        <f t="shared" si="181"/>
        <v>0.41593318900687454</v>
      </c>
      <c r="X847" s="12"/>
      <c r="AB847" s="17">
        <f>([1]WLTC_BFH!$I848/1000-H847)</f>
        <v>-9.59374037545847</v>
      </c>
      <c r="AC847" s="17">
        <f t="shared" si="176"/>
        <v>9.59374037545847</v>
      </c>
      <c r="AG847" s="17">
        <f>([1]WLTC_BFH!$U851/1000-N847)</f>
        <v>-2.8736408100565889</v>
      </c>
      <c r="AH847" s="17">
        <f t="shared" si="177"/>
        <v>2.8736408100565889</v>
      </c>
      <c r="AK847">
        <v>2.8552427647292573</v>
      </c>
    </row>
    <row r="848" spans="1:37" x14ac:dyDescent="0.3">
      <c r="A848" s="3" t="s">
        <v>4</v>
      </c>
      <c r="B848" s="3">
        <v>844</v>
      </c>
      <c r="C848" s="9">
        <v>56.5</v>
      </c>
      <c r="D848" s="9">
        <v>56.5</v>
      </c>
      <c r="E848" s="9">
        <v>53.405799999999999</v>
      </c>
      <c r="F848" s="13">
        <f t="shared" si="178"/>
        <v>0.22222222222222143</v>
      </c>
      <c r="G848" s="13">
        <f t="shared" si="179"/>
        <v>5.7086666666666668</v>
      </c>
      <c r="H848" s="35" cm="1">
        <f t="array" ref="H848">(m*g*_xll.Interp1d(-1,Parameters!$H$48:$H$54,Parameters!$I$48:$I$54,C848)+c_w*A*rho_L*(C848/3.6)^2/2+F848*e_i*m)*C848/3.6/1000</f>
        <v>7.4158827053407412</v>
      </c>
      <c r="I848" s="35">
        <f t="shared" si="169"/>
        <v>16.786691393771665</v>
      </c>
      <c r="J848" s="35">
        <f t="shared" si="170"/>
        <v>4218.6075704564082</v>
      </c>
      <c r="K848" s="35">
        <f t="shared" si="171"/>
        <v>68.514880923679058</v>
      </c>
      <c r="L848" s="35">
        <f t="shared" si="172"/>
        <v>516.79622325816592</v>
      </c>
      <c r="M848" s="35" cm="1">
        <f t="array" ref="M848">_xll.Interp2dTab(-1,1,Parameters!$V$29:$AI$29,Parameters!$U$30:$U$37,Parameters!$V$30:$AI$37,ABS(J848),ABS(I848))*_xll.Interp2dTab(-1,1,Parameters!$V$18:$AI$18,Parameters!$U$19:$U$26,Parameters!$V$19:$AI$26,ABS(J848),ABS(I848))</f>
        <v>0.73501850092379917</v>
      </c>
      <c r="N848" s="35">
        <f t="shared" si="173"/>
        <v>10.089382370675267</v>
      </c>
      <c r="O848" s="35">
        <f t="shared" si="174"/>
        <v>10089.382370675266</v>
      </c>
      <c r="P848" s="35">
        <f t="shared" si="180"/>
        <v>0.60226899361962805</v>
      </c>
      <c r="Q848" s="35" cm="1">
        <f t="array" ref="Q848">_xll.Interp2dTab(-1,1,Parameters!$AL$29:$AY$29,Parameters!$AK$30:$AK$37,Parameters!$AL$30:$AY$37,ABS(L848),ABS(K848))</f>
        <v>0.95500000000000018</v>
      </c>
      <c r="R848" s="35">
        <f t="shared" si="175"/>
        <v>7.765322204545277</v>
      </c>
      <c r="S848" s="35">
        <f t="shared" si="181"/>
        <v>0.41809022295258158</v>
      </c>
      <c r="X848" s="12"/>
      <c r="AB848" s="17">
        <f>([1]WLTC_BFH!$I849/1000-H848)</f>
        <v>-7.4080535053407415</v>
      </c>
      <c r="AC848" s="17">
        <f t="shared" si="176"/>
        <v>7.4080535053407415</v>
      </c>
      <c r="AG848" s="17">
        <f>([1]WLTC_BFH!$U852/1000-N848)</f>
        <v>-2.5256176647930566</v>
      </c>
      <c r="AH848" s="17">
        <f t="shared" si="177"/>
        <v>2.5256176647930566</v>
      </c>
      <c r="AK848">
        <v>-0.83268122477223905</v>
      </c>
    </row>
    <row r="849" spans="1:37" x14ac:dyDescent="0.3">
      <c r="A849" s="3" t="s">
        <v>4</v>
      </c>
      <c r="B849" s="3">
        <v>845</v>
      </c>
      <c r="C849" s="9">
        <v>56.8</v>
      </c>
      <c r="D849" s="9">
        <v>56.8</v>
      </c>
      <c r="E849" s="9">
        <v>54.9895</v>
      </c>
      <c r="F849" s="13">
        <f t="shared" si="178"/>
        <v>8.3333333333332538E-2</v>
      </c>
      <c r="G849" s="13">
        <f t="shared" si="179"/>
        <v>5.7244444444444449</v>
      </c>
      <c r="H849" s="35" cm="1">
        <f t="array" ref="H849">(m*g*_xll.Interp1d(-1,Parameters!$H$48:$H$54,Parameters!$I$48:$I$54,C849)+c_w*A*rho_L*(C849/3.6)^2/2+F849*e_i*m)*C849/3.6/1000</f>
        <v>4.4939969807755302</v>
      </c>
      <c r="I849" s="35">
        <f t="shared" si="169"/>
        <v>10.118942842251222</v>
      </c>
      <c r="J849" s="35">
        <f t="shared" si="170"/>
        <v>4241.0072566712206</v>
      </c>
      <c r="K849" s="35">
        <f t="shared" si="171"/>
        <v>41.300465210648362</v>
      </c>
      <c r="L849" s="35">
        <f t="shared" si="172"/>
        <v>519.54027400112955</v>
      </c>
      <c r="M849" s="35" cm="1">
        <f t="array" ref="M849">_xll.Interp2dTab(-1,1,Parameters!$V$29:$AI$29,Parameters!$U$30:$U$37,Parameters!$V$30:$AI$37,ABS(J849),ABS(I849))*_xll.Interp2dTab(-1,1,Parameters!$V$18:$AI$18,Parameters!$U$19:$U$26,Parameters!$V$19:$AI$26,ABS(J849),ABS(I849))</f>
        <v>0.70821336135906632</v>
      </c>
      <c r="N849" s="35">
        <f t="shared" si="173"/>
        <v>6.3455410840477775</v>
      </c>
      <c r="O849" s="35">
        <f t="shared" si="174"/>
        <v>6345.5410840477771</v>
      </c>
      <c r="P849" s="35">
        <f t="shared" si="180"/>
        <v>0.60403164392075248</v>
      </c>
      <c r="Q849" s="35" cm="1">
        <f t="array" ref="Q849">_xll.Interp2dTab(-1,1,Parameters!$AL$29:$AY$29,Parameters!$AK$30:$AK$37,Parameters!$AL$30:$AY$37,ABS(L849),ABS(K849))</f>
        <v>0.94978027912638896</v>
      </c>
      <c r="R849" s="35">
        <f t="shared" si="175"/>
        <v>4.7316174904253891</v>
      </c>
      <c r="S849" s="35">
        <f t="shared" si="181"/>
        <v>0.41940456114436642</v>
      </c>
      <c r="X849" s="12"/>
      <c r="AB849" s="17">
        <f>([1]WLTC_BFH!$I850/1000-H849)</f>
        <v>-4.4823331807755302</v>
      </c>
      <c r="AC849" s="17">
        <f t="shared" si="176"/>
        <v>4.4823331807755302</v>
      </c>
      <c r="AG849" s="17">
        <f>([1]WLTC_BFH!$U853/1000-N849)</f>
        <v>2.4601154816087298</v>
      </c>
      <c r="AH849" s="17">
        <f t="shared" si="177"/>
        <v>2.4601154816087298</v>
      </c>
      <c r="AK849">
        <v>-2.6159820213982101</v>
      </c>
    </row>
    <row r="850" spans="1:37" x14ac:dyDescent="0.3">
      <c r="A850" s="3" t="s">
        <v>4</v>
      </c>
      <c r="B850" s="3">
        <v>846</v>
      </c>
      <c r="C850" s="9">
        <v>57</v>
      </c>
      <c r="D850" s="9">
        <v>57</v>
      </c>
      <c r="E850" s="9">
        <v>55.9527</v>
      </c>
      <c r="F850" s="13">
        <f t="shared" si="178"/>
        <v>5.5555555555556344E-2</v>
      </c>
      <c r="G850" s="13">
        <f t="shared" si="179"/>
        <v>5.740277777777778</v>
      </c>
      <c r="H850" s="35" cm="1">
        <f t="array" ref="H850">(m*g*_xll.Interp1d(-1,Parameters!$H$48:$H$54,Parameters!$I$48:$I$54,C850)+c_w*A*rho_L*(C850/3.6)^2/2+F850*e_i*m)*C850/3.6/1000</f>
        <v>3.9244218022051971</v>
      </c>
      <c r="I850" s="35">
        <f t="shared" si="169"/>
        <v>8.8054494101588592</v>
      </c>
      <c r="J850" s="35">
        <f t="shared" si="170"/>
        <v>4255.9403808144289</v>
      </c>
      <c r="K850" s="35">
        <f t="shared" si="171"/>
        <v>35.939441767563387</v>
      </c>
      <c r="L850" s="35">
        <f t="shared" si="172"/>
        <v>521.36964116310537</v>
      </c>
      <c r="M850" s="35" cm="1">
        <f t="array" ref="M850">_xll.Interp2dTab(-1,1,Parameters!$V$29:$AI$29,Parameters!$U$30:$U$37,Parameters!$V$30:$AI$37,ABS(J850),ABS(I850))*_xll.Interp2dTab(-1,1,Parameters!$V$18:$AI$18,Parameters!$U$19:$U$26,Parameters!$V$19:$AI$26,ABS(J850),ABS(I850))</f>
        <v>0.63494498560032886</v>
      </c>
      <c r="N850" s="35">
        <f t="shared" si="173"/>
        <v>6.1807272932390012</v>
      </c>
      <c r="O850" s="35">
        <f t="shared" si="174"/>
        <v>6180.7272932390015</v>
      </c>
      <c r="P850" s="35">
        <f t="shared" si="180"/>
        <v>0.60574851261331886</v>
      </c>
      <c r="Q850" s="35" cm="1">
        <f t="array" ref="Q850">_xll.Interp2dTab(-1,1,Parameters!$AL$29:$AY$29,Parameters!$AK$30:$AK$37,Parameters!$AL$30:$AY$37,ABS(L850),ABS(K850))</f>
        <v>0.94656366506053802</v>
      </c>
      <c r="R850" s="35">
        <f t="shared" si="175"/>
        <v>4.1459670881770094</v>
      </c>
      <c r="S850" s="35">
        <f t="shared" si="181"/>
        <v>0.42055621866886</v>
      </c>
      <c r="X850" s="12"/>
      <c r="AB850" s="17">
        <f>([1]WLTC_BFH!$I851/1000-H850)</f>
        <v>-3.9181746022051973</v>
      </c>
      <c r="AC850" s="17">
        <f t="shared" si="176"/>
        <v>3.9181746022051973</v>
      </c>
      <c r="AG850" s="17">
        <f>([1]WLTC_BFH!$U854/1000-N850)</f>
        <v>2.4398496298380659</v>
      </c>
      <c r="AH850" s="17">
        <f t="shared" si="177"/>
        <v>2.4398496298380659</v>
      </c>
      <c r="AK850">
        <v>1.9555304668852358E-3</v>
      </c>
    </row>
    <row r="851" spans="1:37" x14ac:dyDescent="0.3">
      <c r="A851" s="3" t="s">
        <v>4</v>
      </c>
      <c r="B851" s="3">
        <v>847</v>
      </c>
      <c r="C851" s="9">
        <v>57.2</v>
      </c>
      <c r="D851" s="9">
        <v>57.2</v>
      </c>
      <c r="E851" s="9">
        <v>56.279200000000003</v>
      </c>
      <c r="F851" s="13">
        <f t="shared" si="178"/>
        <v>5.5555555555556344E-2</v>
      </c>
      <c r="G851" s="13">
        <f t="shared" si="179"/>
        <v>5.7561666666666671</v>
      </c>
      <c r="H851" s="35" cm="1">
        <f t="array" ref="H851">(m*g*_xll.Interp1d(-1,Parameters!$H$48:$H$54,Parameters!$I$48:$I$54,C851)+c_w*A*rho_L*(C851/3.6)^2/2+F851*e_i*m)*C851/3.6/1000</f>
        <v>3.9510237940962378</v>
      </c>
      <c r="I851" s="35">
        <f t="shared" si="169"/>
        <v>8.8341408338247884</v>
      </c>
      <c r="J851" s="35">
        <f t="shared" si="170"/>
        <v>4270.8735049576389</v>
      </c>
      <c r="K851" s="35">
        <f t="shared" si="171"/>
        <v>36.056545813255873</v>
      </c>
      <c r="L851" s="35">
        <f t="shared" si="172"/>
        <v>523.19900832508131</v>
      </c>
      <c r="M851" s="35" cm="1">
        <f t="array" ref="M851">_xll.Interp2dTab(-1,1,Parameters!$V$29:$AI$29,Parameters!$U$30:$U$37,Parameters!$V$30:$AI$37,ABS(J851),ABS(I851))*_xll.Interp2dTab(-1,1,Parameters!$V$18:$AI$18,Parameters!$U$19:$U$26,Parameters!$V$19:$AI$26,ABS(J851),ABS(I851))</f>
        <v>0.63707488034755899</v>
      </c>
      <c r="N851" s="35">
        <f t="shared" si="173"/>
        <v>6.201820093645412</v>
      </c>
      <c r="O851" s="35">
        <f t="shared" si="174"/>
        <v>6201.8200936454123</v>
      </c>
      <c r="P851" s="35">
        <f t="shared" si="180"/>
        <v>0.6074712404171092</v>
      </c>
      <c r="Q851" s="35" cm="1">
        <f t="array" ref="Q851">_xll.Interp2dTab(-1,1,Parameters!$AL$29:$AY$29,Parameters!$AK$30:$AK$37,Parameters!$AL$30:$AY$37,ABS(L851),ABS(K851))</f>
        <v>0.94663392748795339</v>
      </c>
      <c r="R851" s="35">
        <f t="shared" si="175"/>
        <v>4.1737610277511603</v>
      </c>
      <c r="S851" s="35">
        <f t="shared" si="181"/>
        <v>0.42171559673212422</v>
      </c>
      <c r="X851" s="12"/>
      <c r="AB851" s="17">
        <f>([1]WLTC_BFH!$I852/1000-H851)</f>
        <v>-3.9476147940962378</v>
      </c>
      <c r="AC851" s="17">
        <f t="shared" si="176"/>
        <v>3.9476147940962378</v>
      </c>
      <c r="AG851" s="17">
        <f>([1]WLTC_BFH!$U855/1000-N851)</f>
        <v>0.942576302751025</v>
      </c>
      <c r="AH851" s="17">
        <f t="shared" si="177"/>
        <v>0.942576302751025</v>
      </c>
      <c r="AK851">
        <v>1.4447539909745606</v>
      </c>
    </row>
    <row r="852" spans="1:37" x14ac:dyDescent="0.3">
      <c r="A852" s="3" t="s">
        <v>4</v>
      </c>
      <c r="B852" s="3">
        <v>848</v>
      </c>
      <c r="C852" s="9">
        <v>57.7</v>
      </c>
      <c r="D852" s="9">
        <v>57.7</v>
      </c>
      <c r="E852" s="9">
        <v>56.801699999999997</v>
      </c>
      <c r="F852" s="13">
        <f t="shared" si="178"/>
        <v>0.1388888888888889</v>
      </c>
      <c r="G852" s="13">
        <f t="shared" si="179"/>
        <v>5.7721944444444446</v>
      </c>
      <c r="H852" s="35" cm="1">
        <f t="array" ref="H852">(m*g*_xll.Interp1d(-1,Parameters!$H$48:$H$54,Parameters!$I$48:$I$54,C852)+c_w*A*rho_L*(C852/3.6)^2/2+F852*e_i*m)*C852/3.6/1000</f>
        <v>5.8345717197286673</v>
      </c>
      <c r="I852" s="35">
        <f t="shared" si="169"/>
        <v>12.932541230226017</v>
      </c>
      <c r="J852" s="35">
        <f t="shared" si="170"/>
        <v>4308.2063153156605</v>
      </c>
      <c r="K852" s="35">
        <f t="shared" si="171"/>
        <v>52.784167031167485</v>
      </c>
      <c r="L852" s="35">
        <f t="shared" si="172"/>
        <v>527.77242623002087</v>
      </c>
      <c r="M852" s="35" cm="1">
        <f t="array" ref="M852">_xll.Interp2dTab(-1,1,Parameters!$V$29:$AI$29,Parameters!$U$30:$U$37,Parameters!$V$30:$AI$37,ABS(J852),ABS(I852))*_xll.Interp2dTab(-1,1,Parameters!$V$18:$AI$18,Parameters!$U$19:$U$26,Parameters!$V$19:$AI$26,ABS(J852),ABS(I852))</f>
        <v>0.72175277689748751</v>
      </c>
      <c r="N852" s="35">
        <f t="shared" si="173"/>
        <v>8.0838923056299752</v>
      </c>
      <c r="O852" s="35">
        <f t="shared" si="174"/>
        <v>8083.8923056299755</v>
      </c>
      <c r="P852" s="35">
        <f t="shared" si="180"/>
        <v>0.60971676605756198</v>
      </c>
      <c r="Q852" s="35" cm="1">
        <f t="array" ref="Q852">_xll.Interp2dTab(-1,1,Parameters!$AL$29:$AY$29,Parameters!$AK$30:$AK$37,Parameters!$AL$30:$AY$37,ABS(L852),ABS(K852))</f>
        <v>0.95500000000000007</v>
      </c>
      <c r="R852" s="35">
        <f t="shared" si="175"/>
        <v>6.1094991829619545</v>
      </c>
      <c r="S852" s="35">
        <f t="shared" si="181"/>
        <v>0.42341267983850256</v>
      </c>
      <c r="X852" s="12"/>
      <c r="AB852" s="17">
        <f>([1]WLTC_BFH!$I853/1000-H852)</f>
        <v>-5.8287754197286672</v>
      </c>
      <c r="AC852" s="17">
        <f t="shared" si="176"/>
        <v>5.8287754197286672</v>
      </c>
      <c r="AG852" s="17">
        <f>([1]WLTC_BFH!$U856/1000-N852)</f>
        <v>-0.24131286637799221</v>
      </c>
      <c r="AH852" s="17">
        <f t="shared" si="177"/>
        <v>0.24131286637799221</v>
      </c>
      <c r="AK852">
        <v>1.121695245978918</v>
      </c>
    </row>
    <row r="853" spans="1:37" x14ac:dyDescent="0.3">
      <c r="A853" s="3" t="s">
        <v>4</v>
      </c>
      <c r="B853" s="3">
        <v>849</v>
      </c>
      <c r="C853" s="9">
        <v>58.7</v>
      </c>
      <c r="D853" s="9">
        <v>58.7</v>
      </c>
      <c r="E853" s="9">
        <v>57.443399999999997</v>
      </c>
      <c r="F853" s="13">
        <f t="shared" si="178"/>
        <v>0.27777777777777779</v>
      </c>
      <c r="G853" s="13">
        <f t="shared" si="179"/>
        <v>5.7885</v>
      </c>
      <c r="H853" s="35" cm="1">
        <f t="array" ref="H853">(m*g*_xll.Interp1d(-1,Parameters!$H$48:$H$54,Parameters!$I$48:$I$54,C853)+c_w*A*rho_L*(C853/3.6)^2/2+F853*e_i*m)*C853/3.6/1000</f>
        <v>9.0825494502390924</v>
      </c>
      <c r="I853" s="35">
        <f t="shared" si="169"/>
        <v>19.788841590351296</v>
      </c>
      <c r="J853" s="35">
        <f t="shared" si="170"/>
        <v>4382.8719360317027</v>
      </c>
      <c r="K853" s="35">
        <f t="shared" si="171"/>
        <v>80.768156951018824</v>
      </c>
      <c r="L853" s="35">
        <f t="shared" si="172"/>
        <v>536.91926203989988</v>
      </c>
      <c r="M853" s="35" cm="1">
        <f t="array" ref="M853">_xll.Interp2dTab(-1,1,Parameters!$V$29:$AI$29,Parameters!$U$30:$U$37,Parameters!$V$30:$AI$37,ABS(J853),ABS(I853))*_xll.Interp2dTab(-1,1,Parameters!$V$18:$AI$18,Parameters!$U$19:$U$26,Parameters!$V$19:$AI$26,ABS(J853),ABS(I853))</f>
        <v>0.75176922692420411</v>
      </c>
      <c r="N853" s="35">
        <f t="shared" si="173"/>
        <v>12.081565891436556</v>
      </c>
      <c r="O853" s="35">
        <f t="shared" si="174"/>
        <v>12081.565891436556</v>
      </c>
      <c r="P853" s="35">
        <f t="shared" si="180"/>
        <v>0.61307275658296101</v>
      </c>
      <c r="Q853" s="35" cm="1">
        <f t="array" ref="Q853">_xll.Interp2dTab(-1,1,Parameters!$AL$29:$AY$29,Parameters!$AK$30:$AK$37,Parameters!$AL$30:$AY$37,ABS(L853),ABS(K853))</f>
        <v>0.95499999999999996</v>
      </c>
      <c r="R853" s="35">
        <f t="shared" si="175"/>
        <v>9.5105229845435524</v>
      </c>
      <c r="S853" s="35">
        <f t="shared" si="181"/>
        <v>0.42605449177865357</v>
      </c>
      <c r="X853" s="12"/>
      <c r="AB853" s="17">
        <f>([1]WLTC_BFH!$I854/1000-H853)</f>
        <v>-9.0763140502390929</v>
      </c>
      <c r="AC853" s="17">
        <f t="shared" si="176"/>
        <v>9.0763140502390929</v>
      </c>
      <c r="AG853" s="17">
        <f>([1]WLTC_BFH!$U857/1000-N853)</f>
        <v>1.525336069347718</v>
      </c>
      <c r="AH853" s="17">
        <f t="shared" si="177"/>
        <v>1.525336069347718</v>
      </c>
      <c r="AK853">
        <v>6.1739415985706607</v>
      </c>
    </row>
    <row r="854" spans="1:37" x14ac:dyDescent="0.3">
      <c r="A854" s="3" t="s">
        <v>4</v>
      </c>
      <c r="B854" s="3">
        <v>850</v>
      </c>
      <c r="C854" s="9">
        <v>60.1</v>
      </c>
      <c r="D854" s="9">
        <v>60.1</v>
      </c>
      <c r="E854" s="9">
        <v>57.699599999999997</v>
      </c>
      <c r="F854" s="13">
        <f t="shared" si="178"/>
        <v>0.38888888888888851</v>
      </c>
      <c r="G854" s="13">
        <f t="shared" si="179"/>
        <v>5.8051944444444441</v>
      </c>
      <c r="H854" s="35" cm="1">
        <f t="array" ref="H854">(m*g*_xll.Interp1d(-1,Parameters!$H$48:$H$54,Parameters!$I$48:$I$54,C854)+c_w*A*rho_L*(C854/3.6)^2/2+F854*e_i*m)*C854/3.6/1000</f>
        <v>11.919490794129093</v>
      </c>
      <c r="I854" s="35">
        <f t="shared" si="169"/>
        <v>25.364945453259175</v>
      </c>
      <c r="J854" s="35">
        <f t="shared" si="170"/>
        <v>4487.4038050341615</v>
      </c>
      <c r="K854" s="35">
        <f t="shared" si="171"/>
        <v>103.52702486747732</v>
      </c>
      <c r="L854" s="35">
        <f t="shared" si="172"/>
        <v>549.72483217373042</v>
      </c>
      <c r="M854" s="35" cm="1">
        <f t="array" ref="M854">_xll.Interp2dTab(-1,1,Parameters!$V$29:$AI$29,Parameters!$U$30:$U$37,Parameters!$V$30:$AI$37,ABS(J854),ABS(I854))*_xll.Interp2dTab(-1,1,Parameters!$V$18:$AI$18,Parameters!$U$19:$U$26,Parameters!$V$19:$AI$26,ABS(J854),ABS(I854))</f>
        <v>0.77695378158251915</v>
      </c>
      <c r="N854" s="35">
        <f t="shared" si="173"/>
        <v>15.341312542235359</v>
      </c>
      <c r="O854" s="35">
        <f t="shared" si="174"/>
        <v>15341.312542235359</v>
      </c>
      <c r="P854" s="35">
        <f t="shared" si="180"/>
        <v>0.61733423228913753</v>
      </c>
      <c r="Q854" s="35" cm="1">
        <f t="array" ref="Q854">_xll.Interp2dTab(-1,1,Parameters!$AL$29:$AY$29,Parameters!$AK$30:$AK$37,Parameters!$AL$30:$AY$37,ABS(L854),ABS(K854))</f>
        <v>0.9539418925397567</v>
      </c>
      <c r="R854" s="35">
        <f t="shared" si="175"/>
        <v>12.494986211785781</v>
      </c>
      <c r="S854" s="35">
        <f t="shared" si="181"/>
        <v>0.42952532128192739</v>
      </c>
      <c r="X854" s="12"/>
      <c r="AB854" s="17">
        <f>([1]WLTC_BFH!$I855/1000-H854)</f>
        <v>-11.916191094129093</v>
      </c>
      <c r="AC854" s="17">
        <f t="shared" si="176"/>
        <v>11.916191094129093</v>
      </c>
      <c r="AG854" s="17">
        <f>([1]WLTC_BFH!$U858/1000-N854)</f>
        <v>-0.42186156184249946</v>
      </c>
      <c r="AH854" s="17">
        <f t="shared" si="177"/>
        <v>0.42186156184249946</v>
      </c>
      <c r="AK854">
        <v>9.2590535664556217</v>
      </c>
    </row>
    <row r="855" spans="1:37" x14ac:dyDescent="0.3">
      <c r="A855" s="3" t="s">
        <v>4</v>
      </c>
      <c r="B855" s="3">
        <v>851</v>
      </c>
      <c r="C855" s="9">
        <v>61.1</v>
      </c>
      <c r="D855" s="9">
        <v>61.1</v>
      </c>
      <c r="E855" s="9">
        <v>58.080399999999997</v>
      </c>
      <c r="F855" s="13">
        <f t="shared" si="178"/>
        <v>0.27777777777777779</v>
      </c>
      <c r="G855" s="13">
        <f t="shared" si="179"/>
        <v>5.822166666666666</v>
      </c>
      <c r="H855" s="35" cm="1">
        <f t="array" ref="H855">(m*g*_xll.Interp1d(-1,Parameters!$H$48:$H$54,Parameters!$I$48:$I$54,C855)+c_w*A*rho_L*(C855/3.6)^2/2+F855*e_i*m)*C855/3.6/1000</f>
        <v>9.6252265359165747</v>
      </c>
      <c r="I855" s="35">
        <f t="shared" si="169"/>
        <v>20.147466931437474</v>
      </c>
      <c r="J855" s="35">
        <f t="shared" si="170"/>
        <v>4562.0694257502046</v>
      </c>
      <c r="K855" s="35">
        <f t="shared" si="171"/>
        <v>82.231886280662053</v>
      </c>
      <c r="L855" s="35">
        <f t="shared" si="172"/>
        <v>558.87166798360954</v>
      </c>
      <c r="M855" s="35" cm="1">
        <f t="array" ref="M855">_xll.Interp2dTab(-1,1,Parameters!$V$29:$AI$29,Parameters!$U$30:$U$37,Parameters!$V$30:$AI$37,ABS(J855),ABS(I855))*_xll.Interp2dTab(-1,1,Parameters!$V$18:$AI$18,Parameters!$U$19:$U$26,Parameters!$V$19:$AI$26,ABS(J855),ABS(I855))</f>
        <v>0.75779936481518162</v>
      </c>
      <c r="N855" s="35">
        <f t="shared" si="173"/>
        <v>12.701550018142408</v>
      </c>
      <c r="O855" s="35">
        <f t="shared" si="174"/>
        <v>12701.550018142409</v>
      </c>
      <c r="P855" s="35">
        <f t="shared" si="180"/>
        <v>0.62086244062751039</v>
      </c>
      <c r="Q855" s="35" cm="1">
        <f t="array" ref="Q855">_xll.Interp2dTab(-1,1,Parameters!$AL$29:$AY$29,Parameters!$AK$30:$AK$37,Parameters!$AL$30:$AY$37,ABS(L855),ABS(K855))</f>
        <v>0.95499999999999996</v>
      </c>
      <c r="R855" s="35">
        <f t="shared" si="175"/>
        <v>10.078771241797462</v>
      </c>
      <c r="S855" s="35">
        <f t="shared" si="181"/>
        <v>0.43232497996020447</v>
      </c>
      <c r="X855" s="12"/>
      <c r="AB855" s="17">
        <f>([1]WLTC_BFH!$I856/1000-H855)</f>
        <v>-9.6205216359165746</v>
      </c>
      <c r="AC855" s="17">
        <f t="shared" si="176"/>
        <v>9.6205216359165746</v>
      </c>
      <c r="AG855" s="17">
        <f>([1]WLTC_BFH!$U859/1000-N855)</f>
        <v>-4.4131935824987458</v>
      </c>
      <c r="AH855" s="17">
        <f t="shared" si="177"/>
        <v>4.4131935824987458</v>
      </c>
      <c r="AK855">
        <v>1.9593421325546503</v>
      </c>
    </row>
    <row r="856" spans="1:37" x14ac:dyDescent="0.3">
      <c r="A856" s="3" t="s">
        <v>4</v>
      </c>
      <c r="B856" s="3">
        <v>852</v>
      </c>
      <c r="C856" s="9">
        <v>61.7</v>
      </c>
      <c r="D856" s="9">
        <v>61.7</v>
      </c>
      <c r="E856" s="9">
        <v>59.119399999999999</v>
      </c>
      <c r="F856" s="13">
        <f t="shared" si="178"/>
        <v>0.16666666666666705</v>
      </c>
      <c r="G856" s="13">
        <f t="shared" si="179"/>
        <v>5.8393055555555549</v>
      </c>
      <c r="H856" s="35" cm="1">
        <f t="array" ref="H856">(m*g*_xll.Interp1d(-1,Parameters!$H$48:$H$54,Parameters!$I$48:$I$54,C856)+c_w*A*rho_L*(C856/3.6)^2/2+F856*e_i*m)*C856/3.6/1000</f>
        <v>7.1740473274321301</v>
      </c>
      <c r="I856" s="35">
        <f t="shared" si="169"/>
        <v>14.870643955657815</v>
      </c>
      <c r="J856" s="35">
        <f t="shared" si="170"/>
        <v>4606.8687981798303</v>
      </c>
      <c r="K856" s="35">
        <f t="shared" si="171"/>
        <v>60.694533305017373</v>
      </c>
      <c r="L856" s="35">
        <f t="shared" si="172"/>
        <v>564.3597694695369</v>
      </c>
      <c r="M856" s="35" cm="1">
        <f t="array" ref="M856">_xll.Interp2dTab(-1,1,Parameters!$V$29:$AI$29,Parameters!$U$30:$U$37,Parameters!$V$30:$AI$37,ABS(J856),ABS(I856))*_xll.Interp2dTab(-1,1,Parameters!$V$18:$AI$18,Parameters!$U$19:$U$26,Parameters!$V$19:$AI$26,ABS(J856),ABS(I856))</f>
        <v>0.73825683564293354</v>
      </c>
      <c r="N856" s="35">
        <f t="shared" si="173"/>
        <v>9.7175494774584674</v>
      </c>
      <c r="O856" s="35">
        <f t="shared" si="174"/>
        <v>9717.5494774584677</v>
      </c>
      <c r="P856" s="35">
        <f t="shared" si="180"/>
        <v>0.6235617599268044</v>
      </c>
      <c r="Q856" s="35" cm="1">
        <f t="array" ref="Q856">_xll.Interp2dTab(-1,1,Parameters!$AL$29:$AY$29,Parameters!$AK$30:$AK$37,Parameters!$AL$30:$AY$37,ABS(L856),ABS(K856))</f>
        <v>0.95499999999999985</v>
      </c>
      <c r="R856" s="35">
        <f t="shared" si="175"/>
        <v>7.5120914423373106</v>
      </c>
      <c r="S856" s="35">
        <f t="shared" si="181"/>
        <v>0.4344116720275204</v>
      </c>
      <c r="X856" s="12"/>
      <c r="AB856" s="17">
        <f>([1]WLTC_BFH!$I857/1000-H856)</f>
        <v>-7.1638865274321297</v>
      </c>
      <c r="AC856" s="17">
        <f t="shared" si="176"/>
        <v>7.1638865274321297</v>
      </c>
      <c r="AG856" s="17">
        <f>([1]WLTC_BFH!$U860/1000-N856)</f>
        <v>-2.1472949320042778</v>
      </c>
      <c r="AH856" s="17">
        <f t="shared" si="177"/>
        <v>2.1472949320042778</v>
      </c>
      <c r="AK856">
        <v>-2.2392446017984655</v>
      </c>
    </row>
    <row r="857" spans="1:37" x14ac:dyDescent="0.3">
      <c r="A857" s="3" t="s">
        <v>4</v>
      </c>
      <c r="B857" s="3">
        <v>853</v>
      </c>
      <c r="C857" s="9">
        <v>62.3</v>
      </c>
      <c r="D857" s="9">
        <v>62.3</v>
      </c>
      <c r="E857" s="9">
        <v>60.466500000000003</v>
      </c>
      <c r="F857" s="13">
        <f t="shared" si="178"/>
        <v>0.16666666666666508</v>
      </c>
      <c r="G857" s="13">
        <f t="shared" si="179"/>
        <v>5.8566111111111105</v>
      </c>
      <c r="H857" s="35" cm="1">
        <f t="array" ref="H857">(m*g*_xll.Interp1d(-1,Parameters!$H$48:$H$54,Parameters!$I$48:$I$54,C857)+c_w*A*rho_L*(C857/3.6)^2/2+F857*e_i*m)*C857/3.6/1000</f>
        <v>7.2887933675070897</v>
      </c>
      <c r="I857" s="35">
        <f t="shared" si="169"/>
        <v>14.962986839134579</v>
      </c>
      <c r="J857" s="35">
        <f t="shared" si="170"/>
        <v>4651.668170609456</v>
      </c>
      <c r="K857" s="35">
        <f t="shared" si="171"/>
        <v>61.071430783927788</v>
      </c>
      <c r="L857" s="35">
        <f t="shared" si="172"/>
        <v>569.84787095546437</v>
      </c>
      <c r="M857" s="35" cm="1">
        <f t="array" ref="M857">_xll.Interp2dTab(-1,1,Parameters!$V$29:$AI$29,Parameters!$U$30:$U$37,Parameters!$V$30:$AI$37,ABS(J857),ABS(I857))*_xll.Interp2dTab(-1,1,Parameters!$V$18:$AI$18,Parameters!$U$19:$U$26,Parameters!$V$19:$AI$26,ABS(J857),ABS(I857))</f>
        <v>0.73990426211598315</v>
      </c>
      <c r="N857" s="35">
        <f t="shared" si="173"/>
        <v>9.8509952445233253</v>
      </c>
      <c r="O857" s="35">
        <f t="shared" si="174"/>
        <v>9850.9952445233248</v>
      </c>
      <c r="P857" s="35">
        <f t="shared" si="180"/>
        <v>0.62629814749472756</v>
      </c>
      <c r="Q857" s="35" cm="1">
        <f t="array" ref="Q857">_xll.Interp2dTab(-1,1,Parameters!$AL$29:$AY$29,Parameters!$AK$30:$AK$37,Parameters!$AL$30:$AY$37,ABS(L857),ABS(K857))</f>
        <v>0.95499999999999985</v>
      </c>
      <c r="R857" s="35">
        <f t="shared" si="175"/>
        <v>7.632244363881771</v>
      </c>
      <c r="S857" s="35">
        <f t="shared" si="181"/>
        <v>0.43653173990637645</v>
      </c>
      <c r="X857" s="12"/>
      <c r="AB857" s="17">
        <f>([1]WLTC_BFH!$I858/1000-H857)</f>
        <v>-7.2776802675070895</v>
      </c>
      <c r="AC857" s="17">
        <f t="shared" si="176"/>
        <v>7.2776802675070895</v>
      </c>
      <c r="AG857" s="17">
        <f>([1]WLTC_BFH!$U861/1000-N857)</f>
        <v>2.4974411191125832</v>
      </c>
      <c r="AH857" s="17">
        <f t="shared" si="177"/>
        <v>2.4974411191125832</v>
      </c>
      <c r="AK857">
        <v>0.58873618515730541</v>
      </c>
    </row>
    <row r="858" spans="1:37" x14ac:dyDescent="0.3">
      <c r="A858" s="3" t="s">
        <v>4</v>
      </c>
      <c r="B858" s="3">
        <v>854</v>
      </c>
      <c r="C858" s="9">
        <v>62.9</v>
      </c>
      <c r="D858" s="9">
        <v>62.9</v>
      </c>
      <c r="E858" s="9">
        <v>61.064500000000002</v>
      </c>
      <c r="F858" s="13">
        <f t="shared" si="178"/>
        <v>0.16666666666666705</v>
      </c>
      <c r="G858" s="13">
        <f t="shared" si="179"/>
        <v>5.8740833333333331</v>
      </c>
      <c r="H858" s="35" cm="1">
        <f t="array" ref="H858">(m*g*_xll.Interp1d(-1,Parameters!$H$48:$H$54,Parameters!$I$48:$I$54,C858)+c_w*A*rho_L*(C858/3.6)^2/2+F858*e_i*m)*C858/3.6/1000</f>
        <v>7.4047833468959237</v>
      </c>
      <c r="I858" s="35">
        <f t="shared" si="169"/>
        <v>15.056097307813053</v>
      </c>
      <c r="J858" s="35">
        <f t="shared" si="170"/>
        <v>4696.4675430390816</v>
      </c>
      <c r="K858" s="35">
        <f t="shared" si="171"/>
        <v>61.451461161838978</v>
      </c>
      <c r="L858" s="35">
        <f t="shared" si="172"/>
        <v>575.33597244139185</v>
      </c>
      <c r="M858" s="35" cm="1">
        <f t="array" ref="M858">_xll.Interp2dTab(-1,1,Parameters!$V$29:$AI$29,Parameters!$U$30:$U$37,Parameters!$V$30:$AI$37,ABS(J858),ABS(I858))*_xll.Interp2dTab(-1,1,Parameters!$V$18:$AI$18,Parameters!$U$19:$U$26,Parameters!$V$19:$AI$26,ABS(J858),ABS(I858))</f>
        <v>0.74154936487158507</v>
      </c>
      <c r="N858" s="35">
        <f t="shared" si="173"/>
        <v>9.9855568592904369</v>
      </c>
      <c r="O858" s="35">
        <f t="shared" si="174"/>
        <v>9985.5568592904365</v>
      </c>
      <c r="P858" s="35">
        <f t="shared" si="180"/>
        <v>0.62907191328897494</v>
      </c>
      <c r="Q858" s="35" cm="1">
        <f t="array" ref="Q858">_xll.Interp2dTab(-1,1,Parameters!$AL$29:$AY$29,Parameters!$AK$30:$AK$37,Parameters!$AL$30:$AY$37,ABS(L858),ABS(K858))</f>
        <v>0.95500000000000007</v>
      </c>
      <c r="R858" s="35">
        <f t="shared" si="175"/>
        <v>7.7536998396815946</v>
      </c>
      <c r="S858" s="35">
        <f t="shared" si="181"/>
        <v>0.43868554541739913</v>
      </c>
      <c r="X858" s="12"/>
      <c r="AB858" s="17">
        <f>([1]WLTC_BFH!$I859/1000-H858)</f>
        <v>-7.3998308468959237</v>
      </c>
      <c r="AC858" s="17">
        <f t="shared" si="176"/>
        <v>7.3998308468959237</v>
      </c>
      <c r="AG858" s="17">
        <f>([1]WLTC_BFH!$U862/1000-N858)</f>
        <v>-0.38447274714079605</v>
      </c>
      <c r="AH858" s="17">
        <f t="shared" si="177"/>
        <v>0.38447274714079605</v>
      </c>
      <c r="AK858">
        <v>1.5114423543235826</v>
      </c>
    </row>
    <row r="859" spans="1:37" x14ac:dyDescent="0.3">
      <c r="A859" s="3" t="s">
        <v>4</v>
      </c>
      <c r="B859" s="3">
        <v>855</v>
      </c>
      <c r="C859" s="9">
        <v>63.3</v>
      </c>
      <c r="D859" s="9">
        <v>63.3</v>
      </c>
      <c r="E859" s="9">
        <v>61.266399999999997</v>
      </c>
      <c r="F859" s="13">
        <f t="shared" si="178"/>
        <v>0.11111111111111072</v>
      </c>
      <c r="G859" s="13">
        <f t="shared" si="179"/>
        <v>5.8916666666666666</v>
      </c>
      <c r="H859" s="35" cm="1">
        <f t="array" ref="H859">(m*g*_xll.Interp1d(-1,Parameters!$H$48:$H$54,Parameters!$I$48:$I$54,C859)+c_w*A*rho_L*(C859/3.6)^2/2+F859*e_i*m)*C859/3.6/1000</f>
        <v>6.1542875028232444</v>
      </c>
      <c r="I859" s="35">
        <f t="shared" si="169"/>
        <v>12.434398252794159</v>
      </c>
      <c r="J859" s="35">
        <f t="shared" si="170"/>
        <v>4726.3337913254991</v>
      </c>
      <c r="K859" s="35">
        <f t="shared" si="171"/>
        <v>50.750996468779363</v>
      </c>
      <c r="L859" s="35">
        <f t="shared" si="172"/>
        <v>578.99470676534349</v>
      </c>
      <c r="M859" s="35" cm="1">
        <f t="array" ref="M859">_xll.Interp2dTab(-1,1,Parameters!$V$29:$AI$29,Parameters!$U$30:$U$37,Parameters!$V$30:$AI$37,ABS(J859),ABS(I859))*_xll.Interp2dTab(-1,1,Parameters!$V$18:$AI$18,Parameters!$U$19:$U$26,Parameters!$V$19:$AI$26,ABS(J859),ABS(I859))</f>
        <v>0.73239094837281105</v>
      </c>
      <c r="N859" s="35">
        <f t="shared" si="173"/>
        <v>8.4030086888655955</v>
      </c>
      <c r="O859" s="35">
        <f t="shared" si="174"/>
        <v>8403.0086888655951</v>
      </c>
      <c r="P859" s="35">
        <f t="shared" si="180"/>
        <v>0.63140608236921536</v>
      </c>
      <c r="Q859" s="35" cm="1">
        <f t="array" ref="Q859">_xll.Interp2dTab(-1,1,Parameters!$AL$29:$AY$29,Parameters!$AK$30:$AK$37,Parameters!$AL$30:$AY$37,ABS(L859),ABS(K859))</f>
        <v>0.95499999999999996</v>
      </c>
      <c r="R859" s="35">
        <f t="shared" si="175"/>
        <v>6.4442801076683187</v>
      </c>
      <c r="S859" s="35">
        <f t="shared" si="181"/>
        <v>0.44047562322508477</v>
      </c>
      <c r="X859" s="12"/>
      <c r="AB859" s="17">
        <f>([1]WLTC_BFH!$I860/1000-H859)</f>
        <v>-6.1500432028232446</v>
      </c>
      <c r="AC859" s="17">
        <f t="shared" si="176"/>
        <v>6.1500432028232446</v>
      </c>
      <c r="AG859" s="17">
        <f>([1]WLTC_BFH!$U863/1000-N859)</f>
        <v>-6.0885620869237886</v>
      </c>
      <c r="AH859" s="17">
        <f t="shared" si="177"/>
        <v>6.0885620869237886</v>
      </c>
      <c r="AK859">
        <v>-3.8351580829851768</v>
      </c>
    </row>
    <row r="860" spans="1:37" x14ac:dyDescent="0.3">
      <c r="A860" s="3" t="s">
        <v>4</v>
      </c>
      <c r="B860" s="3">
        <v>856</v>
      </c>
      <c r="C860" s="9">
        <v>63.4</v>
      </c>
      <c r="D860" s="9">
        <v>63.4</v>
      </c>
      <c r="E860" s="9">
        <v>62.026800000000001</v>
      </c>
      <c r="F860" s="13">
        <f t="shared" si="178"/>
        <v>2.7777777777778172E-2</v>
      </c>
      <c r="G860" s="13">
        <f t="shared" si="179"/>
        <v>5.9092777777777776</v>
      </c>
      <c r="H860" s="35" cm="1">
        <f t="array" ref="H860">(m*g*_xll.Interp1d(-1,Parameters!$H$48:$H$54,Parameters!$I$48:$I$54,C860)+c_w*A*rho_L*(C860/3.6)^2/2+F860*e_i*m)*C860/3.6/1000</f>
        <v>4.1758555001050528</v>
      </c>
      <c r="I860" s="35">
        <f t="shared" si="169"/>
        <v>8.4237778722829812</v>
      </c>
      <c r="J860" s="35">
        <f t="shared" si="170"/>
        <v>4733.8003533971032</v>
      </c>
      <c r="K860" s="35">
        <f t="shared" si="171"/>
        <v>34.381649385722987</v>
      </c>
      <c r="L860" s="35">
        <f t="shared" si="172"/>
        <v>579.90939034633141</v>
      </c>
      <c r="M860" s="35" cm="1">
        <f t="array" ref="M860">_xll.Interp2dTab(-1,1,Parameters!$V$29:$AI$29,Parameters!$U$30:$U$37,Parameters!$V$30:$AI$37,ABS(J860),ABS(I860))*_xll.Interp2dTab(-1,1,Parameters!$V$18:$AI$18,Parameters!$U$19:$U$26,Parameters!$V$19:$AI$26,ABS(J860),ABS(I860))</f>
        <v>0.62487432261880227</v>
      </c>
      <c r="N860" s="35">
        <f t="shared" si="173"/>
        <v>6.6827125854753477</v>
      </c>
      <c r="O860" s="35">
        <f t="shared" si="174"/>
        <v>6682.7125854753476</v>
      </c>
      <c r="P860" s="35">
        <f t="shared" si="180"/>
        <v>0.63326239142073626</v>
      </c>
      <c r="Q860" s="35" cm="1">
        <f t="array" ref="Q860">_xll.Interp2dTab(-1,1,Parameters!$AL$29:$AY$29,Parameters!$AK$30:$AK$37,Parameters!$AL$30:$AY$37,ABS(L860),ABS(K860))</f>
        <v>0.9456289896314336</v>
      </c>
      <c r="R860" s="35">
        <f t="shared" si="175"/>
        <v>4.4159554602197906</v>
      </c>
      <c r="S860" s="35">
        <f t="shared" si="181"/>
        <v>0.44170227751959029</v>
      </c>
      <c r="X860" s="12"/>
      <c r="AB860" s="17">
        <f>([1]WLTC_BFH!$I861/1000-H860)</f>
        <v>-4.1672218001050529</v>
      </c>
      <c r="AC860" s="17">
        <f t="shared" si="176"/>
        <v>4.1672218001050529</v>
      </c>
      <c r="AG860" s="17">
        <f>([1]WLTC_BFH!$U864/1000-N860)</f>
        <v>7.6430129047194528</v>
      </c>
      <c r="AH860" s="17">
        <f t="shared" si="177"/>
        <v>7.6430129047194528</v>
      </c>
      <c r="AK860">
        <v>5.1614212099897046</v>
      </c>
    </row>
    <row r="861" spans="1:37" x14ac:dyDescent="0.3">
      <c r="A861" s="3" t="s">
        <v>4</v>
      </c>
      <c r="B861" s="3">
        <v>857</v>
      </c>
      <c r="C861" s="9">
        <v>63.5</v>
      </c>
      <c r="D861" s="9">
        <v>63.5</v>
      </c>
      <c r="E861" s="9">
        <v>62.555300000000003</v>
      </c>
      <c r="F861" s="13">
        <f t="shared" si="178"/>
        <v>2.7777777777778172E-2</v>
      </c>
      <c r="G861" s="13">
        <f t="shared" si="179"/>
        <v>5.9269166666666662</v>
      </c>
      <c r="H861" s="35" cm="1">
        <f t="array" ref="H861">(m*g*_xll.Interp1d(-1,Parameters!$H$48:$H$54,Parameters!$I$48:$I$54,C861)+c_w*A*rho_L*(C861/3.6)^2/2+F861*e_i*m)*C861/3.6/1000</f>
        <v>4.1902369653034288</v>
      </c>
      <c r="I861" s="35">
        <f t="shared" si="169"/>
        <v>8.4394775191241802</v>
      </c>
      <c r="J861" s="35">
        <f t="shared" si="170"/>
        <v>4741.2669154687064</v>
      </c>
      <c r="K861" s="35">
        <f t="shared" si="171"/>
        <v>34.445727494305345</v>
      </c>
      <c r="L861" s="35">
        <f t="shared" si="172"/>
        <v>580.8240739273192</v>
      </c>
      <c r="M861" s="35" cm="1">
        <f t="array" ref="M861">_xll.Interp2dTab(-1,1,Parameters!$V$29:$AI$29,Parameters!$U$30:$U$37,Parameters!$V$30:$AI$37,ABS(J861),ABS(I861))*_xll.Interp2dTab(-1,1,Parameters!$V$18:$AI$18,Parameters!$U$19:$U$26,Parameters!$V$19:$AI$26,ABS(J861),ABS(I861))</f>
        <v>0.62601936024247595</v>
      </c>
      <c r="N861" s="35">
        <f t="shared" si="173"/>
        <v>6.6934622655766196</v>
      </c>
      <c r="O861" s="35">
        <f t="shared" si="174"/>
        <v>6693.4622655766198</v>
      </c>
      <c r="P861" s="35">
        <f t="shared" si="180"/>
        <v>0.63512168649450751</v>
      </c>
      <c r="Q861" s="35" cm="1">
        <f t="array" ref="Q861">_xll.Interp2dTab(-1,1,Parameters!$AL$29:$AY$29,Parameters!$AK$30:$AK$37,Parameters!$AL$30:$AY$37,ABS(L861),ABS(K861))</f>
        <v>0.94566743649658314</v>
      </c>
      <c r="R861" s="35">
        <f t="shared" si="175"/>
        <v>4.4309836667602847</v>
      </c>
      <c r="S861" s="35">
        <f t="shared" si="181"/>
        <v>0.44293310631591259</v>
      </c>
      <c r="X861" s="12"/>
      <c r="AB861" s="17">
        <f>([1]WLTC_BFH!$I862/1000-H861)</f>
        <v>-4.184427465303429</v>
      </c>
      <c r="AC861" s="17">
        <f t="shared" si="176"/>
        <v>4.184427465303429</v>
      </c>
      <c r="AG861" s="17">
        <f>([1]WLTC_BFH!$U865/1000-N861)</f>
        <v>9.6204018120932879</v>
      </c>
      <c r="AH861" s="17">
        <f t="shared" si="177"/>
        <v>9.6204018120932879</v>
      </c>
      <c r="AK861">
        <v>8.2051700999473294</v>
      </c>
    </row>
    <row r="862" spans="1:37" x14ac:dyDescent="0.3">
      <c r="A862" s="3" t="s">
        <v>4</v>
      </c>
      <c r="B862" s="3">
        <v>858</v>
      </c>
      <c r="C862" s="9">
        <v>64.5</v>
      </c>
      <c r="D862" s="9">
        <v>64.5</v>
      </c>
      <c r="E862" s="9">
        <v>62.0807</v>
      </c>
      <c r="F862" s="13">
        <f t="shared" si="178"/>
        <v>0.27777777777777779</v>
      </c>
      <c r="G862" s="13">
        <f t="shared" si="179"/>
        <v>5.9448333333333325</v>
      </c>
      <c r="H862" s="35" cm="1">
        <f t="array" ref="H862">(m*g*_xll.Interp1d(-1,Parameters!$H$48:$H$54,Parameters!$I$48:$I$54,C862)+c_w*A*rho_L*(C862/3.6)^2/2+F862*e_i*m)*C862/3.6/1000</f>
        <v>10.427661800301282</v>
      </c>
      <c r="I862" s="35">
        <f t="shared" si="169"/>
        <v>20.67654280377338</v>
      </c>
      <c r="J862" s="35">
        <f t="shared" si="170"/>
        <v>4815.9325361847496</v>
      </c>
      <c r="K862" s="35">
        <f t="shared" si="171"/>
        <v>84.391309453601053</v>
      </c>
      <c r="L862" s="35">
        <f t="shared" si="172"/>
        <v>589.97090973719821</v>
      </c>
      <c r="M862" s="35" cm="1">
        <f t="array" ref="M862">_xll.Interp2dTab(-1,1,Parameters!$V$29:$AI$29,Parameters!$U$30:$U$37,Parameters!$V$30:$AI$37,ABS(J862),ABS(I862))*_xll.Interp2dTab(-1,1,Parameters!$V$18:$AI$18,Parameters!$U$19:$U$26,Parameters!$V$19:$AI$26,ABS(J862),ABS(I862))</f>
        <v>0.76627375433383105</v>
      </c>
      <c r="N862" s="35">
        <f t="shared" si="173"/>
        <v>13.608272162951334</v>
      </c>
      <c r="O862" s="35">
        <f t="shared" si="174"/>
        <v>13608.272162951334</v>
      </c>
      <c r="P862" s="35">
        <f t="shared" si="180"/>
        <v>0.63890176209532734</v>
      </c>
      <c r="Q862" s="35" cm="1">
        <f t="array" ref="Q862">_xll.Interp2dTab(-1,1,Parameters!$AL$29:$AY$29,Parameters!$AK$30:$AK$37,Parameters!$AL$30:$AY$37,ABS(L862),ABS(K862))</f>
        <v>0.95500000000000007</v>
      </c>
      <c r="R862" s="35">
        <f t="shared" si="175"/>
        <v>10.919017591938514</v>
      </c>
      <c r="S862" s="35">
        <f t="shared" si="181"/>
        <v>0.44596616675811773</v>
      </c>
      <c r="X862" s="12"/>
      <c r="AB862" s="17">
        <f>([1]WLTC_BFH!$I863/1000-H862)</f>
        <v>-10.428949500301282</v>
      </c>
      <c r="AC862" s="17">
        <f t="shared" si="176"/>
        <v>10.428949500301282</v>
      </c>
      <c r="AG862" s="17">
        <f>([1]WLTC_BFH!$U866/1000-N862)</f>
        <v>-0.47400953668840096</v>
      </c>
      <c r="AH862" s="17">
        <f t="shared" si="177"/>
        <v>0.47400953668840096</v>
      </c>
      <c r="AK862">
        <v>9.4301021084919814</v>
      </c>
    </row>
    <row r="863" spans="1:37" x14ac:dyDescent="0.3">
      <c r="A863" s="3" t="s">
        <v>4</v>
      </c>
      <c r="B863" s="3">
        <v>859</v>
      </c>
      <c r="C863" s="9">
        <v>65.8</v>
      </c>
      <c r="D863" s="9">
        <v>65.8</v>
      </c>
      <c r="E863" s="9">
        <v>62.887300000000003</v>
      </c>
      <c r="F863" s="13">
        <f t="shared" si="178"/>
        <v>0.36111111111111033</v>
      </c>
      <c r="G863" s="13">
        <f t="shared" si="179"/>
        <v>5.9631111111111101</v>
      </c>
      <c r="H863" s="35" cm="1">
        <f t="array" ref="H863">(m*g*_xll.Interp1d(-1,Parameters!$H$48:$H$54,Parameters!$I$48:$I$54,C863)+c_w*A*rho_L*(C863/3.6)^2/2+F863*e_i*m)*C863/3.6/1000</f>
        <v>12.816742772482785</v>
      </c>
      <c r="I863" s="35">
        <f t="shared" si="169"/>
        <v>24.91164903851508</v>
      </c>
      <c r="J863" s="35">
        <f t="shared" si="170"/>
        <v>4912.9978431156042</v>
      </c>
      <c r="K863" s="35">
        <f t="shared" si="171"/>
        <v>101.6768955506993</v>
      </c>
      <c r="L863" s="35">
        <f t="shared" si="172"/>
        <v>601.86179629004096</v>
      </c>
      <c r="M863" s="35" cm="1">
        <f t="array" ref="M863">_xll.Interp2dTab(-1,1,Parameters!$V$29:$AI$29,Parameters!$U$30:$U$37,Parameters!$V$30:$AI$37,ABS(J863),ABS(I863))*_xll.Interp2dTab(-1,1,Parameters!$V$18:$AI$18,Parameters!$U$19:$U$26,Parameters!$V$19:$AI$26,ABS(J863),ABS(I863))</f>
        <v>0.78461279474079293</v>
      </c>
      <c r="N863" s="35">
        <f t="shared" si="173"/>
        <v>16.335118237164313</v>
      </c>
      <c r="O863" s="35">
        <f t="shared" si="174"/>
        <v>16335.118237164314</v>
      </c>
      <c r="P863" s="35">
        <f t="shared" si="180"/>
        <v>0.64343929493898411</v>
      </c>
      <c r="Q863" s="35" cm="1">
        <f t="array" ref="Q863">_xll.Interp2dTab(-1,1,Parameters!$AL$29:$AY$29,Parameters!$AK$30:$AK$37,Parameters!$AL$30:$AY$37,ABS(L863),ABS(K863))</f>
        <v>0.95430606864891343</v>
      </c>
      <c r="R863" s="35">
        <f t="shared" si="175"/>
        <v>13.430432010799702</v>
      </c>
      <c r="S863" s="35">
        <f t="shared" si="181"/>
        <v>0.44969684231667323</v>
      </c>
      <c r="X863" s="12"/>
      <c r="AB863" s="17">
        <f>([1]WLTC_BFH!$I864/1000-H863)</f>
        <v>-12.805588372482784</v>
      </c>
      <c r="AC863" s="17">
        <f t="shared" si="176"/>
        <v>12.805588372482784</v>
      </c>
      <c r="AG863" s="17">
        <f>([1]WLTC_BFH!$U867/1000-N863)</f>
        <v>-8.5507996530930725</v>
      </c>
      <c r="AH863" s="17">
        <f t="shared" si="177"/>
        <v>8.5507996530930725</v>
      </c>
      <c r="AK863">
        <v>-1.8491094966990049</v>
      </c>
    </row>
    <row r="864" spans="1:37" x14ac:dyDescent="0.3">
      <c r="A864" s="3" t="s">
        <v>4</v>
      </c>
      <c r="B864" s="3">
        <v>860</v>
      </c>
      <c r="C864" s="9">
        <v>66.8</v>
      </c>
      <c r="D864" s="9">
        <v>66.8</v>
      </c>
      <c r="E864" s="9">
        <v>64.384500000000003</v>
      </c>
      <c r="F864" s="13">
        <f t="shared" si="178"/>
        <v>0.27777777777777779</v>
      </c>
      <c r="G864" s="13">
        <f t="shared" si="179"/>
        <v>5.9816666666666656</v>
      </c>
      <c r="H864" s="35" cm="1">
        <f t="array" ref="H864">(m*g*_xll.Interp1d(-1,Parameters!$H$48:$H$54,Parameters!$I$48:$I$54,C864)+c_w*A*rho_L*(C864/3.6)^2/2+F864*e_i*m)*C864/3.6/1000</f>
        <v>10.993736764765462</v>
      </c>
      <c r="I864" s="35">
        <f t="shared" si="169"/>
        <v>21.048423517564544</v>
      </c>
      <c r="J864" s="35">
        <f t="shared" si="170"/>
        <v>4987.6634638316482</v>
      </c>
      <c r="K864" s="35">
        <f t="shared" si="171"/>
        <v>85.909140586939685</v>
      </c>
      <c r="L864" s="35">
        <f t="shared" si="172"/>
        <v>611.00863209992008</v>
      </c>
      <c r="M864" s="35" cm="1">
        <f t="array" ref="M864">_xll.Interp2dTab(-1,1,Parameters!$V$29:$AI$29,Parameters!$U$30:$U$37,Parameters!$V$30:$AI$37,ABS(J864),ABS(I864))*_xll.Interp2dTab(-1,1,Parameters!$V$18:$AI$18,Parameters!$U$19:$U$26,Parameters!$V$19:$AI$26,ABS(J864),ABS(I864))</f>
        <v>0.77195492604613292</v>
      </c>
      <c r="N864" s="35">
        <f t="shared" si="173"/>
        <v>14.241423163233319</v>
      </c>
      <c r="O864" s="35">
        <f t="shared" si="174"/>
        <v>14241.423163233319</v>
      </c>
      <c r="P864" s="35">
        <f t="shared" si="180"/>
        <v>0.64739524581766006</v>
      </c>
      <c r="Q864" s="35" cm="1">
        <f t="array" ref="Q864">_xll.Interp2dTab(-1,1,Parameters!$AL$29:$AY$29,Parameters!$AK$30:$AK$37,Parameters!$AL$30:$AY$37,ABS(L864),ABS(K864))</f>
        <v>0.95374401570275791</v>
      </c>
      <c r="R864" s="35">
        <f t="shared" si="175"/>
        <v>11.526926076348509</v>
      </c>
      <c r="S864" s="35">
        <f t="shared" si="181"/>
        <v>0.45289876622677006</v>
      </c>
      <c r="X864" s="12"/>
      <c r="AB864" s="17">
        <f>([1]WLTC_BFH!$I865/1000-H864)</f>
        <v>-10.980832864765462</v>
      </c>
      <c r="AC864" s="17">
        <f t="shared" si="176"/>
        <v>10.980832864765462</v>
      </c>
      <c r="AG864" s="17">
        <f>([1]WLTC_BFH!$U868/1000-N864)</f>
        <v>-4.8389366767472275</v>
      </c>
      <c r="AH864" s="17">
        <f t="shared" si="177"/>
        <v>4.8389366767472275</v>
      </c>
      <c r="AK864">
        <v>-4.2990539462002868</v>
      </c>
    </row>
    <row r="865" spans="1:37" x14ac:dyDescent="0.3">
      <c r="A865" s="3" t="s">
        <v>4</v>
      </c>
      <c r="B865" s="3">
        <v>861</v>
      </c>
      <c r="C865" s="9">
        <v>67.400000000000006</v>
      </c>
      <c r="D865" s="9">
        <v>67.400000000000006</v>
      </c>
      <c r="E865" s="9">
        <v>65.622900000000001</v>
      </c>
      <c r="F865" s="13">
        <f t="shared" si="178"/>
        <v>0.16666666666666904</v>
      </c>
      <c r="G865" s="13">
        <f t="shared" si="179"/>
        <v>6.0003888888888879</v>
      </c>
      <c r="H865" s="35" cm="1">
        <f t="array" ref="H865">(m*g*_xll.Interp1d(-1,Parameters!$H$48:$H$54,Parameters!$I$48:$I$54,C865)+c_w*A*rho_L*(C865/3.6)^2/2+F865*e_i*m)*C865/3.6/1000</f>
        <v>8.3154491958448489</v>
      </c>
      <c r="I865" s="35">
        <f t="shared" si="169"/>
        <v>15.778892601199413</v>
      </c>
      <c r="J865" s="35">
        <f t="shared" si="170"/>
        <v>5032.4628362612748</v>
      </c>
      <c r="K865" s="35">
        <f t="shared" si="171"/>
        <v>64.401550151795405</v>
      </c>
      <c r="L865" s="35">
        <f t="shared" si="172"/>
        <v>616.49673358584766</v>
      </c>
      <c r="M865" s="35" cm="1">
        <f t="array" ref="M865">_xll.Interp2dTab(-1,1,Parameters!$V$29:$AI$29,Parameters!$U$30:$U$37,Parameters!$V$30:$AI$37,ABS(J865),ABS(I865))*_xll.Interp2dTab(-1,1,Parameters!$V$18:$AI$18,Parameters!$U$19:$U$26,Parameters!$V$19:$AI$26,ABS(J865),ABS(I865))</f>
        <v>0.75236151756778902</v>
      </c>
      <c r="N865" s="35">
        <f t="shared" si="173"/>
        <v>11.052464808044377</v>
      </c>
      <c r="O865" s="35">
        <f t="shared" si="174"/>
        <v>11052.464808044377</v>
      </c>
      <c r="P865" s="35">
        <f t="shared" si="180"/>
        <v>0.65046537493100576</v>
      </c>
      <c r="Q865" s="35" cm="1">
        <f t="array" ref="Q865">_xll.Interp2dTab(-1,1,Parameters!$AL$29:$AY$29,Parameters!$AK$30:$AK$37,Parameters!$AL$30:$AY$37,ABS(L865),ABS(K865))</f>
        <v>0.95276306849820014</v>
      </c>
      <c r="R865" s="35">
        <f t="shared" si="175"/>
        <v>8.7277199030732131</v>
      </c>
      <c r="S865" s="35">
        <f t="shared" si="181"/>
        <v>0.4553231328665126</v>
      </c>
      <c r="X865" s="12"/>
      <c r="AB865" s="17">
        <f>([1]WLTC_BFH!$I866/1000-H865)</f>
        <v>-8.3037938958448496</v>
      </c>
      <c r="AC865" s="17">
        <f t="shared" si="176"/>
        <v>8.3037938958448496</v>
      </c>
      <c r="AG865" s="17">
        <f>([1]WLTC_BFH!$U869/1000-N865)</f>
        <v>3.4562624646826698</v>
      </c>
      <c r="AH865" s="17">
        <f t="shared" si="177"/>
        <v>3.4562624646826698</v>
      </c>
      <c r="AK865">
        <v>1.8130768613092147</v>
      </c>
    </row>
    <row r="866" spans="1:37" x14ac:dyDescent="0.3">
      <c r="A866" s="3" t="s">
        <v>4</v>
      </c>
      <c r="B866" s="3">
        <v>862</v>
      </c>
      <c r="C866" s="9">
        <v>68.8</v>
      </c>
      <c r="D866" s="9">
        <v>68.8</v>
      </c>
      <c r="E866" s="9">
        <v>65.429100000000005</v>
      </c>
      <c r="F866" s="13">
        <f t="shared" si="178"/>
        <v>0.38888888888888651</v>
      </c>
      <c r="G866" s="13">
        <f t="shared" si="179"/>
        <v>6.019499999999999</v>
      </c>
      <c r="H866" s="35" cm="1">
        <f t="array" ref="H866">(m*g*_xll.Interp1d(-1,Parameters!$H$48:$H$54,Parameters!$I$48:$I$54,C866)+c_w*A*rho_L*(C866/3.6)^2/2+F866*e_i*m)*C866/3.6/1000</f>
        <v>14.389682383812826</v>
      </c>
      <c r="I866" s="35">
        <f t="shared" si="169"/>
        <v>26.74936470414681</v>
      </c>
      <c r="J866" s="35">
        <f t="shared" si="170"/>
        <v>5136.9947052637335</v>
      </c>
      <c r="K866" s="35">
        <f t="shared" si="171"/>
        <v>109.1775320399752</v>
      </c>
      <c r="L866" s="35">
        <f t="shared" si="172"/>
        <v>629.30230371967821</v>
      </c>
      <c r="M866" s="35" cm="1">
        <f t="array" ref="M866">_xll.Interp2dTab(-1,1,Parameters!$V$29:$AI$29,Parameters!$U$30:$U$37,Parameters!$V$30:$AI$37,ABS(J866),ABS(I866))*_xll.Interp2dTab(-1,1,Parameters!$V$18:$AI$18,Parameters!$U$19:$U$26,Parameters!$V$19:$AI$26,ABS(J866),ABS(I866))</f>
        <v>0.79156704186865312</v>
      </c>
      <c r="N866" s="35">
        <f t="shared" si="173"/>
        <v>18.178728550702527</v>
      </c>
      <c r="O866" s="35">
        <f t="shared" si="174"/>
        <v>18178.728550702526</v>
      </c>
      <c r="P866" s="35">
        <f t="shared" si="180"/>
        <v>0.65551502175064535</v>
      </c>
      <c r="Q866" s="35" cm="1">
        <f t="array" ref="Q866">_xll.Interp2dTab(-1,1,Parameters!$AL$29:$AY$29,Parameters!$AK$30:$AK$37,Parameters!$AL$30:$AY$37,ABS(L866),ABS(K866))</f>
        <v>0.94891312576919085</v>
      </c>
      <c r="R866" s="35">
        <f t="shared" si="175"/>
        <v>15.164383327660813</v>
      </c>
      <c r="S866" s="35">
        <f t="shared" si="181"/>
        <v>0.45953546156864061</v>
      </c>
      <c r="X866" s="12"/>
      <c r="AB866" s="17">
        <f>([1]WLTC_BFH!$I867/1000-H866)</f>
        <v>-14.389938883812826</v>
      </c>
      <c r="AC866" s="17">
        <f t="shared" si="176"/>
        <v>14.389938883812826</v>
      </c>
      <c r="AG866" s="17">
        <f>([1]WLTC_BFH!$U870/1000-N866)</f>
        <v>1.2096524016782872</v>
      </c>
      <c r="AH866" s="17">
        <f t="shared" si="177"/>
        <v>1.2096524016782872</v>
      </c>
      <c r="AK866">
        <v>13.895284733758082</v>
      </c>
    </row>
    <row r="867" spans="1:37" x14ac:dyDescent="0.3">
      <c r="A867" s="3" t="s">
        <v>4</v>
      </c>
      <c r="B867" s="3">
        <v>863</v>
      </c>
      <c r="C867" s="9">
        <v>71.099999999999994</v>
      </c>
      <c r="D867" s="9">
        <v>71.099999999999994</v>
      </c>
      <c r="E867" s="9">
        <v>65.836200000000005</v>
      </c>
      <c r="F867" s="13">
        <f t="shared" si="178"/>
        <v>0.63888888888888806</v>
      </c>
      <c r="G867" s="13">
        <f t="shared" si="179"/>
        <v>6.0392499999999991</v>
      </c>
      <c r="H867" s="35" cm="1">
        <f t="array" ref="H867">(m*g*_xll.Interp1d(-1,Parameters!$H$48:$H$54,Parameters!$I$48:$I$54,C867)+c_w*A*rho_L*(C867/3.6)^2/2+F867*e_i*m)*C867/3.6/1000</f>
        <v>21.804196869476741</v>
      </c>
      <c r="I867" s="35">
        <f t="shared" si="169"/>
        <v>39.221228805792457</v>
      </c>
      <c r="J867" s="35">
        <f t="shared" si="170"/>
        <v>5308.7256329106303</v>
      </c>
      <c r="K867" s="35">
        <f t="shared" si="171"/>
        <v>160.08144537084192</v>
      </c>
      <c r="L867" s="35">
        <f t="shared" si="172"/>
        <v>650.34002608239985</v>
      </c>
      <c r="M867" s="35" cm="1">
        <f t="array" ref="M867">_xll.Interp2dTab(-1,1,Parameters!$V$29:$AI$29,Parameters!$U$30:$U$37,Parameters!$V$30:$AI$37,ABS(J867),ABS(I867))*_xll.Interp2dTab(-1,1,Parameters!$V$18:$AI$18,Parameters!$U$19:$U$26,Parameters!$V$19:$AI$26,ABS(J867),ABS(I867))</f>
        <v>0.83730731759544974</v>
      </c>
      <c r="N867" s="35">
        <f t="shared" si="173"/>
        <v>26.040853114831577</v>
      </c>
      <c r="O867" s="35">
        <f t="shared" si="174"/>
        <v>26040.853114831578</v>
      </c>
      <c r="P867" s="35">
        <f t="shared" si="180"/>
        <v>0.66274859206032077</v>
      </c>
      <c r="Q867" s="35" cm="1">
        <f t="array" ref="Q867">_xll.Interp2dTab(-1,1,Parameters!$AL$29:$AY$29,Parameters!$AK$30:$AK$37,Parameters!$AL$30:$AY$37,ABS(L867),ABS(K867))</f>
        <v>0.9274048114899528</v>
      </c>
      <c r="R867" s="35">
        <f t="shared" si="175"/>
        <v>23.510980964662551</v>
      </c>
      <c r="S867" s="35">
        <f t="shared" si="181"/>
        <v>0.46606628961438024</v>
      </c>
      <c r="X867" s="12"/>
      <c r="AB867" s="17">
        <f>([1]WLTC_BFH!$I868/1000-H867)</f>
        <v>-21.796151269476741</v>
      </c>
      <c r="AC867" s="17">
        <f t="shared" si="176"/>
        <v>21.796151269476741</v>
      </c>
      <c r="AG867" s="17">
        <f>([1]WLTC_BFH!$U871/1000-N867)</f>
        <v>-6.9121608071389637</v>
      </c>
      <c r="AH867" s="17">
        <f t="shared" si="177"/>
        <v>6.9121608071389637</v>
      </c>
      <c r="AK867">
        <v>10.813982915302519</v>
      </c>
    </row>
    <row r="868" spans="1:37" x14ac:dyDescent="0.3">
      <c r="A868" s="3" t="s">
        <v>4</v>
      </c>
      <c r="B868" s="3">
        <v>864</v>
      </c>
      <c r="C868" s="9">
        <v>72.3</v>
      </c>
      <c r="D868" s="9">
        <v>72.3</v>
      </c>
      <c r="E868" s="9">
        <v>67.0428</v>
      </c>
      <c r="F868" s="13">
        <f t="shared" si="178"/>
        <v>0.33333333333333409</v>
      </c>
      <c r="G868" s="13">
        <f t="shared" si="179"/>
        <v>6.0593333333333321</v>
      </c>
      <c r="H868" s="35" cm="1">
        <f t="array" ref="H868">(m*g*_xll.Interp1d(-1,Parameters!$H$48:$H$54,Parameters!$I$48:$I$54,C868)+c_w*A*rho_L*(C868/3.6)^2/2+F868*e_i*m)*C868/3.6/1000</f>
        <v>13.944892156650123</v>
      </c>
      <c r="I868" s="35">
        <f t="shared" si="169"/>
        <v>24.66763790727741</v>
      </c>
      <c r="J868" s="35">
        <f t="shared" si="170"/>
        <v>5398.3243777698817</v>
      </c>
      <c r="K868" s="35">
        <f t="shared" si="171"/>
        <v>100.68096411855275</v>
      </c>
      <c r="L868" s="35">
        <f t="shared" si="172"/>
        <v>661.31622905425479</v>
      </c>
      <c r="M868" s="35" cm="1">
        <f t="array" ref="M868">_xll.Interp2dTab(-1,1,Parameters!$V$29:$AI$29,Parameters!$U$30:$U$37,Parameters!$V$30:$AI$37,ABS(J868),ABS(I868))*_xll.Interp2dTab(-1,1,Parameters!$V$18:$AI$18,Parameters!$U$19:$U$26,Parameters!$V$19:$AI$26,ABS(J868),ABS(I868))</f>
        <v>0.78013929159475714</v>
      </c>
      <c r="N868" s="35">
        <f t="shared" si="173"/>
        <v>17.874874790813369</v>
      </c>
      <c r="O868" s="35">
        <f t="shared" si="174"/>
        <v>17874.87479081337</v>
      </c>
      <c r="P868" s="35">
        <f t="shared" si="180"/>
        <v>0.66771383505776893</v>
      </c>
      <c r="Q868" s="35" cm="1">
        <f t="array" ref="Q868">_xll.Interp2dTab(-1,1,Parameters!$AL$29:$AY$29,Parameters!$AK$30:$AK$37,Parameters!$AL$30:$AY$37,ABS(L868),ABS(K868))</f>
        <v>0.94860145663120221</v>
      </c>
      <c r="R868" s="35">
        <f t="shared" si="175"/>
        <v>14.700475167066527</v>
      </c>
      <c r="S868" s="35">
        <f t="shared" si="181"/>
        <v>0.47014975493856537</v>
      </c>
      <c r="X868" s="12"/>
      <c r="AB868" s="17">
        <f>([1]WLTC_BFH!$I869/1000-H868)</f>
        <v>-13.932635456650123</v>
      </c>
      <c r="AC868" s="17">
        <f t="shared" si="176"/>
        <v>13.932635456650123</v>
      </c>
      <c r="AG868" s="17">
        <f>([1]WLTC_BFH!$U872/1000-N868)</f>
        <v>-2.5795547908133383</v>
      </c>
      <c r="AH868" s="17">
        <f t="shared" si="177"/>
        <v>2.5795547908133383</v>
      </c>
      <c r="AK868">
        <v>2.3401579059210391</v>
      </c>
    </row>
    <row r="869" spans="1:37" x14ac:dyDescent="0.3">
      <c r="A869" s="3" t="s">
        <v>4</v>
      </c>
      <c r="B869" s="3">
        <v>865</v>
      </c>
      <c r="C869" s="9">
        <v>72.8</v>
      </c>
      <c r="D869" s="9">
        <v>72.8</v>
      </c>
      <c r="E869" s="9">
        <v>68.5886</v>
      </c>
      <c r="F869" s="13">
        <f t="shared" si="178"/>
        <v>0.1388888888888889</v>
      </c>
      <c r="G869" s="13">
        <f t="shared" si="179"/>
        <v>6.0795555555555545</v>
      </c>
      <c r="H869" s="35" cm="1">
        <f t="array" ref="H869">(m*g*_xll.Interp1d(-1,Parameters!$H$48:$H$54,Parameters!$I$48:$I$54,C869)+c_w*A*rho_L*(C869/3.6)^2/2+F869*e_i*m)*C869/3.6/1000</f>
        <v>8.7438790382312614</v>
      </c>
      <c r="I869" s="35">
        <f t="shared" si="169"/>
        <v>15.361140585961845</v>
      </c>
      <c r="J869" s="35">
        <f t="shared" si="170"/>
        <v>5435.6571881279033</v>
      </c>
      <c r="K869" s="35">
        <f t="shared" si="171"/>
        <v>62.696495301603271</v>
      </c>
      <c r="L869" s="35">
        <f t="shared" si="172"/>
        <v>665.88964695919435</v>
      </c>
      <c r="M869" s="35" cm="1">
        <f t="array" ref="M869">_xll.Interp2dTab(-1,1,Parameters!$V$29:$AI$29,Parameters!$U$30:$U$37,Parameters!$V$30:$AI$37,ABS(J869),ABS(I869))*_xll.Interp2dTab(-1,1,Parameters!$V$18:$AI$18,Parameters!$U$19:$U$26,Parameters!$V$19:$AI$26,ABS(J869),ABS(I869))</f>
        <v>0.74419303225149125</v>
      </c>
      <c r="N869" s="35">
        <f t="shared" si="173"/>
        <v>11.749477164247851</v>
      </c>
      <c r="O869" s="35">
        <f t="shared" si="174"/>
        <v>11749.477164247852</v>
      </c>
      <c r="P869" s="35">
        <f t="shared" si="180"/>
        <v>0.67097757871450447</v>
      </c>
      <c r="Q869" s="35" cm="1">
        <f t="array" ref="Q869">_xll.Interp2dTab(-1,1,Parameters!$AL$29:$AY$29,Parameters!$AK$30:$AK$37,Parameters!$AL$30:$AY$37,ABS(L869),ABS(K869))</f>
        <v>0.94595312054916258</v>
      </c>
      <c r="R869" s="35">
        <f t="shared" si="175"/>
        <v>9.2434591612268271</v>
      </c>
      <c r="S869" s="35">
        <f t="shared" si="181"/>
        <v>0.4727173824833506</v>
      </c>
      <c r="X869" s="12"/>
      <c r="AB869" s="17">
        <f>([1]WLTC_BFH!$I870/1000-H869)</f>
        <v>-8.7285751382312622</v>
      </c>
      <c r="AC869" s="17">
        <f t="shared" si="176"/>
        <v>8.7285751382312622</v>
      </c>
      <c r="AG869" s="17">
        <f>([1]WLTC_BFH!$U873/1000-N869)</f>
        <v>4.0440929292099614</v>
      </c>
      <c r="AH869" s="17">
        <f t="shared" si="177"/>
        <v>4.0440929292099614</v>
      </c>
      <c r="AK869">
        <v>0.44073031659509354</v>
      </c>
    </row>
    <row r="870" spans="1:37" x14ac:dyDescent="0.3">
      <c r="A870" s="3" t="s">
        <v>4</v>
      </c>
      <c r="B870" s="3">
        <v>866</v>
      </c>
      <c r="C870" s="9">
        <v>73.400000000000006</v>
      </c>
      <c r="D870" s="9">
        <v>73.400000000000006</v>
      </c>
      <c r="E870" s="9">
        <v>70.285200000000003</v>
      </c>
      <c r="F870" s="13">
        <f t="shared" si="178"/>
        <v>0.16666666666666904</v>
      </c>
      <c r="G870" s="13">
        <f t="shared" si="179"/>
        <v>6.0999444444444437</v>
      </c>
      <c r="H870" s="35" cm="1">
        <f t="array" ref="H870">(m*g*_xll.Interp1d(-1,Parameters!$H$48:$H$54,Parameters!$I$48:$I$54,C870)+c_w*A*rho_L*(C870/3.6)^2/2+F870*e_i*m)*C870/3.6/1000</f>
        <v>9.6473375493990687</v>
      </c>
      <c r="I870" s="35">
        <f t="shared" si="169"/>
        <v>16.809783364180678</v>
      </c>
      <c r="J870" s="35">
        <f t="shared" si="170"/>
        <v>5480.456560557529</v>
      </c>
      <c r="K870" s="35">
        <f t="shared" si="171"/>
        <v>68.609130800903444</v>
      </c>
      <c r="L870" s="35">
        <f t="shared" si="172"/>
        <v>671.37774844512171</v>
      </c>
      <c r="M870" s="35" cm="1">
        <f t="array" ref="M870">_xll.Interp2dTab(-1,1,Parameters!$V$29:$AI$29,Parameters!$U$30:$U$37,Parameters!$V$30:$AI$37,ABS(J870),ABS(I870))*_xll.Interp2dTab(-1,1,Parameters!$V$18:$AI$18,Parameters!$U$19:$U$26,Parameters!$V$19:$AI$26,ABS(J870),ABS(I870))</f>
        <v>0.74895070528906504</v>
      </c>
      <c r="N870" s="35">
        <f t="shared" si="173"/>
        <v>12.881138212795436</v>
      </c>
      <c r="O870" s="35">
        <f t="shared" si="174"/>
        <v>12881.138212795437</v>
      </c>
      <c r="P870" s="35">
        <f t="shared" si="180"/>
        <v>0.67455567266250316</v>
      </c>
      <c r="Q870" s="35" cm="1">
        <f t="array" ref="Q870">_xll.Interp2dTab(-1,1,Parameters!$AL$29:$AY$29,Parameters!$AK$30:$AK$37,Parameters!$AL$30:$AY$37,ABS(L870),ABS(K870))</f>
        <v>0.94562161559032099</v>
      </c>
      <c r="R870" s="35">
        <f t="shared" si="175"/>
        <v>10.202111912782945</v>
      </c>
      <c r="S870" s="35">
        <f t="shared" si="181"/>
        <v>0.47555130245912364</v>
      </c>
      <c r="X870" s="12"/>
      <c r="AB870" s="17">
        <f>([1]WLTC_BFH!$I871/1000-H870)</f>
        <v>-9.6302964493990686</v>
      </c>
      <c r="AC870" s="17">
        <f t="shared" si="176"/>
        <v>9.6302964493990686</v>
      </c>
      <c r="AG870" s="17">
        <f>([1]WLTC_BFH!$U874/1000-N870)</f>
        <v>6.1255644899068837</v>
      </c>
      <c r="AH870" s="17">
        <f t="shared" si="177"/>
        <v>6.1255644899068837</v>
      </c>
      <c r="AK870">
        <v>2.1489278834394021</v>
      </c>
    </row>
    <row r="871" spans="1:37" x14ac:dyDescent="0.3">
      <c r="A871" s="3" t="s">
        <v>4</v>
      </c>
      <c r="B871" s="3">
        <v>867</v>
      </c>
      <c r="C871" s="9">
        <v>74.599999999999994</v>
      </c>
      <c r="D871" s="9">
        <v>74.599999999999994</v>
      </c>
      <c r="E871" s="9">
        <v>71.671999999999997</v>
      </c>
      <c r="F871" s="13">
        <f t="shared" si="178"/>
        <v>0.33333333333333015</v>
      </c>
      <c r="G871" s="13">
        <f t="shared" si="179"/>
        <v>6.1206666666666658</v>
      </c>
      <c r="H871" s="35" cm="1">
        <f t="array" ref="H871">(m*g*_xll.Interp1d(-1,Parameters!$H$48:$H$54,Parameters!$I$48:$I$54,C871)+c_w*A*rho_L*(C871/3.6)^2/2+F871*e_i*m)*C871/3.6/1000</f>
        <v>14.627733499393628</v>
      </c>
      <c r="I871" s="35">
        <f t="shared" si="169"/>
        <v>25.077769950277418</v>
      </c>
      <c r="J871" s="35">
        <f t="shared" si="170"/>
        <v>5570.0553054167804</v>
      </c>
      <c r="K871" s="35">
        <f t="shared" si="171"/>
        <v>102.35491805205729</v>
      </c>
      <c r="L871" s="35">
        <f t="shared" si="172"/>
        <v>682.35395141697666</v>
      </c>
      <c r="M871" s="35" cm="1">
        <f t="array" ref="M871">_xll.Interp2dTab(-1,1,Parameters!$V$29:$AI$29,Parameters!$U$30:$U$37,Parameters!$V$30:$AI$37,ABS(J871),ABS(I871))*_xll.Interp2dTab(-1,1,Parameters!$V$18:$AI$18,Parameters!$U$19:$U$26,Parameters!$V$19:$AI$26,ABS(J871),ABS(I871))</f>
        <v>0.77935327284423328</v>
      </c>
      <c r="N871" s="35">
        <f t="shared" si="173"/>
        <v>18.76906662111012</v>
      </c>
      <c r="O871" s="35">
        <f t="shared" si="174"/>
        <v>18769.06662111012</v>
      </c>
      <c r="P871" s="35">
        <f t="shared" si="180"/>
        <v>0.67976930227947818</v>
      </c>
      <c r="Q871" s="35" cm="1">
        <f t="array" ref="Q871">_xll.Interp2dTab(-1,1,Parameters!$AL$29:$AY$29,Parameters!$AK$30:$AK$37,Parameters!$AL$30:$AY$37,ABS(L871),ABS(K871))</f>
        <v>0.94576722423241</v>
      </c>
      <c r="R871" s="35">
        <f t="shared" si="175"/>
        <v>15.466526143645524</v>
      </c>
      <c r="S871" s="35">
        <f t="shared" si="181"/>
        <v>0.47984755972124737</v>
      </c>
      <c r="X871" s="12"/>
      <c r="AB871" s="17">
        <f>([1]WLTC_BFH!$I872/1000-H871)</f>
        <v>-14.614730399393627</v>
      </c>
      <c r="AC871" s="17">
        <f t="shared" si="176"/>
        <v>14.614730399393627</v>
      </c>
      <c r="AG871" s="17">
        <f>([1]WLTC_BFH!$U875/1000-N871)</f>
        <v>2.3602548074618532</v>
      </c>
      <c r="AH871" s="17">
        <f t="shared" si="177"/>
        <v>2.3602548074618532</v>
      </c>
      <c r="AK871">
        <v>5.4846203790661328</v>
      </c>
    </row>
    <row r="872" spans="1:37" x14ac:dyDescent="0.3">
      <c r="A872" s="3" t="s">
        <v>4</v>
      </c>
      <c r="B872" s="3">
        <v>868</v>
      </c>
      <c r="C872" s="9">
        <v>76</v>
      </c>
      <c r="D872" s="9">
        <v>76</v>
      </c>
      <c r="E872" s="9">
        <v>72.1297</v>
      </c>
      <c r="F872" s="13">
        <f t="shared" si="178"/>
        <v>0.38888888888889045</v>
      </c>
      <c r="G872" s="13">
        <f t="shared" si="179"/>
        <v>6.1417777777777767</v>
      </c>
      <c r="H872" s="35" cm="1">
        <f t="array" ref="H872">(m*g*_xll.Interp1d(-1,Parameters!$H$48:$H$54,Parameters!$I$48:$I$54,C872)+c_w*A*rho_L*(C872/3.6)^2/2+F872*e_i*m)*C872/3.6/1000</f>
        <v>16.670726489375223</v>
      </c>
      <c r="I872" s="35">
        <f t="shared" si="169"/>
        <v>28.053796100033736</v>
      </c>
      <c r="J872" s="35">
        <f t="shared" si="170"/>
        <v>5674.58717441924</v>
      </c>
      <c r="K872" s="35">
        <f t="shared" si="171"/>
        <v>114.50156878228769</v>
      </c>
      <c r="L872" s="35">
        <f t="shared" si="172"/>
        <v>695.15952155080731</v>
      </c>
      <c r="M872" s="35" cm="1">
        <f t="array" ref="M872">_xll.Interp2dTab(-1,1,Parameters!$V$29:$AI$29,Parameters!$U$30:$U$37,Parameters!$V$30:$AI$37,ABS(J872),ABS(I872))*_xll.Interp2dTab(-1,1,Parameters!$V$18:$AI$18,Parameters!$U$19:$U$26,Parameters!$V$19:$AI$26,ABS(J872),ABS(I872))</f>
        <v>0.78959059716842128</v>
      </c>
      <c r="N872" s="35">
        <f t="shared" si="173"/>
        <v>21.113126915592339</v>
      </c>
      <c r="O872" s="35">
        <f t="shared" si="174"/>
        <v>21113.12691559234</v>
      </c>
      <c r="P872" s="35">
        <f t="shared" si="180"/>
        <v>0.68563405975603164</v>
      </c>
      <c r="Q872" s="35" cm="1">
        <f t="array" ref="Q872">_xll.Interp2dTab(-1,1,Parameters!$AL$29:$AY$29,Parameters!$AK$30:$AK$37,Parameters!$AL$30:$AY$37,ABS(L872),ABS(K872))</f>
        <v>0.93906363368964507</v>
      </c>
      <c r="R872" s="35">
        <f t="shared" si="175"/>
        <v>17.752499288972359</v>
      </c>
      <c r="S872" s="35">
        <f t="shared" si="181"/>
        <v>0.4847788095237397</v>
      </c>
      <c r="X872" s="12"/>
      <c r="AB872" s="17">
        <f>([1]WLTC_BFH!$I873/1000-H872)</f>
        <v>-16.663369789375224</v>
      </c>
      <c r="AC872" s="17">
        <f t="shared" si="176"/>
        <v>16.663369789375224</v>
      </c>
      <c r="AG872" s="17">
        <f>([1]WLTC_BFH!$U876/1000-N872)</f>
        <v>-5.700162629877493</v>
      </c>
      <c r="AH872" s="17">
        <f t="shared" si="177"/>
        <v>5.700162629877493</v>
      </c>
      <c r="AK872">
        <v>5.0490986166972043</v>
      </c>
    </row>
    <row r="873" spans="1:37" x14ac:dyDescent="0.3">
      <c r="A873" s="3" t="s">
        <v>4</v>
      </c>
      <c r="B873" s="3">
        <v>869</v>
      </c>
      <c r="C873" s="9">
        <v>76.599999999999994</v>
      </c>
      <c r="D873" s="9">
        <v>76.599999999999994</v>
      </c>
      <c r="E873" s="9">
        <v>73.257800000000003</v>
      </c>
      <c r="F873" s="13">
        <f t="shared" si="178"/>
        <v>0.16666666666666508</v>
      </c>
      <c r="G873" s="13">
        <f t="shared" si="179"/>
        <v>6.1630555555555544</v>
      </c>
      <c r="H873" s="35" cm="1">
        <f t="array" ref="H873">(m*g*_xll.Interp1d(-1,Parameters!$H$48:$H$54,Parameters!$I$48:$I$54,C873)+c_w*A*rho_L*(C873/3.6)^2/2+F873*e_i*m)*C873/3.6/1000</f>
        <v>10.451156226315042</v>
      </c>
      <c r="I873" s="35">
        <f t="shared" si="169"/>
        <v>17.449631992719016</v>
      </c>
      <c r="J873" s="35">
        <f t="shared" si="170"/>
        <v>5719.3865468488657</v>
      </c>
      <c r="K873" s="35">
        <f t="shared" si="171"/>
        <v>71.220672978282664</v>
      </c>
      <c r="L873" s="35">
        <f t="shared" si="172"/>
        <v>700.64762303673467</v>
      </c>
      <c r="M873" s="35" cm="1">
        <f t="array" ref="M873">_xll.Interp2dTab(-1,1,Parameters!$V$29:$AI$29,Parameters!$U$30:$U$37,Parameters!$V$30:$AI$37,ABS(J873),ABS(I873))*_xll.Interp2dTab(-1,1,Parameters!$V$18:$AI$18,Parameters!$U$19:$U$26,Parameters!$V$19:$AI$26,ABS(J873),ABS(I873))</f>
        <v>0.74757783938555855</v>
      </c>
      <c r="N873" s="35">
        <f t="shared" si="173"/>
        <v>13.980024120170482</v>
      </c>
      <c r="O873" s="35">
        <f t="shared" si="174"/>
        <v>13980.024120170481</v>
      </c>
      <c r="P873" s="35">
        <f t="shared" si="180"/>
        <v>0.68951739978941229</v>
      </c>
      <c r="Q873" s="35" cm="1">
        <f t="array" ref="Q873">_xll.Interp2dTab(-1,1,Parameters!$AL$29:$AY$29,Parameters!$AK$30:$AK$37,Parameters!$AL$30:$AY$37,ABS(L873),ABS(K873))</f>
        <v>0.94203866683899373</v>
      </c>
      <c r="R873" s="35">
        <f t="shared" si="175"/>
        <v>11.094190285610937</v>
      </c>
      <c r="S873" s="35">
        <f t="shared" si="181"/>
        <v>0.48786052904752053</v>
      </c>
      <c r="X873" s="12"/>
      <c r="AB873" s="17">
        <f>([1]WLTC_BFH!$I874/1000-H873)</f>
        <v>-10.436801726315043</v>
      </c>
      <c r="AC873" s="17">
        <f t="shared" si="176"/>
        <v>10.436801726315043</v>
      </c>
      <c r="AG873" s="17">
        <f>([1]WLTC_BFH!$U877/1000-N873)</f>
        <v>-4.8492026915991051</v>
      </c>
      <c r="AH873" s="17">
        <f t="shared" si="177"/>
        <v>4.8492026915991051</v>
      </c>
      <c r="AK873">
        <v>-5.6029938746246977</v>
      </c>
    </row>
    <row r="874" spans="1:37" x14ac:dyDescent="0.3">
      <c r="A874" s="3" t="s">
        <v>4</v>
      </c>
      <c r="B874" s="3">
        <v>870</v>
      </c>
      <c r="C874" s="9">
        <v>76.5</v>
      </c>
      <c r="D874" s="9">
        <v>76.5</v>
      </c>
      <c r="E874" s="9">
        <v>74.876199999999997</v>
      </c>
      <c r="F874" s="13">
        <f t="shared" si="178"/>
        <v>-2.7777777777776198E-2</v>
      </c>
      <c r="G874" s="13">
        <f t="shared" si="179"/>
        <v>6.1843055555555546</v>
      </c>
      <c r="H874" s="35" cm="1">
        <f t="array" ref="H874">(m*g*_xll.Interp1d(-1,Parameters!$H$48:$H$54,Parameters!$I$48:$I$54,C874)+c_w*A*rho_L*(C874/3.6)^2/2+F874*e_i*m)*C874/3.6/1000</f>
        <v>4.8048120697262924</v>
      </c>
      <c r="I874" s="35">
        <f t="shared" si="169"/>
        <v>8.0327763017957619</v>
      </c>
      <c r="J874" s="35">
        <f t="shared" si="170"/>
        <v>5711.9199847772607</v>
      </c>
      <c r="K874" s="35">
        <f t="shared" si="171"/>
        <v>32.7857764757794</v>
      </c>
      <c r="L874" s="35">
        <f t="shared" si="172"/>
        <v>699.73293945574676</v>
      </c>
      <c r="M874" s="35" cm="1">
        <f t="array" ref="M874">_xll.Interp2dTab(-1,1,Parameters!$V$29:$AI$29,Parameters!$U$30:$U$37,Parameters!$V$30:$AI$37,ABS(J874),ABS(I874))*_xll.Interp2dTab(-1,1,Parameters!$V$18:$AI$18,Parameters!$U$19:$U$26,Parameters!$V$19:$AI$26,ABS(J874),ABS(I874))</f>
        <v>0.60001700936399494</v>
      </c>
      <c r="N874" s="35">
        <f t="shared" si="173"/>
        <v>8.0077931037643246</v>
      </c>
      <c r="O874" s="35">
        <f t="shared" si="174"/>
        <v>8007.7931037643248</v>
      </c>
      <c r="P874" s="35">
        <f t="shared" si="180"/>
        <v>0.69174178676268017</v>
      </c>
      <c r="Q874" s="35" cm="1">
        <f t="array" ref="Q874">_xll.Interp2dTab(-1,1,Parameters!$AL$29:$AY$29,Parameters!$AK$30:$AK$37,Parameters!$AL$30:$AY$37,ABS(L874),ABS(K874))</f>
        <v>0.89880867294176747</v>
      </c>
      <c r="R874" s="35">
        <f t="shared" si="175"/>
        <v>5.3457562375319769</v>
      </c>
      <c r="S874" s="35">
        <f t="shared" si="181"/>
        <v>0.48934546133572387</v>
      </c>
      <c r="X874" s="12"/>
      <c r="AB874" s="17">
        <f>([1]WLTC_BFH!$I875/1000-H874)</f>
        <v>-4.7862598697262921</v>
      </c>
      <c r="AC874" s="17">
        <f t="shared" si="176"/>
        <v>4.7862598697262921</v>
      </c>
      <c r="AG874" s="17">
        <f>([1]WLTC_BFH!$U878/1000-N874)</f>
        <v>-0.15042167519282845</v>
      </c>
      <c r="AH874" s="17">
        <f t="shared" si="177"/>
        <v>0.15042167519282845</v>
      </c>
      <c r="AK874">
        <v>-10.471224987350872</v>
      </c>
    </row>
    <row r="875" spans="1:37" x14ac:dyDescent="0.3">
      <c r="A875" s="3" t="s">
        <v>4</v>
      </c>
      <c r="B875" s="3">
        <v>871</v>
      </c>
      <c r="C875" s="9">
        <v>76.2</v>
      </c>
      <c r="D875" s="9">
        <v>76.2</v>
      </c>
      <c r="E875" s="9">
        <v>75.844499999999996</v>
      </c>
      <c r="F875" s="13">
        <f t="shared" si="178"/>
        <v>-8.3333333333332538E-2</v>
      </c>
      <c r="G875" s="13">
        <f t="shared" si="179"/>
        <v>6.2054722222222214</v>
      </c>
      <c r="H875" s="35" cm="1">
        <f t="array" ref="H875">(m*g*_xll.Interp1d(-1,Parameters!$H$48:$H$54,Parameters!$I$48:$I$54,C875)+c_w*A*rho_L*(C875/3.6)^2/2+F875*e_i*m)*C875/3.6/1000</f>
        <v>3.1471793372272452</v>
      </c>
      <c r="I875" s="35">
        <f t="shared" si="169"/>
        <v>5.2822289616537512</v>
      </c>
      <c r="J875" s="35">
        <f t="shared" si="170"/>
        <v>5689.5202985624483</v>
      </c>
      <c r="K875" s="35">
        <f t="shared" si="171"/>
        <v>21.559417506989785</v>
      </c>
      <c r="L875" s="35">
        <f t="shared" si="172"/>
        <v>696.98888871278302</v>
      </c>
      <c r="M875" s="35" cm="1">
        <f t="array" ref="M875">_xll.Interp2dTab(-1,1,Parameters!$V$29:$AI$29,Parameters!$U$30:$U$37,Parameters!$V$30:$AI$37,ABS(J875),ABS(I875))*_xll.Interp2dTab(-1,1,Parameters!$V$18:$AI$18,Parameters!$U$19:$U$26,Parameters!$V$19:$AI$26,ABS(J875),ABS(I875))</f>
        <v>0.44997897315653246</v>
      </c>
      <c r="N875" s="35">
        <f t="shared" si="173"/>
        <v>6.9940586671200924</v>
      </c>
      <c r="O875" s="35">
        <f t="shared" si="174"/>
        <v>6994.0586671200927</v>
      </c>
      <c r="P875" s="35">
        <f t="shared" si="180"/>
        <v>0.69368458083688023</v>
      </c>
      <c r="Q875" s="35" cm="1">
        <f t="array" ref="Q875">_xll.Interp2dTab(-1,1,Parameters!$AL$29:$AY$29,Parameters!$AK$30:$AK$37,Parameters!$AL$30:$AY$37,ABS(L875),ABS(K875))</f>
        <v>0.81549884346383084</v>
      </c>
      <c r="R875" s="35">
        <f t="shared" si="175"/>
        <v>3.8592076033604203</v>
      </c>
      <c r="S875" s="35">
        <f t="shared" si="181"/>
        <v>0.49041746344776843</v>
      </c>
      <c r="X875" s="12"/>
      <c r="AB875" s="17">
        <f>([1]WLTC_BFH!$I876/1000-H875)</f>
        <v>-3.1353164372272451</v>
      </c>
      <c r="AC875" s="17">
        <f t="shared" si="176"/>
        <v>3.1353164372272451</v>
      </c>
      <c r="AG875" s="17">
        <f>([1]WLTC_BFH!$U879/1000-N875)</f>
        <v>0.86305244399101166</v>
      </c>
      <c r="AH875" s="17">
        <f t="shared" si="177"/>
        <v>0.86305244399101166</v>
      </c>
      <c r="AK875">
        <v>-6.8856071970308932</v>
      </c>
    </row>
    <row r="876" spans="1:37" x14ac:dyDescent="0.3">
      <c r="A876" s="3" t="s">
        <v>4</v>
      </c>
      <c r="B876" s="3">
        <v>872</v>
      </c>
      <c r="C876" s="9">
        <v>75.8</v>
      </c>
      <c r="D876" s="9">
        <v>75.8</v>
      </c>
      <c r="E876" s="9">
        <v>75.981499999999997</v>
      </c>
      <c r="F876" s="13">
        <f t="shared" si="178"/>
        <v>-0.11111111111111269</v>
      </c>
      <c r="G876" s="13">
        <f t="shared" si="179"/>
        <v>6.2265277777777772</v>
      </c>
      <c r="H876" s="35" cm="1">
        <f t="array" ref="H876">(m*g*_xll.Interp1d(-1,Parameters!$H$48:$H$54,Parameters!$I$48:$I$54,C876)+c_w*A*rho_L*(C876/3.6)^2/2+F876*e_i*m)*C876/3.6/1000</f>
        <v>2.2829725050082139</v>
      </c>
      <c r="I876" s="35">
        <f t="shared" si="169"/>
        <v>3.8519636276767444</v>
      </c>
      <c r="J876" s="35">
        <f t="shared" si="170"/>
        <v>5659.6540502760308</v>
      </c>
      <c r="K876" s="35">
        <f t="shared" si="171"/>
        <v>15.721789546362633</v>
      </c>
      <c r="L876" s="35">
        <f t="shared" si="172"/>
        <v>693.33015438883137</v>
      </c>
      <c r="M876" s="35" cm="1">
        <f t="array" ref="M876">_xll.Interp2dTab(-1,1,Parameters!$V$29:$AI$29,Parameters!$U$30:$U$37,Parameters!$V$30:$AI$37,ABS(J876),ABS(I876))*_xll.Interp2dTab(-1,1,Parameters!$V$18:$AI$18,Parameters!$U$19:$U$26,Parameters!$V$19:$AI$26,ABS(J876),ABS(I876))</f>
        <v>0.37942223000185793</v>
      </c>
      <c r="N876" s="35">
        <f t="shared" si="173"/>
        <v>6.0169708690949255</v>
      </c>
      <c r="O876" s="35">
        <f t="shared" si="174"/>
        <v>6016.9708690949255</v>
      </c>
      <c r="P876" s="35">
        <f t="shared" si="180"/>
        <v>0.69535596163385105</v>
      </c>
      <c r="Q876" s="35" cm="1">
        <f t="array" ref="Q876">_xll.Interp2dTab(-1,1,Parameters!$AL$29:$AY$29,Parameters!$AK$30:$AK$37,Parameters!$AL$30:$AY$37,ABS(L876),ABS(K876))</f>
        <v>0.70437504510629501</v>
      </c>
      <c r="R876" s="35">
        <f t="shared" si="175"/>
        <v>3.2411320089622109</v>
      </c>
      <c r="S876" s="35">
        <f t="shared" si="181"/>
        <v>0.49131777789470238</v>
      </c>
      <c r="X876" s="12"/>
      <c r="AB876" s="17">
        <f>([1]WLTC_BFH!$I877/1000-H876)</f>
        <v>-2.2779922050082138</v>
      </c>
      <c r="AC876" s="17">
        <f t="shared" si="176"/>
        <v>2.2779922050082138</v>
      </c>
      <c r="AG876" s="17">
        <f>([1]WLTC_BFH!$U880/1000-N876)</f>
        <v>2.5113862737622048</v>
      </c>
      <c r="AH876" s="17">
        <f t="shared" si="177"/>
        <v>2.5113862737622048</v>
      </c>
      <c r="AK876">
        <v>-1.0265995105152381</v>
      </c>
    </row>
    <row r="877" spans="1:37" x14ac:dyDescent="0.3">
      <c r="A877" s="3" t="s">
        <v>4</v>
      </c>
      <c r="B877" s="3">
        <v>873</v>
      </c>
      <c r="C877" s="9">
        <v>75.400000000000006</v>
      </c>
      <c r="D877" s="9">
        <v>75.400000000000006</v>
      </c>
      <c r="E877" s="9">
        <v>75.662999999999997</v>
      </c>
      <c r="F877" s="13">
        <f t="shared" si="178"/>
        <v>-0.11111111111110875</v>
      </c>
      <c r="G877" s="13">
        <f t="shared" si="179"/>
        <v>6.2474722222222221</v>
      </c>
      <c r="H877" s="35" cm="1">
        <f t="array" ref="H877">(m*g*_xll.Interp1d(-1,Parameters!$H$48:$H$54,Parameters!$I$48:$I$54,C877)+c_w*A*rho_L*(C877/3.6)^2/2+F877*e_i*m)*C877/3.6/1000</f>
        <v>2.2191481540483928</v>
      </c>
      <c r="I877" s="35">
        <f t="shared" si="169"/>
        <v>3.7641390111922526</v>
      </c>
      <c r="J877" s="35">
        <f t="shared" si="170"/>
        <v>5629.7878019896152</v>
      </c>
      <c r="K877" s="35">
        <f t="shared" si="171"/>
        <v>15.363333374181179</v>
      </c>
      <c r="L877" s="35">
        <f t="shared" si="172"/>
        <v>689.67142006487995</v>
      </c>
      <c r="M877" s="35" cm="1">
        <f t="array" ref="M877">_xll.Interp2dTab(-1,1,Parameters!$V$29:$AI$29,Parameters!$U$30:$U$37,Parameters!$V$30:$AI$37,ABS(J877),ABS(I877))*_xll.Interp2dTab(-1,1,Parameters!$V$18:$AI$18,Parameters!$U$19:$U$26,Parameters!$V$19:$AI$26,ABS(J877),ABS(I877))</f>
        <v>0.37528450337998753</v>
      </c>
      <c r="N877" s="35">
        <f t="shared" si="173"/>
        <v>5.9132421777656896</v>
      </c>
      <c r="O877" s="35">
        <f t="shared" si="174"/>
        <v>5913.24217776569</v>
      </c>
      <c r="P877" s="35">
        <f t="shared" si="180"/>
        <v>0.69699852890545266</v>
      </c>
      <c r="Q877" s="35" cm="1">
        <f t="array" ref="Q877">_xll.Interp2dTab(-1,1,Parameters!$AL$29:$AY$29,Parameters!$AK$30:$AK$37,Parameters!$AL$30:$AY$37,ABS(L877),ABS(K877))</f>
        <v>0.69878435478808187</v>
      </c>
      <c r="R877" s="35">
        <f t="shared" si="175"/>
        <v>3.1757267300602154</v>
      </c>
      <c r="S877" s="35">
        <f t="shared" si="181"/>
        <v>0.49219992420860798</v>
      </c>
      <c r="X877" s="12"/>
      <c r="AB877" s="17">
        <f>([1]WLTC_BFH!$I878/1000-H877)</f>
        <v>-2.2166468540483928</v>
      </c>
      <c r="AC877" s="17">
        <f t="shared" si="176"/>
        <v>2.2166468540483928</v>
      </c>
      <c r="AG877" s="17">
        <f>([1]WLTC_BFH!$U881/1000-N877)</f>
        <v>-0.99522382914177232</v>
      </c>
      <c r="AH877" s="17">
        <f t="shared" si="177"/>
        <v>0.99522382914177232</v>
      </c>
      <c r="AK877">
        <v>-2.0753267862410114</v>
      </c>
    </row>
    <row r="878" spans="1:37" x14ac:dyDescent="0.3">
      <c r="A878" s="3" t="s">
        <v>4</v>
      </c>
      <c r="B878" s="3">
        <v>874</v>
      </c>
      <c r="C878" s="9">
        <v>74.8</v>
      </c>
      <c r="D878" s="9">
        <v>74.8</v>
      </c>
      <c r="E878" s="9">
        <v>75.407700000000006</v>
      </c>
      <c r="F878" s="13">
        <f t="shared" si="178"/>
        <v>-0.16666666666666904</v>
      </c>
      <c r="G878" s="13">
        <f t="shared" si="179"/>
        <v>6.2682500000000001</v>
      </c>
      <c r="H878" s="35" cm="1">
        <f t="array" ref="H878">(m*g*_xll.Interp1d(-1,Parameters!$H$48:$H$54,Parameters!$I$48:$I$54,C878)+c_w*A*rho_L*(C878/3.6)^2/2+F878*e_i*m)*C878/3.6/1000</f>
        <v>0.55922685137991923</v>
      </c>
      <c r="I878" s="35">
        <f t="shared" si="169"/>
        <v>0.95617441822177229</v>
      </c>
      <c r="J878" s="35">
        <f t="shared" si="170"/>
        <v>5584.9884295599886</v>
      </c>
      <c r="K878" s="35">
        <f t="shared" si="171"/>
        <v>3.9026258879721638</v>
      </c>
      <c r="L878" s="35">
        <f t="shared" si="172"/>
        <v>684.18331857895237</v>
      </c>
      <c r="M878" s="35" cm="1">
        <f t="array" ref="M878">_xll.Interp2dTab(-1,1,Parameters!$V$29:$AI$29,Parameters!$U$30:$U$37,Parameters!$V$30:$AI$37,ABS(J878),ABS(I878))*_xll.Interp2dTab(-1,1,Parameters!$V$18:$AI$18,Parameters!$U$19:$U$26,Parameters!$V$19:$AI$26,ABS(J878),ABS(I878))</f>
        <v>0.23871345241426783</v>
      </c>
      <c r="N878" s="35">
        <f t="shared" si="173"/>
        <v>2.3426700327278849</v>
      </c>
      <c r="O878" s="35">
        <f t="shared" si="174"/>
        <v>2342.670032727885</v>
      </c>
      <c r="P878" s="35">
        <f t="shared" si="180"/>
        <v>0.6976492705812104</v>
      </c>
      <c r="Q878" s="35" cm="1">
        <f t="array" ref="Q878">_xll.Interp2dTab(-1,1,Parameters!$AL$29:$AY$29,Parameters!$AK$30:$AK$37,Parameters!$AL$30:$AY$37,ABS(L878),ABS(K878))</f>
        <v>0.47641185521807961</v>
      </c>
      <c r="R878" s="35">
        <f t="shared" si="175"/>
        <v>1.1738306787599371</v>
      </c>
      <c r="S878" s="35">
        <f t="shared" si="181"/>
        <v>0.49252598828604127</v>
      </c>
      <c r="X878" s="12"/>
      <c r="AB878" s="17">
        <f>([1]WLTC_BFH!$I879/1000-H878)</f>
        <v>-0.55466965137991919</v>
      </c>
      <c r="AC878" s="17">
        <f t="shared" si="176"/>
        <v>0.55466965137991919</v>
      </c>
      <c r="AG878" s="17">
        <f>([1]WLTC_BFH!$U882/1000-N878)</f>
        <v>0.46562354525378646</v>
      </c>
      <c r="AH878" s="17">
        <f t="shared" si="177"/>
        <v>0.46562354525378646</v>
      </c>
      <c r="AK878">
        <v>-4.4275796416926747</v>
      </c>
    </row>
    <row r="879" spans="1:37" x14ac:dyDescent="0.3">
      <c r="A879" s="3" t="s">
        <v>4</v>
      </c>
      <c r="B879" s="3">
        <v>875</v>
      </c>
      <c r="C879" s="9">
        <v>73.900000000000006</v>
      </c>
      <c r="D879" s="9">
        <v>73.900000000000006</v>
      </c>
      <c r="E879" s="9">
        <v>75.348699999999994</v>
      </c>
      <c r="F879" s="13">
        <f t="shared" si="178"/>
        <v>-0.24999999999999761</v>
      </c>
      <c r="G879" s="13">
        <f t="shared" si="179"/>
        <v>6.2887777777777778</v>
      </c>
      <c r="H879" s="35" cm="1">
        <f t="array" ref="H879">(m*g*_xll.Interp1d(-1,Parameters!$H$48:$H$54,Parameters!$I$48:$I$54,C879)+c_w*A*rho_L*(C879/3.6)^2/2+F879*e_i*m)*C879/3.6/1000</f>
        <v>-1.8677144465465592</v>
      </c>
      <c r="I879" s="35">
        <f t="shared" si="169"/>
        <v>3.2323378056314493</v>
      </c>
      <c r="J879" s="35">
        <f t="shared" si="170"/>
        <v>5517.7893709155514</v>
      </c>
      <c r="K879" s="35">
        <f t="shared" si="171"/>
        <v>13.192786753684761</v>
      </c>
      <c r="L879" s="35">
        <f t="shared" si="172"/>
        <v>675.95116635006138</v>
      </c>
      <c r="M879" s="35" cm="1">
        <f t="array" ref="M879">_xll.Interp2dTab(-1,1,Parameters!$V$29:$AI$29,Parameters!$U$30:$U$37,Parameters!$V$30:$AI$37,ABS(J879),ABS(I879))*_xll.Interp2dTab(-1,1,Parameters!$V$18:$AI$18,Parameters!$U$19:$U$26,Parameters!$V$19:$AI$26,ABS(J879),ABS(I879))</f>
        <v>0.35043920996614208</v>
      </c>
      <c r="N879" s="35">
        <f t="shared" si="173"/>
        <v>-0.6545203750901265</v>
      </c>
      <c r="O879" s="35">
        <f t="shared" si="174"/>
        <v>-654.52037509012655</v>
      </c>
      <c r="P879" s="35">
        <f t="shared" si="180"/>
        <v>0.69746745936590759</v>
      </c>
      <c r="Q879" s="35" cm="1">
        <f t="array" ref="Q879">_xll.Interp2dTab(-1,1,Parameters!$AL$29:$AY$29,Parameters!$AK$30:$AK$37,Parameters!$AL$30:$AY$37,ABS(L879),ABS(K879))</f>
        <v>0.66091601288719093</v>
      </c>
      <c r="R879" s="35">
        <f t="shared" si="175"/>
        <v>-1.2344023852233583</v>
      </c>
      <c r="S879" s="35">
        <f t="shared" si="181"/>
        <v>0.49218309873459032</v>
      </c>
      <c r="X879" s="12"/>
      <c r="AB879" s="17">
        <f>([1]WLTC_BFH!$I880/1000-H879)</f>
        <v>1.8731622465465592</v>
      </c>
      <c r="AC879" s="17">
        <f t="shared" si="176"/>
        <v>1.8731622465465592</v>
      </c>
      <c r="AG879" s="17">
        <f>([1]WLTC_BFH!$U883/1000-N879)</f>
        <v>3.5677055602752699</v>
      </c>
      <c r="AH879" s="17">
        <f t="shared" si="177"/>
        <v>3.5677055602752699</v>
      </c>
      <c r="AK879">
        <v>-5.2122191367752313</v>
      </c>
    </row>
    <row r="880" spans="1:37" x14ac:dyDescent="0.3">
      <c r="A880" s="3" t="s">
        <v>4</v>
      </c>
      <c r="B880" s="3">
        <v>876</v>
      </c>
      <c r="C880" s="9">
        <v>72.7</v>
      </c>
      <c r="D880" s="9">
        <v>72.7</v>
      </c>
      <c r="E880" s="9">
        <v>74.906300000000002</v>
      </c>
      <c r="F880" s="13">
        <f t="shared" si="178"/>
        <v>-0.33333333333333409</v>
      </c>
      <c r="G880" s="13">
        <f t="shared" si="179"/>
        <v>6.3089722222222226</v>
      </c>
      <c r="H880" s="35" cm="1">
        <f t="array" ref="H880">(m*g*_xll.Interp1d(-1,Parameters!$H$48:$H$54,Parameters!$I$48:$I$54,C880)+c_w*A*rho_L*(C880/3.6)^2/2+F880*e_i*m)*C880/3.6/1000</f>
        <v>-4.2475080485342112</v>
      </c>
      <c r="I880" s="35">
        <f t="shared" si="169"/>
        <v>7.4722346540504683</v>
      </c>
      <c r="J880" s="35">
        <f t="shared" si="170"/>
        <v>5428.1906260562992</v>
      </c>
      <c r="K880" s="35">
        <f t="shared" si="171"/>
        <v>30.497925740506986</v>
      </c>
      <c r="L880" s="35">
        <f t="shared" si="172"/>
        <v>664.97496337820644</v>
      </c>
      <c r="M880" s="35" cm="1">
        <f t="array" ref="M880">_xll.Interp2dTab(-1,1,Parameters!$V$29:$AI$29,Parameters!$U$30:$U$37,Parameters!$V$30:$AI$37,ABS(J880),ABS(I880))*_xll.Interp2dTab(-1,1,Parameters!$V$18:$AI$18,Parameters!$U$19:$U$26,Parameters!$V$19:$AI$26,ABS(J880),ABS(I880))</f>
        <v>0.57064498726085988</v>
      </c>
      <c r="N880" s="35">
        <f t="shared" si="173"/>
        <v>-2.4238191762462047</v>
      </c>
      <c r="O880" s="35">
        <f t="shared" si="174"/>
        <v>-2423.8191762462047</v>
      </c>
      <c r="P880" s="35">
        <f t="shared" si="180"/>
        <v>0.69679417626139473</v>
      </c>
      <c r="Q880" s="35" cm="1">
        <f t="array" ref="Q880">_xll.Interp2dTab(-1,1,Parameters!$AL$29:$AY$29,Parameters!$AK$30:$AK$37,Parameters!$AL$30:$AY$37,ABS(L880),ABS(K880))</f>
        <v>0.91074387284299996</v>
      </c>
      <c r="R880" s="35">
        <f t="shared" si="175"/>
        <v>-3.8683919300538605</v>
      </c>
      <c r="S880" s="35">
        <f t="shared" si="181"/>
        <v>0.49110854542068649</v>
      </c>
      <c r="X880" s="12"/>
      <c r="AB880" s="17">
        <f>([1]WLTC_BFH!$I881/1000-H880)</f>
        <v>4.2492699485342111</v>
      </c>
      <c r="AC880" s="17">
        <f t="shared" si="176"/>
        <v>4.2492699485342111</v>
      </c>
      <c r="AG880" s="17">
        <f>([1]WLTC_BFH!$U884/1000-N880)</f>
        <v>3.8021349657202306</v>
      </c>
      <c r="AH880" s="17">
        <f t="shared" si="177"/>
        <v>3.8021349657202306</v>
      </c>
      <c r="AK880">
        <v>-4.8230152690985291</v>
      </c>
    </row>
    <row r="881" spans="1:37" x14ac:dyDescent="0.3">
      <c r="A881" s="3" t="s">
        <v>4</v>
      </c>
      <c r="B881" s="3">
        <v>877</v>
      </c>
      <c r="C881" s="9">
        <v>71.3</v>
      </c>
      <c r="D881" s="9">
        <v>71.3</v>
      </c>
      <c r="E881" s="9">
        <v>74.199799999999996</v>
      </c>
      <c r="F881" s="13">
        <f t="shared" si="178"/>
        <v>-0.38888888888889045</v>
      </c>
      <c r="G881" s="13">
        <f t="shared" si="179"/>
        <v>6.3287777777777778</v>
      </c>
      <c r="H881" s="35" cm="1">
        <f t="array" ref="H881">(m*g*_xll.Interp1d(-1,Parameters!$H$48:$H$54,Parameters!$I$48:$I$54,C881)+c_w*A*rho_L*(C881/3.6)^2/2+F881*e_i*m)*C881/3.6/1000</f>
        <v>-5.7988955098130228</v>
      </c>
      <c r="I881" s="35">
        <f t="shared" si="169"/>
        <v>10.401751054805318</v>
      </c>
      <c r="J881" s="35">
        <f t="shared" si="170"/>
        <v>5323.6587570538395</v>
      </c>
      <c r="K881" s="35">
        <f t="shared" si="171"/>
        <v>42.454746930187909</v>
      </c>
      <c r="L881" s="35">
        <f t="shared" si="172"/>
        <v>652.16939324437578</v>
      </c>
      <c r="M881" s="35" cm="1">
        <f t="array" ref="M881">_xll.Interp2dTab(-1,1,Parameters!$V$29:$AI$29,Parameters!$U$30:$U$37,Parameters!$V$30:$AI$37,ABS(J881),ABS(I881))*_xll.Interp2dTab(-1,1,Parameters!$V$18:$AI$18,Parameters!$U$19:$U$26,Parameters!$V$19:$AI$26,ABS(J881),ABS(I881))</f>
        <v>0.72752995638317053</v>
      </c>
      <c r="N881" s="35">
        <f t="shared" si="173"/>
        <v>-4.2188701973248319</v>
      </c>
      <c r="O881" s="35">
        <f t="shared" si="174"/>
        <v>-4218.8701973248317</v>
      </c>
      <c r="P881" s="35">
        <f t="shared" si="180"/>
        <v>0.69562226787324899</v>
      </c>
      <c r="Q881" s="35" cm="1">
        <f t="array" ref="Q881">_xll.Interp2dTab(-1,1,Parameters!$AL$29:$AY$29,Parameters!$AK$30:$AK$37,Parameters!$AL$30:$AY$37,ABS(L881),ABS(K881))</f>
        <v>0.9355620762299639</v>
      </c>
      <c r="R881" s="35">
        <f t="shared" si="175"/>
        <v>-5.4252267230012867</v>
      </c>
      <c r="S881" s="35">
        <f t="shared" si="181"/>
        <v>0.48960153799763056</v>
      </c>
      <c r="X881" s="12"/>
      <c r="AB881" s="17">
        <f>([1]WLTC_BFH!$I882/1000-H881)</f>
        <v>5.7983681098130226</v>
      </c>
      <c r="AC881" s="17">
        <f t="shared" si="176"/>
        <v>5.7983681098130226</v>
      </c>
      <c r="AG881" s="17">
        <f>([1]WLTC_BFH!$U885/1000-N881)</f>
        <v>3.8703746221034074</v>
      </c>
      <c r="AH881" s="17">
        <f t="shared" si="177"/>
        <v>3.8703746221034074</v>
      </c>
      <c r="AK881">
        <v>-4.8966898154860479</v>
      </c>
    </row>
    <row r="882" spans="1:37" x14ac:dyDescent="0.3">
      <c r="A882" s="3" t="s">
        <v>4</v>
      </c>
      <c r="B882" s="3">
        <v>878</v>
      </c>
      <c r="C882" s="9">
        <v>70.400000000000006</v>
      </c>
      <c r="D882" s="9">
        <v>70.400000000000006</v>
      </c>
      <c r="E882" s="9">
        <v>73.401200000000003</v>
      </c>
      <c r="F882" s="13">
        <f t="shared" si="178"/>
        <v>-0.24999999999999761</v>
      </c>
      <c r="G882" s="13">
        <f t="shared" si="179"/>
        <v>6.3483333333333336</v>
      </c>
      <c r="H882" s="35" cm="1">
        <f t="array" ref="H882">(m*g*_xll.Interp1d(-1,Parameters!$H$48:$H$54,Parameters!$I$48:$I$54,C882)+c_w*A*rho_L*(C882/3.6)^2/2+F882*e_i*m)*C882/3.6/1000</f>
        <v>-2.1174636326660266</v>
      </c>
      <c r="I882" s="35">
        <f t="shared" si="169"/>
        <v>3.8467503600352537</v>
      </c>
      <c r="J882" s="35">
        <f t="shared" si="170"/>
        <v>5256.4596984094014</v>
      </c>
      <c r="K882" s="35">
        <f t="shared" si="171"/>
        <v>15.700511594483888</v>
      </c>
      <c r="L882" s="35">
        <f t="shared" si="172"/>
        <v>643.93724101548469</v>
      </c>
      <c r="M882" s="35" cm="1">
        <f t="array" ref="M882">_xll.Interp2dTab(-1,1,Parameters!$V$29:$AI$29,Parameters!$U$30:$U$37,Parameters!$V$30:$AI$37,ABS(J882),ABS(I882))*_xll.Interp2dTab(-1,1,Parameters!$V$18:$AI$18,Parameters!$U$19:$U$26,Parameters!$V$19:$AI$26,ABS(J882),ABS(I882))</f>
        <v>0.37968311508787217</v>
      </c>
      <c r="N882" s="35">
        <f t="shared" si="173"/>
        <v>-0.80396518813591888</v>
      </c>
      <c r="O882" s="35">
        <f t="shared" si="174"/>
        <v>-803.96518813591888</v>
      </c>
      <c r="P882" s="35">
        <f t="shared" si="180"/>
        <v>0.69539894420987791</v>
      </c>
      <c r="Q882" s="35" cm="1">
        <f t="array" ref="Q882">_xll.Interp2dTab(-1,1,Parameters!$AL$29:$AY$29,Parameters!$AK$30:$AK$37,Parameters!$AL$30:$AY$37,ABS(L882),ABS(K882))</f>
        <v>0.7225749585530139</v>
      </c>
      <c r="R882" s="35">
        <f t="shared" si="175"/>
        <v>-1.5300261966111683</v>
      </c>
      <c r="S882" s="35">
        <f t="shared" si="181"/>
        <v>0.48917653072079414</v>
      </c>
      <c r="X882" s="12"/>
      <c r="AB882" s="17">
        <f>([1]WLTC_BFH!$I883/1000-H882)</f>
        <v>2.1170847326660267</v>
      </c>
      <c r="AC882" s="17">
        <f t="shared" si="176"/>
        <v>2.1170847326660267</v>
      </c>
      <c r="AG882" s="17">
        <f>([1]WLTC_BFH!$U886/1000-N882)</f>
        <v>3.8939111340812493</v>
      </c>
      <c r="AH882" s="17">
        <f t="shared" si="177"/>
        <v>3.8939111340812493</v>
      </c>
      <c r="AK882">
        <v>-0.70839364278896255</v>
      </c>
    </row>
    <row r="883" spans="1:37" x14ac:dyDescent="0.3">
      <c r="A883" s="3" t="s">
        <v>4</v>
      </c>
      <c r="B883" s="3">
        <v>879</v>
      </c>
      <c r="C883" s="9">
        <v>70</v>
      </c>
      <c r="D883" s="9">
        <v>70</v>
      </c>
      <c r="E883" s="9">
        <v>72.3108</v>
      </c>
      <c r="F883" s="13">
        <f t="shared" si="178"/>
        <v>-0.11111111111111269</v>
      </c>
      <c r="G883" s="13">
        <f t="shared" si="179"/>
        <v>6.3677777777777784</v>
      </c>
      <c r="H883" s="35" cm="1">
        <f t="array" ref="H883">(m*g*_xll.Interp1d(-1,Parameters!$H$48:$H$54,Parameters!$I$48:$I$54,C883)+c_w*A*rho_L*(C883/3.6)^2/2+F883*e_i*m)*C883/3.6/1000</f>
        <v>1.5298856937147962</v>
      </c>
      <c r="I883" s="35">
        <f t="shared" si="169"/>
        <v>2.7951920061571327</v>
      </c>
      <c r="J883" s="35">
        <f t="shared" si="170"/>
        <v>5226.5934501229831</v>
      </c>
      <c r="K883" s="35">
        <f t="shared" si="171"/>
        <v>11.408576173130337</v>
      </c>
      <c r="L883" s="35">
        <f t="shared" si="172"/>
        <v>640.27850669153293</v>
      </c>
      <c r="M883" s="35" cm="1">
        <f t="array" ref="M883">_xll.Interp2dTab(-1,1,Parameters!$V$29:$AI$29,Parameters!$U$30:$U$37,Parameters!$V$30:$AI$37,ABS(J883),ABS(I883))*_xll.Interp2dTab(-1,1,Parameters!$V$18:$AI$18,Parameters!$U$19:$U$26,Parameters!$V$19:$AI$26,ABS(J883),ABS(I883))</f>
        <v>0.33031126247142029</v>
      </c>
      <c r="N883" s="35">
        <f t="shared" si="173"/>
        <v>4.6316485919010022</v>
      </c>
      <c r="O883" s="35">
        <f t="shared" si="174"/>
        <v>4631.648591901002</v>
      </c>
      <c r="P883" s="35">
        <f t="shared" si="180"/>
        <v>0.69668551326318373</v>
      </c>
      <c r="Q883" s="35" cm="1">
        <f t="array" ref="Q883">_xll.Interp2dTab(-1,1,Parameters!$AL$29:$AY$29,Parameters!$AK$30:$AK$37,Parameters!$AL$30:$AY$37,ABS(L883),ABS(K883))</f>
        <v>0.63539675545808827</v>
      </c>
      <c r="R883" s="35">
        <f t="shared" si="175"/>
        <v>2.4077644095173691</v>
      </c>
      <c r="S883" s="35">
        <f t="shared" si="181"/>
        <v>0.48984535416788233</v>
      </c>
      <c r="X883" s="12"/>
      <c r="AB883" s="17">
        <f>([1]WLTC_BFH!$I884/1000-H883)</f>
        <v>-1.5331892937147962</v>
      </c>
      <c r="AC883" s="17">
        <f t="shared" si="176"/>
        <v>1.5331892937147962</v>
      </c>
      <c r="AG883" s="17">
        <f>([1]WLTC_BFH!$U887/1000-N883)</f>
        <v>4.3952342909826969</v>
      </c>
      <c r="AH883" s="17">
        <f t="shared" si="177"/>
        <v>4.3952342909826969</v>
      </c>
      <c r="AK883">
        <v>7.5676869601434502</v>
      </c>
    </row>
    <row r="884" spans="1:37" x14ac:dyDescent="0.3">
      <c r="A884" s="3" t="s">
        <v>4</v>
      </c>
      <c r="B884" s="3">
        <v>880</v>
      </c>
      <c r="C884" s="9">
        <v>70</v>
      </c>
      <c r="D884" s="9">
        <v>70</v>
      </c>
      <c r="E884" s="9">
        <v>71.045199999999994</v>
      </c>
      <c r="F884" s="13">
        <f t="shared" si="178"/>
        <v>0</v>
      </c>
      <c r="G884" s="13">
        <f t="shared" si="179"/>
        <v>6.3872222222222232</v>
      </c>
      <c r="H884" s="35" cm="1">
        <f t="array" ref="H884">(m*g*_xll.Interp1d(-1,Parameters!$H$48:$H$54,Parameters!$I$48:$I$54,C884)+c_w*A*rho_L*(C884/3.6)^2/2+F884*e_i*m)*C884/3.6/1000</f>
        <v>4.4681581628506404</v>
      </c>
      <c r="I884" s="35">
        <f t="shared" si="169"/>
        <v>8.163590280212226</v>
      </c>
      <c r="J884" s="35">
        <f t="shared" si="170"/>
        <v>5226.5934501229831</v>
      </c>
      <c r="K884" s="35">
        <f t="shared" si="171"/>
        <v>33.319693728686204</v>
      </c>
      <c r="L884" s="35">
        <f t="shared" si="172"/>
        <v>640.27850669153293</v>
      </c>
      <c r="M884" s="35" cm="1">
        <f t="array" ref="M884">_xll.Interp2dTab(-1,1,Parameters!$V$29:$AI$29,Parameters!$U$30:$U$37,Parameters!$V$30:$AI$37,ABS(J884),ABS(I884))*_xll.Interp2dTab(-1,1,Parameters!$V$18:$AI$18,Parameters!$U$19:$U$26,Parameters!$V$19:$AI$26,ABS(J884),ABS(I884))</f>
        <v>0.61335891522988417</v>
      </c>
      <c r="N884" s="35">
        <f t="shared" si="173"/>
        <v>7.2847366393557591</v>
      </c>
      <c r="O884" s="35">
        <f t="shared" si="174"/>
        <v>7284.7366393557595</v>
      </c>
      <c r="P884" s="35">
        <f t="shared" si="180"/>
        <v>0.69870905121856031</v>
      </c>
      <c r="Q884" s="35" cm="1">
        <f t="array" ref="Q884">_xll.Interp2dTab(-1,1,Parameters!$AL$29:$AY$29,Parameters!$AK$30:$AK$37,Parameters!$AL$30:$AY$37,ABS(L884),ABS(K884))</f>
        <v>0.92685659933369502</v>
      </c>
      <c r="R884" s="35">
        <f t="shared" si="175"/>
        <v>4.8207653331300016</v>
      </c>
      <c r="S884" s="35">
        <f t="shared" si="181"/>
        <v>0.49118445564930735</v>
      </c>
      <c r="X884" s="12"/>
      <c r="AB884" s="17">
        <f>([1]WLTC_BFH!$I885/1000-H884)</f>
        <v>-4.4726192628506407</v>
      </c>
      <c r="AC884" s="17">
        <f t="shared" si="176"/>
        <v>4.4726192628506407</v>
      </c>
      <c r="AG884" s="17">
        <f>([1]WLTC_BFH!$U888/1000-N884)</f>
        <v>-8.2290249276441294</v>
      </c>
      <c r="AH884" s="17">
        <f t="shared" si="177"/>
        <v>8.2290249276441294</v>
      </c>
      <c r="AK884">
        <v>0.52837720087727091</v>
      </c>
    </row>
    <row r="885" spans="1:37" x14ac:dyDescent="0.3">
      <c r="A885" s="3" t="s">
        <v>4</v>
      </c>
      <c r="B885" s="3">
        <v>881</v>
      </c>
      <c r="C885" s="9">
        <v>69</v>
      </c>
      <c r="D885" s="9">
        <v>69</v>
      </c>
      <c r="E885" s="9">
        <v>70.344899999999996</v>
      </c>
      <c r="F885" s="13">
        <f t="shared" si="178"/>
        <v>-0.27777777777777779</v>
      </c>
      <c r="G885" s="13">
        <f t="shared" si="179"/>
        <v>6.4063888888888902</v>
      </c>
      <c r="H885" s="35" cm="1">
        <f t="array" ref="H885">(m*g*_xll.Interp1d(-1,Parameters!$H$48:$H$54,Parameters!$I$48:$I$54,C885)+c_w*A*rho_L*(C885/3.6)^2/2+F885*e_i*m)*C885/3.6/1000</f>
        <v>-2.9280759836038839</v>
      </c>
      <c r="I885" s="35">
        <f t="shared" si="169"/>
        <v>5.4273015690850626</v>
      </c>
      <c r="J885" s="35">
        <f t="shared" si="170"/>
        <v>5151.9278294069418</v>
      </c>
      <c r="K885" s="35">
        <f t="shared" si="171"/>
        <v>22.151531354220683</v>
      </c>
      <c r="L885" s="35">
        <f t="shared" si="172"/>
        <v>631.13167088165403</v>
      </c>
      <c r="M885" s="35" cm="1">
        <f t="array" ref="M885">_xll.Interp2dTab(-1,1,Parameters!$V$29:$AI$29,Parameters!$U$30:$U$37,Parameters!$V$30:$AI$37,ABS(J885),ABS(I885))*_xll.Interp2dTab(-1,1,Parameters!$V$18:$AI$18,Parameters!$U$19:$U$26,Parameters!$V$19:$AI$26,ABS(J885),ABS(I885))</f>
        <v>0.45985076082112764</v>
      </c>
      <c r="N885" s="35">
        <f t="shared" si="173"/>
        <v>-1.3464779688023176</v>
      </c>
      <c r="O885" s="35">
        <f t="shared" si="174"/>
        <v>-1346.4779688023177</v>
      </c>
      <c r="P885" s="35">
        <f t="shared" si="180"/>
        <v>0.69833502956055971</v>
      </c>
      <c r="Q885" s="35" cm="1">
        <f t="array" ref="Q885">_xll.Interp2dTab(-1,1,Parameters!$AL$29:$AY$29,Parameters!$AK$30:$AK$37,Parameters!$AL$30:$AY$37,ABS(L885),ABS(K885))</f>
        <v>0.86192233684370501</v>
      </c>
      <c r="R885" s="35">
        <f t="shared" si="175"/>
        <v>-2.5237740942437896</v>
      </c>
      <c r="S885" s="35">
        <f t="shared" si="181"/>
        <v>0.49048340728979517</v>
      </c>
      <c r="X885" s="12"/>
      <c r="AB885" s="17">
        <f>([1]WLTC_BFH!$I886/1000-H885)</f>
        <v>2.9285569836038841</v>
      </c>
      <c r="AC885" s="17">
        <f t="shared" si="176"/>
        <v>2.9285569836038841</v>
      </c>
      <c r="AG885" s="17">
        <f>([1]WLTC_BFH!$U889/1000-N885)</f>
        <v>0.14262475779314654</v>
      </c>
      <c r="AH885" s="17">
        <f t="shared" si="177"/>
        <v>0.14262475779314654</v>
      </c>
      <c r="AK885">
        <v>-5.0359019363889619</v>
      </c>
    </row>
    <row r="886" spans="1:37" x14ac:dyDescent="0.3">
      <c r="A886" s="3" t="s">
        <v>4</v>
      </c>
      <c r="B886" s="3">
        <v>882</v>
      </c>
      <c r="C886" s="9">
        <v>68</v>
      </c>
      <c r="D886" s="9">
        <v>68</v>
      </c>
      <c r="E886" s="9">
        <v>70.355199999999996</v>
      </c>
      <c r="F886" s="13">
        <f t="shared" si="178"/>
        <v>-0.27777777777777779</v>
      </c>
      <c r="G886" s="13">
        <f t="shared" si="179"/>
        <v>6.4252777777777794</v>
      </c>
      <c r="H886" s="35" cm="1">
        <f t="array" ref="H886">(m*g*_xll.Interp1d(-1,Parameters!$H$48:$H$54,Parameters!$I$48:$I$54,C886)+c_w*A*rho_L*(C886/3.6)^2/2+F886*e_i*m)*C886/3.6/1000</f>
        <v>-2.9748384740787737</v>
      </c>
      <c r="I886" s="35">
        <f t="shared" si="169"/>
        <v>5.5950655521294781</v>
      </c>
      <c r="J886" s="35">
        <f t="shared" si="170"/>
        <v>5077.2622086908987</v>
      </c>
      <c r="K886" s="35">
        <f t="shared" si="171"/>
        <v>22.836260051016467</v>
      </c>
      <c r="L886" s="35">
        <f t="shared" si="172"/>
        <v>621.98483507177491</v>
      </c>
      <c r="M886" s="35" cm="1">
        <f t="array" ref="M886">_xll.Interp2dTab(-1,1,Parameters!$V$29:$AI$29,Parameters!$U$30:$U$37,Parameters!$V$30:$AI$37,ABS(J886),ABS(I886))*_xll.Interp2dTab(-1,1,Parameters!$V$18:$AI$18,Parameters!$U$19:$U$26,Parameters!$V$19:$AI$26,ABS(J886),ABS(I886))</f>
        <v>0.46910280876617538</v>
      </c>
      <c r="N886" s="35">
        <f t="shared" si="173"/>
        <v>-1.3955050838160359</v>
      </c>
      <c r="O886" s="35">
        <f t="shared" si="174"/>
        <v>-1395.5050838160359</v>
      </c>
      <c r="P886" s="35">
        <f t="shared" si="180"/>
        <v>0.69794738925949973</v>
      </c>
      <c r="Q886" s="35" cm="1">
        <f t="array" ref="Q886">_xll.Interp2dTab(-1,1,Parameters!$AL$29:$AY$29,Parameters!$AK$30:$AK$37,Parameters!$AL$30:$AY$37,ABS(L886),ABS(K886))</f>
        <v>0.8812139832408894</v>
      </c>
      <c r="R886" s="35">
        <f t="shared" si="175"/>
        <v>-2.6214692612412054</v>
      </c>
      <c r="S886" s="35">
        <f t="shared" si="181"/>
        <v>0.48975522138389482</v>
      </c>
      <c r="X886" s="12"/>
      <c r="AB886" s="17">
        <f>([1]WLTC_BFH!$I887/1000-H886)</f>
        <v>2.9814770740787737</v>
      </c>
      <c r="AC886" s="17">
        <f t="shared" si="176"/>
        <v>2.9814770740787737</v>
      </c>
      <c r="AG886" s="17">
        <f>([1]WLTC_BFH!$U890/1000-N886)</f>
        <v>8.6107344416137437</v>
      </c>
      <c r="AH886" s="17">
        <f t="shared" si="177"/>
        <v>8.6107344416137437</v>
      </c>
      <c r="AK886">
        <v>-5.2778455831200333E-2</v>
      </c>
    </row>
    <row r="887" spans="1:37" x14ac:dyDescent="0.3">
      <c r="A887" s="3" t="s">
        <v>4</v>
      </c>
      <c r="B887" s="3">
        <v>883</v>
      </c>
      <c r="C887" s="9">
        <v>68</v>
      </c>
      <c r="D887" s="9">
        <v>68</v>
      </c>
      <c r="E887" s="9">
        <v>69.538700000000006</v>
      </c>
      <c r="F887" s="13">
        <f t="shared" si="178"/>
        <v>0</v>
      </c>
      <c r="G887" s="13">
        <f t="shared" si="179"/>
        <v>6.4441666666666686</v>
      </c>
      <c r="H887" s="35" cm="1">
        <f t="array" ref="H887">(m*g*_xll.Interp1d(-1,Parameters!$H$48:$H$54,Parameters!$I$48:$I$54,C887)+c_w*A*rho_L*(C887/3.6)^2/2+F887*e_i*m)*C887/3.6/1000</f>
        <v>4.1609660938224602</v>
      </c>
      <c r="I887" s="35">
        <f t="shared" si="169"/>
        <v>7.8259301330080646</v>
      </c>
      <c r="J887" s="35">
        <f t="shared" si="170"/>
        <v>5077.2622086908987</v>
      </c>
      <c r="K887" s="35">
        <f t="shared" si="171"/>
        <v>31.941533837872417</v>
      </c>
      <c r="L887" s="35">
        <f t="shared" si="172"/>
        <v>621.98483507177491</v>
      </c>
      <c r="M887" s="35" cm="1">
        <f t="array" ref="M887">_xll.Interp2dTab(-1,1,Parameters!$V$29:$AI$29,Parameters!$U$30:$U$37,Parameters!$V$30:$AI$37,ABS(J887),ABS(I887))*_xll.Interp2dTab(-1,1,Parameters!$V$18:$AI$18,Parameters!$U$19:$U$26,Parameters!$V$19:$AI$26,ABS(J887),ABS(I887))</f>
        <v>0.59490364887967784</v>
      </c>
      <c r="N887" s="35">
        <f t="shared" si="173"/>
        <v>6.9943529538915907</v>
      </c>
      <c r="O887" s="35">
        <f t="shared" si="174"/>
        <v>6994.3529538915909</v>
      </c>
      <c r="P887" s="35">
        <f t="shared" si="180"/>
        <v>0.69989026508002516</v>
      </c>
      <c r="Q887" s="35" cm="1">
        <f t="array" ref="Q887">_xll.Interp2dTab(-1,1,Parameters!$AL$29:$AY$29,Parameters!$AK$30:$AK$37,Parameters!$AL$30:$AY$37,ABS(L887),ABS(K887))</f>
        <v>0.93372097183793235</v>
      </c>
      <c r="R887" s="35">
        <f t="shared" si="175"/>
        <v>4.456327124828344</v>
      </c>
      <c r="S887" s="35">
        <f t="shared" si="181"/>
        <v>0.4909930900296805</v>
      </c>
      <c r="X887" s="12"/>
      <c r="AB887" s="17">
        <f>([1]WLTC_BFH!$I888/1000-H887)</f>
        <v>-4.16410279382246</v>
      </c>
      <c r="AC887" s="17">
        <f t="shared" si="176"/>
        <v>4.16410279382246</v>
      </c>
      <c r="AG887" s="17">
        <f>([1]WLTC_BFH!$U891/1000-N887)</f>
        <v>2.062944343405702</v>
      </c>
      <c r="AH887" s="17">
        <f t="shared" si="177"/>
        <v>2.062944343405702</v>
      </c>
      <c r="AK887">
        <v>6.1035985052083319</v>
      </c>
    </row>
    <row r="888" spans="1:37" x14ac:dyDescent="0.3">
      <c r="A888" s="3" t="s">
        <v>4</v>
      </c>
      <c r="B888" s="3">
        <v>884</v>
      </c>
      <c r="C888" s="9">
        <v>68</v>
      </c>
      <c r="D888" s="9">
        <v>68</v>
      </c>
      <c r="E888" s="9">
        <v>68.299099999999996</v>
      </c>
      <c r="F888" s="13">
        <f t="shared" si="178"/>
        <v>0</v>
      </c>
      <c r="G888" s="13">
        <f t="shared" si="179"/>
        <v>6.4630555555555578</v>
      </c>
      <c r="H888" s="35" cm="1">
        <f t="array" ref="H888">(m*g*_xll.Interp1d(-1,Parameters!$H$48:$H$54,Parameters!$I$48:$I$54,C888)+c_w*A*rho_L*(C888/3.6)^2/2+F888*e_i*m)*C888/3.6/1000</f>
        <v>4.1609660938224602</v>
      </c>
      <c r="I888" s="35">
        <f t="shared" si="169"/>
        <v>7.8259301330080646</v>
      </c>
      <c r="J888" s="35">
        <f t="shared" si="170"/>
        <v>5077.2622086908987</v>
      </c>
      <c r="K888" s="35">
        <f t="shared" si="171"/>
        <v>31.941533837872417</v>
      </c>
      <c r="L888" s="35">
        <f t="shared" si="172"/>
        <v>621.98483507177491</v>
      </c>
      <c r="M888" s="35" cm="1">
        <f t="array" ref="M888">_xll.Interp2dTab(-1,1,Parameters!$V$29:$AI$29,Parameters!$U$30:$U$37,Parameters!$V$30:$AI$37,ABS(J888),ABS(I888))*_xll.Interp2dTab(-1,1,Parameters!$V$18:$AI$18,Parameters!$U$19:$U$26,Parameters!$V$19:$AI$26,ABS(J888),ABS(I888))</f>
        <v>0.59490364887967784</v>
      </c>
      <c r="N888" s="35">
        <f t="shared" si="173"/>
        <v>6.9943529538915907</v>
      </c>
      <c r="O888" s="35">
        <f t="shared" si="174"/>
        <v>6994.3529538915909</v>
      </c>
      <c r="P888" s="35">
        <f t="shared" si="180"/>
        <v>0.7018331409005506</v>
      </c>
      <c r="Q888" s="35" cm="1">
        <f t="array" ref="Q888">_xll.Interp2dTab(-1,1,Parameters!$AL$29:$AY$29,Parameters!$AK$30:$AK$37,Parameters!$AL$30:$AY$37,ABS(L888),ABS(K888))</f>
        <v>0.93372097183793235</v>
      </c>
      <c r="R888" s="35">
        <f t="shared" si="175"/>
        <v>4.456327124828344</v>
      </c>
      <c r="S888" s="35">
        <f t="shared" si="181"/>
        <v>0.49223095867546618</v>
      </c>
      <c r="X888" s="12"/>
      <c r="AB888" s="17">
        <f>([1]WLTC_BFH!$I889/1000-H888)</f>
        <v>-4.1652974938224601</v>
      </c>
      <c r="AC888" s="17">
        <f t="shared" si="176"/>
        <v>4.1652974938224601</v>
      </c>
      <c r="AG888" s="17">
        <f>([1]WLTC_BFH!$U892/1000-N888)</f>
        <v>0.47757365161320031</v>
      </c>
      <c r="AH888" s="17">
        <f t="shared" si="177"/>
        <v>0.47757365161320031</v>
      </c>
      <c r="AK888">
        <v>8.7393155441227321</v>
      </c>
    </row>
    <row r="889" spans="1:37" x14ac:dyDescent="0.3">
      <c r="A889" s="3" t="s">
        <v>4</v>
      </c>
      <c r="B889" s="3">
        <v>885</v>
      </c>
      <c r="C889" s="9">
        <v>68.099999999999994</v>
      </c>
      <c r="D889" s="9">
        <v>68.099999999999994</v>
      </c>
      <c r="E889" s="9">
        <v>67.769900000000007</v>
      </c>
      <c r="F889" s="13">
        <f t="shared" si="178"/>
        <v>2.7777777777776198E-2</v>
      </c>
      <c r="G889" s="13">
        <f t="shared" si="179"/>
        <v>6.4819722222222245</v>
      </c>
      <c r="H889" s="35" cm="1">
        <f t="array" ref="H889">(m*g*_xll.Interp1d(-1,Parameters!$H$48:$H$54,Parameters!$I$48:$I$54,C889)+c_w*A*rho_L*(C889/3.6)^2/2+F889*e_i*m)*C889/3.6/1000</f>
        <v>4.890596866599358</v>
      </c>
      <c r="I889" s="35">
        <f t="shared" si="169"/>
        <v>9.1847101516759917</v>
      </c>
      <c r="J889" s="35">
        <f t="shared" si="170"/>
        <v>5084.7287707625019</v>
      </c>
      <c r="K889" s="35">
        <f t="shared" si="171"/>
        <v>37.487394484065561</v>
      </c>
      <c r="L889" s="35">
        <f t="shared" si="172"/>
        <v>622.89951865276271</v>
      </c>
      <c r="M889" s="35" cm="1">
        <f t="array" ref="M889">_xll.Interp2dTab(-1,1,Parameters!$V$29:$AI$29,Parameters!$U$30:$U$37,Parameters!$V$30:$AI$37,ABS(J889),ABS(I889))*_xll.Interp2dTab(-1,1,Parameters!$V$18:$AI$18,Parameters!$U$19:$U$26,Parameters!$V$19:$AI$26,ABS(J889),ABS(I889))</f>
        <v>0.67800090714049976</v>
      </c>
      <c r="N889" s="35">
        <f t="shared" si="173"/>
        <v>7.21326006365637</v>
      </c>
      <c r="O889" s="35">
        <f t="shared" si="174"/>
        <v>7213.2600636563702</v>
      </c>
      <c r="P889" s="35">
        <f t="shared" si="180"/>
        <v>0.70383682425156624</v>
      </c>
      <c r="Q889" s="35" cm="1">
        <f t="array" ref="Q889">_xll.Interp2dTab(-1,1,Parameters!$AL$29:$AY$29,Parameters!$AK$30:$AK$37,Parameters!$AL$30:$AY$37,ABS(L889),ABS(K889))</f>
        <v>0.93889992131120237</v>
      </c>
      <c r="R889" s="35">
        <f t="shared" si="175"/>
        <v>5.208858532834352</v>
      </c>
      <c r="S889" s="35">
        <f t="shared" si="181"/>
        <v>0.49367786382347573</v>
      </c>
      <c r="X889" s="12"/>
      <c r="AB889" s="17">
        <f>([1]WLTC_BFH!$I890/1000-H889)</f>
        <v>-4.8888053665993576</v>
      </c>
      <c r="AC889" s="17">
        <f t="shared" si="176"/>
        <v>4.8888053665993576</v>
      </c>
      <c r="AG889" s="17">
        <f>([1]WLTC_BFH!$U893/1000-N889)</f>
        <v>-0.83522232780729144</v>
      </c>
      <c r="AH889" s="17">
        <f t="shared" si="177"/>
        <v>0.83522232780729144</v>
      </c>
      <c r="AK889">
        <v>2.0456063962429409</v>
      </c>
    </row>
    <row r="890" spans="1:37" x14ac:dyDescent="0.3">
      <c r="A890" s="3" t="s">
        <v>4</v>
      </c>
      <c r="B890" s="3">
        <v>886</v>
      </c>
      <c r="C890" s="9">
        <v>68.400000000000006</v>
      </c>
      <c r="D890" s="9">
        <v>68.400000000000006</v>
      </c>
      <c r="E890" s="9">
        <v>67.946200000000005</v>
      </c>
      <c r="F890" s="13">
        <f t="shared" si="178"/>
        <v>8.3333333333336493E-2</v>
      </c>
      <c r="G890" s="13">
        <f t="shared" si="179"/>
        <v>6.5009722222222246</v>
      </c>
      <c r="H890" s="35" cm="1">
        <f t="array" ref="H890">(m*g*_xll.Interp1d(-1,Parameters!$H$48:$H$54,Parameters!$I$48:$I$54,C890)+c_w*A*rho_L*(C890/3.6)^2/2+F890*e_i*m)*C890/3.6/1000</f>
        <v>6.3745287206085219</v>
      </c>
      <c r="I890" s="35">
        <f t="shared" si="169"/>
        <v>11.919078570033406</v>
      </c>
      <c r="J890" s="35">
        <f t="shared" si="170"/>
        <v>5107.1284569773161</v>
      </c>
      <c r="K890" s="35">
        <f t="shared" si="171"/>
        <v>48.647719183591349</v>
      </c>
      <c r="L890" s="35">
        <f t="shared" si="172"/>
        <v>625.64356939572656</v>
      </c>
      <c r="M890" s="35" cm="1">
        <f t="array" ref="M890">_xll.Interp2dTab(-1,1,Parameters!$V$29:$AI$29,Parameters!$U$30:$U$37,Parameters!$V$30:$AI$37,ABS(J890),ABS(I890))*_xll.Interp2dTab(-1,1,Parameters!$V$18:$AI$18,Parameters!$U$19:$U$26,Parameters!$V$19:$AI$26,ABS(J890),ABS(I890))</f>
        <v>0.73693498456346751</v>
      </c>
      <c r="N890" s="35">
        <f t="shared" si="173"/>
        <v>8.6500557771518363</v>
      </c>
      <c r="O890" s="35">
        <f t="shared" si="174"/>
        <v>8650.0557771518361</v>
      </c>
      <c r="P890" s="35">
        <f t="shared" si="180"/>
        <v>0.70623961752299735</v>
      </c>
      <c r="Q890" s="35" cm="1">
        <f t="array" ref="Q890">_xll.Interp2dTab(-1,1,Parameters!$AL$29:$AY$29,Parameters!$AK$30:$AK$37,Parameters!$AL$30:$AY$37,ABS(L890),ABS(K890))</f>
        <v>0.94971790457555016</v>
      </c>
      <c r="R890" s="35">
        <f t="shared" si="175"/>
        <v>6.7120233175528465</v>
      </c>
      <c r="S890" s="35">
        <f t="shared" si="181"/>
        <v>0.4955423147450182</v>
      </c>
      <c r="X890" s="12"/>
      <c r="AB890" s="17">
        <f>([1]WLTC_BFH!$I891/1000-H890)</f>
        <v>-6.3676194206085217</v>
      </c>
      <c r="AC890" s="17">
        <f t="shared" si="176"/>
        <v>6.3676194206085217</v>
      </c>
      <c r="AG890" s="17">
        <f>([1]WLTC_BFH!$U894/1000-N890)</f>
        <v>-2.0858557771518633</v>
      </c>
      <c r="AH890" s="17">
        <f t="shared" si="177"/>
        <v>2.0858557771518633</v>
      </c>
      <c r="AK890">
        <v>-1.0336468607867584</v>
      </c>
    </row>
    <row r="891" spans="1:37" x14ac:dyDescent="0.3">
      <c r="A891" s="3" t="s">
        <v>4</v>
      </c>
      <c r="B891" s="3">
        <v>887</v>
      </c>
      <c r="C891" s="9">
        <v>68.599999999999994</v>
      </c>
      <c r="D891" s="9">
        <v>68.599999999999994</v>
      </c>
      <c r="E891" s="9">
        <v>68.103999999999999</v>
      </c>
      <c r="F891" s="13">
        <f t="shared" si="178"/>
        <v>5.5555555555552395E-2</v>
      </c>
      <c r="G891" s="13">
        <f t="shared" si="179"/>
        <v>6.5200277777777798</v>
      </c>
      <c r="H891" s="35" cm="1">
        <f t="array" ref="H891">(m*g*_xll.Interp1d(-1,Parameters!$H$48:$H$54,Parameters!$I$48:$I$54,C891)+c_w*A*rho_L*(C891/3.6)^2/2+F891*e_i*m)*C891/3.6/1000</f>
        <v>5.6912880222922242</v>
      </c>
      <c r="I891" s="35">
        <f t="shared" si="169"/>
        <v>10.61053179812823</v>
      </c>
      <c r="J891" s="35">
        <f t="shared" si="170"/>
        <v>5122.0615811205234</v>
      </c>
      <c r="K891" s="35">
        <f t="shared" si="171"/>
        <v>43.30688553406037</v>
      </c>
      <c r="L891" s="35">
        <f t="shared" si="172"/>
        <v>627.47293655770227</v>
      </c>
      <c r="M891" s="35" cm="1">
        <f t="array" ref="M891">_xll.Interp2dTab(-1,1,Parameters!$V$29:$AI$29,Parameters!$U$30:$U$37,Parameters!$V$30:$AI$37,ABS(J891),ABS(I891))*_xll.Interp2dTab(-1,1,Parameters!$V$18:$AI$18,Parameters!$U$19:$U$26,Parameters!$V$19:$AI$26,ABS(J891),ABS(I891))</f>
        <v>0.73187265476383334</v>
      </c>
      <c r="N891" s="35">
        <f t="shared" si="173"/>
        <v>7.7763364777288144</v>
      </c>
      <c r="O891" s="35">
        <f t="shared" si="174"/>
        <v>7776.3364777288143</v>
      </c>
      <c r="P891" s="35">
        <f t="shared" si="180"/>
        <v>0.70839971098903309</v>
      </c>
      <c r="Q891" s="35" cm="1">
        <f t="array" ref="Q891">_xll.Interp2dTab(-1,1,Parameters!$AL$29:$AY$29,Parameters!$AK$30:$AK$37,Parameters!$AL$30:$AY$37,ABS(L891),ABS(K891))</f>
        <v>0.94355335967304921</v>
      </c>
      <c r="R891" s="35">
        <f t="shared" si="175"/>
        <v>6.0317606460161546</v>
      </c>
      <c r="S891" s="35">
        <f t="shared" si="181"/>
        <v>0.49721780381335601</v>
      </c>
      <c r="X891" s="12"/>
      <c r="AB891" s="17">
        <f>([1]WLTC_BFH!$I892/1000-H891)</f>
        <v>-5.6866400222922238</v>
      </c>
      <c r="AC891" s="17">
        <f t="shared" si="176"/>
        <v>5.6866400222922238</v>
      </c>
      <c r="AG891" s="17">
        <f>([1]WLTC_BFH!$U895/1000-N891)</f>
        <v>0.28946352227108374</v>
      </c>
      <c r="AH891" s="17">
        <f t="shared" si="177"/>
        <v>0.28946352227108374</v>
      </c>
      <c r="AK891">
        <v>0.53189068189718114</v>
      </c>
    </row>
    <row r="892" spans="1:37" x14ac:dyDescent="0.3">
      <c r="A892" s="3" t="s">
        <v>4</v>
      </c>
      <c r="B892" s="3">
        <v>888</v>
      </c>
      <c r="C892" s="9">
        <v>68.7</v>
      </c>
      <c r="D892" s="9">
        <v>68.7</v>
      </c>
      <c r="E892" s="9">
        <v>68.025099999999995</v>
      </c>
      <c r="F892" s="13">
        <f t="shared" si="178"/>
        <v>2.7777777777780146E-2</v>
      </c>
      <c r="G892" s="13">
        <f t="shared" si="179"/>
        <v>6.5391111111111133</v>
      </c>
      <c r="H892" s="35" cm="1">
        <f t="array" ref="H892">(m*g*_xll.Interp1d(-1,Parameters!$H$48:$H$54,Parameters!$I$48:$I$54,C892)+c_w*A*rho_L*(C892/3.6)^2/2+F892*e_i*m)*C892/3.6/1000</f>
        <v>4.9876870617695968</v>
      </c>
      <c r="I892" s="35">
        <f t="shared" si="169"/>
        <v>9.2852406106359116</v>
      </c>
      <c r="J892" s="35">
        <f t="shared" si="170"/>
        <v>5129.5281431921294</v>
      </c>
      <c r="K892" s="35">
        <f t="shared" si="171"/>
        <v>37.897709552310474</v>
      </c>
      <c r="L892" s="35">
        <f t="shared" si="172"/>
        <v>628.38762013869029</v>
      </c>
      <c r="M892" s="35" cm="1">
        <f t="array" ref="M892">_xll.Interp2dTab(-1,1,Parameters!$V$29:$AI$29,Parameters!$U$30:$U$37,Parameters!$V$30:$AI$37,ABS(J892),ABS(I892))*_xll.Interp2dTab(-1,1,Parameters!$V$18:$AI$18,Parameters!$U$19:$U$26,Parameters!$V$19:$AI$26,ABS(J892),ABS(I892))</f>
        <v>0.68366498024361888</v>
      </c>
      <c r="N892" s="35">
        <f t="shared" si="173"/>
        <v>7.2955134545465121</v>
      </c>
      <c r="O892" s="35">
        <f t="shared" si="174"/>
        <v>7295.5134545465125</v>
      </c>
      <c r="P892" s="35">
        <f t="shared" si="180"/>
        <v>0.71042624250418496</v>
      </c>
      <c r="Q892" s="35" cm="1">
        <f t="array" ref="Q892">_xll.Interp2dTab(-1,1,Parameters!$AL$29:$AY$29,Parameters!$AK$30:$AK$37,Parameters!$AL$30:$AY$37,ABS(L892),ABS(K892))</f>
        <v>0.93729648867791471</v>
      </c>
      <c r="R892" s="35">
        <f t="shared" si="175"/>
        <v>5.3213546855433993</v>
      </c>
      <c r="S892" s="35">
        <f t="shared" si="181"/>
        <v>0.49869595789267362</v>
      </c>
      <c r="X892" s="12"/>
      <c r="AB892" s="17">
        <f>([1]WLTC_BFH!$I893/1000-H892)</f>
        <v>-4.9845812617695966</v>
      </c>
      <c r="AC892" s="17">
        <f t="shared" si="176"/>
        <v>4.9845812617695966</v>
      </c>
      <c r="AG892" s="17">
        <f>([1]WLTC_BFH!$U896/1000-N892)</f>
        <v>0.11768654545362534</v>
      </c>
      <c r="AH892" s="17">
        <f t="shared" si="177"/>
        <v>0.11768654545362534</v>
      </c>
      <c r="AK892">
        <v>0.96381024934185611</v>
      </c>
    </row>
    <row r="893" spans="1:37" x14ac:dyDescent="0.3">
      <c r="A893" s="3" t="s">
        <v>4</v>
      </c>
      <c r="B893" s="3">
        <v>889</v>
      </c>
      <c r="C893" s="9">
        <v>68.5</v>
      </c>
      <c r="D893" s="9">
        <v>68.5</v>
      </c>
      <c r="E893" s="9">
        <v>67.730699999999999</v>
      </c>
      <c r="F893" s="13">
        <f t="shared" si="178"/>
        <v>-5.5555555555556344E-2</v>
      </c>
      <c r="G893" s="13">
        <f t="shared" si="179"/>
        <v>6.558138888888891</v>
      </c>
      <c r="H893" s="35" cm="1">
        <f t="array" ref="H893">(m*g*_xll.Interp1d(-1,Parameters!$H$48:$H$54,Parameters!$I$48:$I$54,C893)+c_w*A*rho_L*(C893/3.6)^2/2+F893*e_i*m)*C893/3.6/1000</f>
        <v>2.7986910619717671</v>
      </c>
      <c r="I893" s="35">
        <f t="shared" si="169"/>
        <v>5.2253464648633079</v>
      </c>
      <c r="J893" s="35">
        <f t="shared" si="170"/>
        <v>5114.5950190489202</v>
      </c>
      <c r="K893" s="35">
        <f t="shared" si="171"/>
        <v>21.327251596339593</v>
      </c>
      <c r="L893" s="35">
        <f t="shared" si="172"/>
        <v>626.55825297671447</v>
      </c>
      <c r="M893" s="35" cm="1">
        <f t="array" ref="M893">_xll.Interp2dTab(-1,1,Parameters!$V$29:$AI$29,Parameters!$U$30:$U$37,Parameters!$V$30:$AI$37,ABS(J893),ABS(I893))*_xll.Interp2dTab(-1,1,Parameters!$V$18:$AI$18,Parameters!$U$19:$U$26,Parameters!$V$19:$AI$26,ABS(J893),ABS(I893))</f>
        <v>0.4494017117073984</v>
      </c>
      <c r="N893" s="35">
        <f t="shared" si="173"/>
        <v>6.227593240218833</v>
      </c>
      <c r="O893" s="35">
        <f t="shared" si="174"/>
        <v>6227.5932402188328</v>
      </c>
      <c r="P893" s="35">
        <f t="shared" si="180"/>
        <v>0.71215612951535689</v>
      </c>
      <c r="Q893" s="35" cm="1">
        <f t="array" ref="Q893">_xll.Interp2dTab(-1,1,Parameters!$AL$29:$AY$29,Parameters!$AK$30:$AK$37,Parameters!$AL$30:$AY$37,ABS(L893),ABS(K893))</f>
        <v>0.84707468544428832</v>
      </c>
      <c r="R893" s="35">
        <f t="shared" si="175"/>
        <v>3.3039484121802807</v>
      </c>
      <c r="S893" s="35">
        <f t="shared" si="181"/>
        <v>0.49961372134050147</v>
      </c>
      <c r="X893" s="12"/>
      <c r="AB893" s="17">
        <f>([1]WLTC_BFH!$I894/1000-H893)</f>
        <v>-2.7966517619717672</v>
      </c>
      <c r="AC893" s="17">
        <f t="shared" si="176"/>
        <v>2.7966517619717672</v>
      </c>
      <c r="AG893" s="17">
        <f>([1]WLTC_BFH!$U897/1000-N893)</f>
        <v>-0.51874920352154685</v>
      </c>
      <c r="AH893" s="17">
        <f t="shared" si="177"/>
        <v>0.51874920352154685</v>
      </c>
      <c r="AK893">
        <v>0.2308441750108603</v>
      </c>
    </row>
    <row r="894" spans="1:37" x14ac:dyDescent="0.3">
      <c r="A894" s="3" t="s">
        <v>4</v>
      </c>
      <c r="B894" s="3">
        <v>890</v>
      </c>
      <c r="C894" s="9">
        <v>68.099999999999994</v>
      </c>
      <c r="D894" s="9">
        <v>68.099999999999994</v>
      </c>
      <c r="E894" s="9">
        <v>67.834599999999995</v>
      </c>
      <c r="F894" s="13">
        <f t="shared" si="178"/>
        <v>-0.11111111111111269</v>
      </c>
      <c r="G894" s="13">
        <f t="shared" si="179"/>
        <v>6.5770555555555577</v>
      </c>
      <c r="H894" s="35" cm="1">
        <f t="array" ref="H894">(m*g*_xll.Interp1d(-1,Parameters!$H$48:$H$54,Parameters!$I$48:$I$54,C894)+c_w*A*rho_L*(C894/3.6)^2/2+F894*e_i*m)*C894/3.6/1000</f>
        <v>1.317447667525284</v>
      </c>
      <c r="I894" s="35">
        <f t="shared" si="169"/>
        <v>2.4742123091072208</v>
      </c>
      <c r="J894" s="35">
        <f t="shared" si="170"/>
        <v>5084.7287707625019</v>
      </c>
      <c r="K894" s="35">
        <f t="shared" si="171"/>
        <v>10.098497539621121</v>
      </c>
      <c r="L894" s="35">
        <f t="shared" si="172"/>
        <v>622.89951865276271</v>
      </c>
      <c r="M894" s="35" cm="1">
        <f t="array" ref="M894">_xll.Interp2dTab(-1,1,Parameters!$V$29:$AI$29,Parameters!$U$30:$U$37,Parameters!$V$30:$AI$37,ABS(J894),ABS(I894))*_xll.Interp2dTab(-1,1,Parameters!$V$18:$AI$18,Parameters!$U$19:$U$26,Parameters!$V$19:$AI$26,ABS(J894),ABS(I894))</f>
        <v>0.31567509115308917</v>
      </c>
      <c r="N894" s="35">
        <f t="shared" si="173"/>
        <v>4.1734292772766706</v>
      </c>
      <c r="O894" s="35">
        <f t="shared" si="174"/>
        <v>4173.4292772766703</v>
      </c>
      <c r="P894" s="35">
        <f t="shared" si="180"/>
        <v>0.71331541542571153</v>
      </c>
      <c r="Q894" s="35" cm="1">
        <f t="array" ref="Q894">_xll.Interp2dTab(-1,1,Parameters!$AL$29:$AY$29,Parameters!$AK$30:$AK$37,Parameters!$AL$30:$AY$37,ABS(L894),ABS(K894))</f>
        <v>0.61257752926925391</v>
      </c>
      <c r="R894" s="35">
        <f t="shared" si="175"/>
        <v>2.1506627399422769</v>
      </c>
      <c r="S894" s="35">
        <f t="shared" si="181"/>
        <v>0.50021112765715214</v>
      </c>
      <c r="X894" s="12"/>
      <c r="AB894" s="17">
        <f>([1]WLTC_BFH!$I895/1000-H894)</f>
        <v>-1.3120784675252839</v>
      </c>
      <c r="AC894" s="17">
        <f t="shared" si="176"/>
        <v>1.3120784675252839</v>
      </c>
      <c r="AG894" s="17">
        <f>([1]WLTC_BFH!$U898/1000-N894)</f>
        <v>0.14264619442156512</v>
      </c>
      <c r="AH894" s="17">
        <f t="shared" si="177"/>
        <v>0.14264619442156512</v>
      </c>
      <c r="AK894">
        <v>-2.8530823343445624</v>
      </c>
    </row>
    <row r="895" spans="1:37" x14ac:dyDescent="0.3">
      <c r="A895" s="3" t="s">
        <v>4</v>
      </c>
      <c r="B895" s="3">
        <v>891</v>
      </c>
      <c r="C895" s="9">
        <v>67.3</v>
      </c>
      <c r="D895" s="9">
        <v>67.3</v>
      </c>
      <c r="E895" s="9">
        <v>67.939800000000005</v>
      </c>
      <c r="F895" s="13">
        <f t="shared" si="178"/>
        <v>-0.22222222222222143</v>
      </c>
      <c r="G895" s="13">
        <f t="shared" si="179"/>
        <v>6.5957500000000024</v>
      </c>
      <c r="H895" s="35" cm="1">
        <f t="array" ref="H895">(m*g*_xll.Interp1d(-1,Parameters!$H$48:$H$54,Parameters!$I$48:$I$54,C895)+c_w*A*rho_L*(C895/3.6)^2/2+F895*e_i*m)*C895/3.6/1000</f>
        <v>-1.5928741113936495</v>
      </c>
      <c r="I895" s="35">
        <f t="shared" si="169"/>
        <v>3.0270325554694026</v>
      </c>
      <c r="J895" s="35">
        <f t="shared" si="170"/>
        <v>5024.9962741896688</v>
      </c>
      <c r="K895" s="35">
        <f t="shared" si="171"/>
        <v>12.354833375148367</v>
      </c>
      <c r="L895" s="35">
        <f t="shared" si="172"/>
        <v>615.58205000485952</v>
      </c>
      <c r="M895" s="35" cm="1">
        <f t="array" ref="M895">_xll.Interp2dTab(-1,1,Parameters!$V$29:$AI$29,Parameters!$U$30:$U$37,Parameters!$V$30:$AI$37,ABS(J895),ABS(I895))*_xll.Interp2dTab(-1,1,Parameters!$V$18:$AI$18,Parameters!$U$19:$U$26,Parameters!$V$19:$AI$26,ABS(J895),ABS(I895))</f>
        <v>0.34092191070006095</v>
      </c>
      <c r="N895" s="35">
        <f t="shared" si="173"/>
        <v>-0.54304568556098476</v>
      </c>
      <c r="O895" s="35">
        <f t="shared" si="174"/>
        <v>-543.04568556098479</v>
      </c>
      <c r="P895" s="35">
        <f t="shared" si="180"/>
        <v>0.71316456940194461</v>
      </c>
      <c r="Q895" s="35" cm="1">
        <f t="array" ref="Q895">_xll.Interp2dTab(-1,1,Parameters!$AL$29:$AY$29,Parameters!$AK$30:$AK$37,Parameters!$AL$30:$AY$37,ABS(L895),ABS(K895))</f>
        <v>0.66224407374832628</v>
      </c>
      <c r="R895" s="35">
        <f t="shared" si="175"/>
        <v>-1.0548714404975756</v>
      </c>
      <c r="S895" s="35">
        <f t="shared" si="181"/>
        <v>0.49991810781256946</v>
      </c>
      <c r="X895" s="12"/>
      <c r="AB895" s="17">
        <f>([1]WLTC_BFH!$I896/1000-H895)</f>
        <v>1.5976226113936496</v>
      </c>
      <c r="AC895" s="17">
        <f t="shared" si="176"/>
        <v>1.5976226113936496</v>
      </c>
      <c r="AG895" s="17">
        <f>([1]WLTC_BFH!$U899/1000-N895)</f>
        <v>3.0588552093705608</v>
      </c>
      <c r="AH895" s="17">
        <f t="shared" si="177"/>
        <v>3.0588552093705608</v>
      </c>
      <c r="AK895">
        <v>-4.6857298102625569</v>
      </c>
    </row>
    <row r="896" spans="1:37" x14ac:dyDescent="0.3">
      <c r="A896" s="3" t="s">
        <v>4</v>
      </c>
      <c r="B896" s="3">
        <v>892</v>
      </c>
      <c r="C896" s="9">
        <v>66.2</v>
      </c>
      <c r="D896" s="9">
        <v>66.2</v>
      </c>
      <c r="E896" s="9">
        <v>67.787999999999997</v>
      </c>
      <c r="F896" s="13">
        <f t="shared" si="178"/>
        <v>-0.30555555555555397</v>
      </c>
      <c r="G896" s="13">
        <f t="shared" si="179"/>
        <v>6.614138888888891</v>
      </c>
      <c r="H896" s="35" cm="1">
        <f t="array" ref="H896">(m*g*_xll.Interp1d(-1,Parameters!$H$48:$H$54,Parameters!$I$48:$I$54,C896)+c_w*A*rho_L*(C896/3.6)^2/2+F896*e_i*m)*C896/3.6/1000</f>
        <v>-3.7443101475772025</v>
      </c>
      <c r="I896" s="35">
        <f t="shared" si="169"/>
        <v>7.2337671937124712</v>
      </c>
      <c r="J896" s="35">
        <f t="shared" si="170"/>
        <v>4942.8640914020216</v>
      </c>
      <c r="K896" s="35">
        <f t="shared" si="171"/>
        <v>29.524620801137452</v>
      </c>
      <c r="L896" s="35">
        <f t="shared" si="172"/>
        <v>605.52053061399261</v>
      </c>
      <c r="M896" s="35" cm="1">
        <f t="array" ref="M896">_xll.Interp2dTab(-1,1,Parameters!$V$29:$AI$29,Parameters!$U$30:$U$37,Parameters!$V$30:$AI$37,ABS(J896),ABS(I896))*_xll.Interp2dTab(-1,1,Parameters!$V$18:$AI$18,Parameters!$U$19:$U$26,Parameters!$V$19:$AI$26,ABS(J896),ABS(I896))</f>
        <v>0.55961180503173646</v>
      </c>
      <c r="N896" s="35">
        <f t="shared" si="173"/>
        <v>-2.0953601602843257</v>
      </c>
      <c r="O896" s="35">
        <f t="shared" si="174"/>
        <v>-2095.3601602843255</v>
      </c>
      <c r="P896" s="35">
        <f t="shared" si="180"/>
        <v>0.7125825249129768</v>
      </c>
      <c r="Q896" s="35" cm="1">
        <f t="array" ref="Q896">_xll.Interp2dTab(-1,1,Parameters!$AL$29:$AY$29,Parameters!$AK$30:$AK$37,Parameters!$AL$30:$AY$37,ABS(L896),ABS(K896))</f>
        <v>0.93985206364997587</v>
      </c>
      <c r="R896" s="35">
        <f t="shared" si="175"/>
        <v>-3.5190976191459793</v>
      </c>
      <c r="S896" s="35">
        <f t="shared" si="181"/>
        <v>0.49894058069614</v>
      </c>
      <c r="X896" s="12"/>
      <c r="AB896" s="17">
        <f>([1]WLTC_BFH!$I897/1000-H896)</f>
        <v>3.7469766475772026</v>
      </c>
      <c r="AC896" s="17">
        <f t="shared" si="176"/>
        <v>3.7469766475772026</v>
      </c>
      <c r="AG896" s="17">
        <f>([1]WLTC_BFH!$U900/1000-N896)</f>
        <v>3.6737672399304051</v>
      </c>
      <c r="AH896" s="17">
        <f t="shared" si="177"/>
        <v>3.6737672399304051</v>
      </c>
      <c r="AK896">
        <v>-4.5292430728202904</v>
      </c>
    </row>
    <row r="897" spans="1:37" x14ac:dyDescent="0.3">
      <c r="A897" s="3" t="s">
        <v>4</v>
      </c>
      <c r="B897" s="3">
        <v>893</v>
      </c>
      <c r="C897" s="9">
        <v>64.8</v>
      </c>
      <c r="D897" s="9">
        <v>64.8</v>
      </c>
      <c r="E897" s="9">
        <v>67.448300000000003</v>
      </c>
      <c r="F897" s="13">
        <f t="shared" si="178"/>
        <v>-0.38888888888889045</v>
      </c>
      <c r="G897" s="13">
        <f t="shared" si="179"/>
        <v>6.6321388888888908</v>
      </c>
      <c r="H897" s="35" cm="1">
        <f t="array" ref="H897">(m*g*_xll.Interp1d(-1,Parameters!$H$48:$H$54,Parameters!$I$48:$I$54,C897)+c_w*A*rho_L*(C897/3.6)^2/2+F897*e_i*m)*C897/3.6/1000</f>
        <v>-5.8195897640671665</v>
      </c>
      <c r="I897" s="35">
        <f t="shared" si="169"/>
        <v>11.48598031483168</v>
      </c>
      <c r="J897" s="35">
        <f t="shared" si="170"/>
        <v>4838.3322223995619</v>
      </c>
      <c r="K897" s="35">
        <f t="shared" si="171"/>
        <v>46.880028654985502</v>
      </c>
      <c r="L897" s="35">
        <f t="shared" si="172"/>
        <v>592.71496048016195</v>
      </c>
      <c r="M897" s="35" cm="1">
        <f t="array" ref="M897">_xll.Interp2dTab(-1,1,Parameters!$V$29:$AI$29,Parameters!$U$30:$U$37,Parameters!$V$30:$AI$37,ABS(J897),ABS(I897))*_xll.Interp2dTab(-1,1,Parameters!$V$18:$AI$18,Parameters!$U$19:$U$26,Parameters!$V$19:$AI$26,ABS(J897),ABS(I897))</f>
        <v>0.73223225726851848</v>
      </c>
      <c r="N897" s="35">
        <f t="shared" si="173"/>
        <v>-4.2612913493196665</v>
      </c>
      <c r="O897" s="35">
        <f t="shared" si="174"/>
        <v>-4261.2913493196666</v>
      </c>
      <c r="P897" s="35">
        <f t="shared" si="180"/>
        <v>0.71139883287149908</v>
      </c>
      <c r="Q897" s="35" cm="1">
        <f t="array" ref="Q897">_xll.Interp2dTab(-1,1,Parameters!$AL$29:$AY$29,Parameters!$AK$30:$AK$37,Parameters!$AL$30:$AY$37,ABS(L897),ABS(K897))</f>
        <v>0.95312801719299123</v>
      </c>
      <c r="R897" s="35">
        <f t="shared" si="175"/>
        <v>-5.5468140527019658</v>
      </c>
      <c r="S897" s="35">
        <f t="shared" si="181"/>
        <v>0.49739979901483389</v>
      </c>
      <c r="X897" s="12"/>
      <c r="AB897" s="17">
        <f>([1]WLTC_BFH!$I898/1000-H897)</f>
        <v>5.8212109640671663</v>
      </c>
      <c r="AC897" s="17">
        <f t="shared" si="176"/>
        <v>5.8212109640671663</v>
      </c>
      <c r="AG897" s="17">
        <f>([1]WLTC_BFH!$U901/1000-N897)</f>
        <v>4.8908988259553174</v>
      </c>
      <c r="AH897" s="17">
        <f t="shared" si="177"/>
        <v>4.8908988259553174</v>
      </c>
      <c r="AK897">
        <v>-4.5873066632890716</v>
      </c>
    </row>
    <row r="898" spans="1:37" x14ac:dyDescent="0.3">
      <c r="A898" s="3" t="s">
        <v>4</v>
      </c>
      <c r="B898" s="3">
        <v>894</v>
      </c>
      <c r="C898" s="9">
        <v>63.6</v>
      </c>
      <c r="D898" s="9">
        <v>63.6</v>
      </c>
      <c r="E898" s="9">
        <v>66.842600000000004</v>
      </c>
      <c r="F898" s="13">
        <f t="shared" si="178"/>
        <v>-0.33333333333333215</v>
      </c>
      <c r="G898" s="13">
        <f t="shared" si="179"/>
        <v>6.6498055555555577</v>
      </c>
      <c r="H898" s="35" cm="1">
        <f t="array" ref="H898">(m*g*_xll.Interp1d(-1,Parameters!$H$48:$H$54,Parameters!$I$48:$I$54,C898)+c_w*A*rho_L*(C898/3.6)^2/2+F898*e_i*m)*C898/3.6/1000</f>
        <v>-4.4716452636042741</v>
      </c>
      <c r="I898" s="35">
        <f t="shared" si="169"/>
        <v>8.9920959029022285</v>
      </c>
      <c r="J898" s="35">
        <f t="shared" si="170"/>
        <v>4748.7334775403115</v>
      </c>
      <c r="K898" s="35">
        <f t="shared" si="171"/>
        <v>36.701239427695448</v>
      </c>
      <c r="L898" s="35">
        <f t="shared" si="172"/>
        <v>581.73875750830712</v>
      </c>
      <c r="M898" s="35" cm="1">
        <f t="array" ref="M898">_xll.Interp2dTab(-1,1,Parameters!$V$29:$AI$29,Parameters!$U$30:$U$37,Parameters!$V$30:$AI$37,ABS(J898),ABS(I898))*_xll.Interp2dTab(-1,1,Parameters!$V$18:$AI$18,Parameters!$U$19:$U$26,Parameters!$V$19:$AI$26,ABS(J898),ABS(I898))</f>
        <v>0.6600447078534657</v>
      </c>
      <c r="N898" s="35">
        <f t="shared" si="173"/>
        <v>-2.9514857916400166</v>
      </c>
      <c r="O898" s="35">
        <f t="shared" si="174"/>
        <v>-2951.4857916400165</v>
      </c>
      <c r="P898" s="35">
        <f t="shared" si="180"/>
        <v>0.71057897570715467</v>
      </c>
      <c r="Q898" s="35" cm="1">
        <f t="array" ref="Q898">_xll.Interp2dTab(-1,1,Parameters!$AL$29:$AY$29,Parameters!$AK$30:$AK$37,Parameters!$AL$30:$AY$37,ABS(L898),ABS(K898))</f>
        <v>0.94702074365661726</v>
      </c>
      <c r="R898" s="35">
        <f t="shared" si="175"/>
        <v>-4.23474082290711</v>
      </c>
      <c r="S898" s="35">
        <f t="shared" si="181"/>
        <v>0.49622348211958189</v>
      </c>
      <c r="X898" s="12"/>
      <c r="AB898" s="17">
        <f>([1]WLTC_BFH!$I899/1000-H898)</f>
        <v>4.4713043636042737</v>
      </c>
      <c r="AC898" s="17">
        <f t="shared" si="176"/>
        <v>4.4713043636042737</v>
      </c>
      <c r="AG898" s="17">
        <f>([1]WLTC_BFH!$U902/1000-N898)</f>
        <v>1.9710413471955768</v>
      </c>
      <c r="AH898" s="17">
        <f t="shared" si="177"/>
        <v>1.9710413471955768</v>
      </c>
      <c r="AK898">
        <v>-4.7358788286793674</v>
      </c>
    </row>
    <row r="899" spans="1:37" x14ac:dyDescent="0.3">
      <c r="A899" s="3" t="s">
        <v>4</v>
      </c>
      <c r="B899" s="3">
        <v>895</v>
      </c>
      <c r="C899" s="9">
        <v>62.6</v>
      </c>
      <c r="D899" s="9">
        <v>62.6</v>
      </c>
      <c r="E899" s="9">
        <v>66.070300000000003</v>
      </c>
      <c r="F899" s="13">
        <f t="shared" si="178"/>
        <v>-0.27777777777777779</v>
      </c>
      <c r="G899" s="13">
        <f t="shared" si="179"/>
        <v>6.6671944444444469</v>
      </c>
      <c r="H899" s="35" cm="1">
        <f t="array" ref="H899">(m*g*_xll.Interp1d(-1,Parameters!$H$48:$H$54,Parameters!$I$48:$I$54,C899)+c_w*A*rho_L*(C899/3.6)^2/2+F899*e_i*m)*C899/3.6/1000</f>
        <v>-3.1639881857150911</v>
      </c>
      <c r="I899" s="35">
        <f t="shared" si="169"/>
        <v>6.4641469708964099</v>
      </c>
      <c r="J899" s="35">
        <f t="shared" si="170"/>
        <v>4674.0678568242674</v>
      </c>
      <c r="K899" s="35">
        <f t="shared" si="171"/>
        <v>26.383415861713697</v>
      </c>
      <c r="L899" s="35">
        <f t="shared" si="172"/>
        <v>572.591921698428</v>
      </c>
      <c r="M899" s="35" cm="1">
        <f t="array" ref="M899">_xll.Interp2dTab(-1,1,Parameters!$V$29:$AI$29,Parameters!$U$30:$U$37,Parameters!$V$30:$AI$37,ABS(J899),ABS(I899))*_xll.Interp2dTab(-1,1,Parameters!$V$18:$AI$18,Parameters!$U$19:$U$26,Parameters!$V$19:$AI$26,ABS(J899),ABS(I899))</f>
        <v>0.51044380600267769</v>
      </c>
      <c r="N899" s="35">
        <f t="shared" si="173"/>
        <v>-1.6150381716639182</v>
      </c>
      <c r="O899" s="35">
        <f t="shared" si="174"/>
        <v>-1615.0381716639181</v>
      </c>
      <c r="P899" s="35">
        <f t="shared" si="180"/>
        <v>0.71013035399280355</v>
      </c>
      <c r="Q899" s="35" cm="1">
        <f t="array" ref="Q899">_xll.Interp2dTab(-1,1,Parameters!$AL$29:$AY$29,Parameters!$AK$30:$AK$37,Parameters!$AL$30:$AY$37,ABS(L899),ABS(K899))</f>
        <v>0.9408300495170282</v>
      </c>
      <c r="R899" s="35">
        <f t="shared" si="175"/>
        <v>-2.9767751614376214</v>
      </c>
      <c r="S899" s="35">
        <f t="shared" si="181"/>
        <v>0.49539660013029369</v>
      </c>
      <c r="X899" s="12"/>
      <c r="AB899" s="17">
        <f>([1]WLTC_BFH!$I900/1000-H899)</f>
        <v>3.1627471857150913</v>
      </c>
      <c r="AC899" s="17">
        <f t="shared" si="176"/>
        <v>3.1627471857150913</v>
      </c>
      <c r="AG899" s="17">
        <f>([1]WLTC_BFH!$U903/1000-N899)</f>
        <v>0.6443479061770464</v>
      </c>
      <c r="AH899" s="17">
        <f t="shared" si="177"/>
        <v>0.6443479061770464</v>
      </c>
      <c r="AK899">
        <v>-3.6273107298407763</v>
      </c>
    </row>
    <row r="900" spans="1:37" x14ac:dyDescent="0.3">
      <c r="A900" s="3" t="s">
        <v>4</v>
      </c>
      <c r="B900" s="3">
        <v>896</v>
      </c>
      <c r="C900" s="9">
        <v>62.1</v>
      </c>
      <c r="D900" s="9">
        <v>62.1</v>
      </c>
      <c r="E900" s="9">
        <v>65.108500000000006</v>
      </c>
      <c r="F900" s="13">
        <f t="shared" si="178"/>
        <v>-0.1388888888888889</v>
      </c>
      <c r="G900" s="13">
        <f t="shared" si="179"/>
        <v>6.6844444444444466</v>
      </c>
      <c r="H900" s="35" cm="1">
        <f t="array" ref="H900">(m*g*_xll.Interp1d(-1,Parameters!$H$48:$H$54,Parameters!$I$48:$I$54,C900)+c_w*A*rho_L*(C900/3.6)^2/2+F900*e_i*m)*C900/3.6/1000</f>
        <v>8.2071563822571067E-2</v>
      </c>
      <c r="I900" s="35">
        <f t="shared" ref="I900:I963" si="182">ABS(IFERROR(H900*1000/(C900/3.6)*r_dyn/i_g,0))</f>
        <v>0.16902533707979348</v>
      </c>
      <c r="J900" s="35">
        <f t="shared" ref="J900:J963" si="183">C900/3.6*60/2/PI()/r_dyn*i_g</f>
        <v>4636.7350464662468</v>
      </c>
      <c r="K900" s="35">
        <f t="shared" ref="K900:K963" si="184">I900*i_g/2</f>
        <v>0.68987691329117706</v>
      </c>
      <c r="L900" s="35">
        <f t="shared" ref="L900:L963" si="185">J900/i_g</f>
        <v>568.01850379348855</v>
      </c>
      <c r="M900" s="35" cm="1">
        <f t="array" ref="M900">_xll.Interp2dTab(-1,1,Parameters!$V$29:$AI$29,Parameters!$U$30:$U$37,Parameters!$V$30:$AI$37,ABS(J900),ABS(I900))*_xll.Interp2dTab(-1,1,Parameters!$V$18:$AI$18,Parameters!$U$19:$U$26,Parameters!$V$19:$AI$26,ABS(J900),ABS(I900))</f>
        <v>2.9760875374024418E-2</v>
      </c>
      <c r="N900" s="35">
        <f t="shared" si="173"/>
        <v>2.7576999261992112</v>
      </c>
      <c r="O900" s="35">
        <f t="shared" si="174"/>
        <v>2757.6999261992114</v>
      </c>
      <c r="P900" s="35">
        <f t="shared" si="180"/>
        <v>0.71089638175008107</v>
      </c>
      <c r="Q900" s="35" cm="1">
        <f t="array" ref="Q900">_xll.Interp2dTab(-1,1,Parameters!$AL$29:$AY$29,Parameters!$AK$30:$AK$37,Parameters!$AL$30:$AY$37,ABS(L900),ABS(K900))</f>
        <v>0.41490134132708945</v>
      </c>
      <c r="R900" s="35">
        <f t="shared" si="175"/>
        <v>0.19780983006721484</v>
      </c>
      <c r="S900" s="35">
        <f t="shared" si="181"/>
        <v>0.49545154730531238</v>
      </c>
      <c r="X900" s="12"/>
      <c r="AB900" s="17">
        <f>([1]WLTC_BFH!$I901/1000-H900)</f>
        <v>-8.4631663822571063E-2</v>
      </c>
      <c r="AC900" s="17">
        <f t="shared" si="176"/>
        <v>8.4631663822571063E-2</v>
      </c>
      <c r="AG900" s="17">
        <f>([1]WLTC_BFH!$U904/1000-N900)</f>
        <v>-1.4239654129250119</v>
      </c>
      <c r="AH900" s="17">
        <f t="shared" si="177"/>
        <v>1.4239654129250119</v>
      </c>
      <c r="AK900">
        <v>8.1490006899719081E-2</v>
      </c>
    </row>
    <row r="901" spans="1:37" x14ac:dyDescent="0.3">
      <c r="A901" s="3" t="s">
        <v>4</v>
      </c>
      <c r="B901" s="3">
        <v>897</v>
      </c>
      <c r="C901" s="9">
        <v>61.9</v>
      </c>
      <c r="D901" s="9">
        <v>61.9</v>
      </c>
      <c r="E901" s="9">
        <v>63.989600000000003</v>
      </c>
      <c r="F901" s="13">
        <f t="shared" si="178"/>
        <v>-5.5555555555556344E-2</v>
      </c>
      <c r="G901" s="13">
        <f t="shared" si="179"/>
        <v>6.7016388888888914</v>
      </c>
      <c r="H901" s="35" cm="1">
        <f t="array" ref="H901">(m*g*_xll.Interp1d(-1,Parameters!$H$48:$H$54,Parameters!$I$48:$I$54,C901)+c_w*A*rho_L*(C901/3.6)^2/2+F901*e_i*m)*C901/3.6/1000</f>
        <v>2.0156137205642164</v>
      </c>
      <c r="I901" s="35">
        <f t="shared" si="182"/>
        <v>4.1645430814620648</v>
      </c>
      <c r="J901" s="35">
        <f t="shared" si="183"/>
        <v>4621.8019223230385</v>
      </c>
      <c r="K901" s="35">
        <f t="shared" si="184"/>
        <v>16.997582586987416</v>
      </c>
      <c r="L901" s="35">
        <f t="shared" si="185"/>
        <v>566.18913663151272</v>
      </c>
      <c r="M901" s="35" cm="1">
        <f t="array" ref="M901">_xll.Interp2dTab(-1,1,Parameters!$V$29:$AI$29,Parameters!$U$30:$U$37,Parameters!$V$30:$AI$37,ABS(J901),ABS(I901))*_xll.Interp2dTab(-1,1,Parameters!$V$18:$AI$18,Parameters!$U$19:$U$26,Parameters!$V$19:$AI$26,ABS(J901),ABS(I901))</f>
        <v>0.39024588154180828</v>
      </c>
      <c r="N901" s="35">
        <f t="shared" ref="N901:N964" si="186">IF(H901&lt;0,H901*M901,H901/M901)</f>
        <v>5.1649839649833105</v>
      </c>
      <c r="O901" s="35">
        <f t="shared" ref="O901:O964" si="187">N901*1000</f>
        <v>5164.9839649833102</v>
      </c>
      <c r="P901" s="35">
        <f t="shared" si="180"/>
        <v>0.712331099518132</v>
      </c>
      <c r="Q901" s="35" cm="1">
        <f t="array" ref="Q901">_xll.Interp2dTab(-1,1,Parameters!$AL$29:$AY$29,Parameters!$AK$30:$AK$37,Parameters!$AL$30:$AY$37,ABS(L901),ABS(K901))</f>
        <v>0.76714778387892824</v>
      </c>
      <c r="R901" s="35">
        <f t="shared" ref="R901:R964" si="188">IF(H901&lt;0,H901*Q901,H901/Q901)</f>
        <v>2.6274125571642424</v>
      </c>
      <c r="S901" s="35">
        <f t="shared" si="181"/>
        <v>0.49618138412674689</v>
      </c>
      <c r="X901" s="12"/>
      <c r="AB901" s="17">
        <f>([1]WLTC_BFH!$I902/1000-H901)</f>
        <v>-2.0195430205642162</v>
      </c>
      <c r="AC901" s="17">
        <f t="shared" ref="AC901:AC964" si="189">ABS(AB901)</f>
        <v>2.0195430205642162</v>
      </c>
      <c r="AG901" s="17">
        <f>([1]WLTC_BFH!$U905/1000-N901)</f>
        <v>1.9000160350163151</v>
      </c>
      <c r="AH901" s="17">
        <f t="shared" ref="AH901:AH964" si="190">ABS(AG901)</f>
        <v>1.9000160350163151</v>
      </c>
      <c r="AK901">
        <v>8.4641373203502326</v>
      </c>
    </row>
    <row r="902" spans="1:37" x14ac:dyDescent="0.3">
      <c r="A902" s="3" t="s">
        <v>4</v>
      </c>
      <c r="B902" s="3">
        <v>898</v>
      </c>
      <c r="C902" s="9">
        <v>61.9</v>
      </c>
      <c r="D902" s="9">
        <v>61.9</v>
      </c>
      <c r="E902" s="9">
        <v>62.814799999999998</v>
      </c>
      <c r="F902" s="13">
        <f t="shared" ref="F902:F965" si="191">(($C902-$C901)/3.6)</f>
        <v>0</v>
      </c>
      <c r="G902" s="13">
        <f t="shared" ref="G902:G965" si="192">(C902/3.6)/1000+G901</f>
        <v>6.7188333333333361</v>
      </c>
      <c r="H902" s="35" cm="1">
        <f t="array" ref="H902">(m*g*_xll.Interp1d(-1,Parameters!$H$48:$H$54,Parameters!$I$48:$I$54,C902)+c_w*A*rho_L*(C902/3.6)^2/2+F902*e_i*m)*C902/3.6/1000</f>
        <v>3.3147499051321359</v>
      </c>
      <c r="I902" s="35">
        <f t="shared" si="182"/>
        <v>6.848742218489611</v>
      </c>
      <c r="J902" s="35">
        <f t="shared" si="183"/>
        <v>4621.8019223230385</v>
      </c>
      <c r="K902" s="35">
        <f t="shared" si="184"/>
        <v>27.953141364765347</v>
      </c>
      <c r="L902" s="35">
        <f t="shared" si="185"/>
        <v>566.18913663151272</v>
      </c>
      <c r="M902" s="35" cm="1">
        <f t="array" ref="M902">_xll.Interp2dTab(-1,1,Parameters!$V$29:$AI$29,Parameters!$U$30:$U$37,Parameters!$V$30:$AI$37,ABS(J902),ABS(I902))*_xll.Interp2dTab(-1,1,Parameters!$V$18:$AI$18,Parameters!$U$19:$U$26,Parameters!$V$19:$AI$26,ABS(J902),ABS(I902))</f>
        <v>0.5306722966668278</v>
      </c>
      <c r="N902" s="35">
        <f t="shared" si="186"/>
        <v>6.2463217431024791</v>
      </c>
      <c r="O902" s="35">
        <f t="shared" si="187"/>
        <v>6246.3217431024796</v>
      </c>
      <c r="P902" s="35">
        <f t="shared" ref="P902:P965" si="193">N902*(B902-B901)/60/60+P901</f>
        <v>0.71406618889121598</v>
      </c>
      <c r="Q902" s="35" cm="1">
        <f t="array" ref="Q902">_xll.Interp2dTab(-1,1,Parameters!$AL$29:$AY$29,Parameters!$AK$30:$AK$37,Parameters!$AL$30:$AY$37,ABS(L902),ABS(K902))</f>
        <v>0.94177188481885921</v>
      </c>
      <c r="R902" s="35">
        <f t="shared" si="188"/>
        <v>3.5196951178572253</v>
      </c>
      <c r="S902" s="35">
        <f t="shared" ref="S902:S965" si="194">R902*(B902-B901)/60/60+S901</f>
        <v>0.49715907721504055</v>
      </c>
      <c r="X902" s="12"/>
      <c r="AB902" s="17">
        <f>([1]WLTC_BFH!$I903/1000-H902)</f>
        <v>-3.3184862051321358</v>
      </c>
      <c r="AC902" s="17">
        <f t="shared" si="189"/>
        <v>3.3184862051321358</v>
      </c>
      <c r="AG902" s="17">
        <f>([1]WLTC_BFH!$U906/1000-N902)</f>
        <v>-0.57910745738799196</v>
      </c>
      <c r="AH902" s="17">
        <f t="shared" si="190"/>
        <v>0.57910745738799196</v>
      </c>
      <c r="AK902">
        <v>6.7090203433327105</v>
      </c>
    </row>
    <row r="903" spans="1:37" x14ac:dyDescent="0.3">
      <c r="A903" s="3" t="s">
        <v>4</v>
      </c>
      <c r="B903" s="3">
        <v>899</v>
      </c>
      <c r="C903" s="9">
        <v>61.8</v>
      </c>
      <c r="D903" s="9">
        <v>61.8</v>
      </c>
      <c r="E903" s="9">
        <v>61.875</v>
      </c>
      <c r="F903" s="13">
        <f t="shared" si="191"/>
        <v>-2.7777777777778172E-2</v>
      </c>
      <c r="G903" s="13">
        <f t="shared" si="192"/>
        <v>6.7360000000000024</v>
      </c>
      <c r="H903" s="35" cm="1">
        <f t="array" ref="H903">(m*g*_xll.Interp1d(-1,Parameters!$H$48:$H$54,Parameters!$I$48:$I$54,C903)+c_w*A*rho_L*(C903/3.6)^2/2+F903*e_i*m)*C903/3.6/1000</f>
        <v>2.6534547764201224</v>
      </c>
      <c r="I903" s="35">
        <f t="shared" si="182"/>
        <v>5.4912841521130904</v>
      </c>
      <c r="J903" s="35">
        <f t="shared" si="183"/>
        <v>4614.3353602514335</v>
      </c>
      <c r="K903" s="35">
        <f t="shared" si="184"/>
        <v>22.41267626684958</v>
      </c>
      <c r="L903" s="35">
        <f t="shared" si="185"/>
        <v>565.2744530505247</v>
      </c>
      <c r="M903" s="35" cm="1">
        <f t="array" ref="M903">_xll.Interp2dTab(-1,1,Parameters!$V$29:$AI$29,Parameters!$U$30:$U$37,Parameters!$V$30:$AI$37,ABS(J903),ABS(I903))*_xll.Interp2dTab(-1,1,Parameters!$V$18:$AI$18,Parameters!$U$19:$U$26,Parameters!$V$19:$AI$26,ABS(J903),ABS(I903))</f>
        <v>0.45714601984925357</v>
      </c>
      <c r="N903" s="35">
        <f t="shared" si="186"/>
        <v>5.8043921661947619</v>
      </c>
      <c r="O903" s="35">
        <f t="shared" si="187"/>
        <v>5804.3921661947616</v>
      </c>
      <c r="P903" s="35">
        <f t="shared" si="193"/>
        <v>0.71567852004849231</v>
      </c>
      <c r="Q903" s="35" cm="1">
        <f t="array" ref="Q903">_xll.Interp2dTab(-1,1,Parameters!$AL$29:$AY$29,Parameters!$AK$30:$AK$37,Parameters!$AL$30:$AY$37,ABS(L903),ABS(K903))</f>
        <v>0.88411380736395073</v>
      </c>
      <c r="R903" s="35">
        <f t="shared" si="188"/>
        <v>3.0012592884750773</v>
      </c>
      <c r="S903" s="35">
        <f t="shared" si="194"/>
        <v>0.49799276035072809</v>
      </c>
      <c r="X903" s="12"/>
      <c r="AB903" s="17">
        <f>([1]WLTC_BFH!$I904/1000-H903)</f>
        <v>-2.6558212764201223</v>
      </c>
      <c r="AC903" s="17">
        <f t="shared" si="189"/>
        <v>2.6558212764201223</v>
      </c>
      <c r="AG903" s="17">
        <f>([1]WLTC_BFH!$U907/1000-N903)</f>
        <v>-1.635392166194702</v>
      </c>
      <c r="AH903" s="17">
        <f t="shared" si="190"/>
        <v>1.635392166194702</v>
      </c>
      <c r="AK903">
        <v>3.2039453124695072</v>
      </c>
    </row>
    <row r="904" spans="1:37" x14ac:dyDescent="0.3">
      <c r="A904" s="3" t="s">
        <v>4</v>
      </c>
      <c r="B904" s="3">
        <v>900</v>
      </c>
      <c r="C904" s="9">
        <v>61.5</v>
      </c>
      <c r="D904" s="9">
        <v>61.5</v>
      </c>
      <c r="E904" s="9">
        <v>61.871200000000002</v>
      </c>
      <c r="F904" s="13">
        <f t="shared" si="191"/>
        <v>-8.3333333333332538E-2</v>
      </c>
      <c r="G904" s="13">
        <f t="shared" si="192"/>
        <v>6.7530833333333353</v>
      </c>
      <c r="H904" s="35" cm="1">
        <f t="array" ref="H904">(m*g*_xll.Interp1d(-1,Parameters!$H$48:$H$54,Parameters!$I$48:$I$54,C904)+c_w*A*rho_L*(C904/3.6)^2/2+F904*e_i*m)*C904/3.6/1000</f>
        <v>1.3277381694966204</v>
      </c>
      <c r="I904" s="35">
        <f t="shared" si="182"/>
        <v>2.7611374523643204</v>
      </c>
      <c r="J904" s="35">
        <f t="shared" si="183"/>
        <v>4591.935674036622</v>
      </c>
      <c r="K904" s="35">
        <f t="shared" si="184"/>
        <v>11.269582511824973</v>
      </c>
      <c r="L904" s="35">
        <f t="shared" si="185"/>
        <v>562.53040230756119</v>
      </c>
      <c r="M904" s="35" cm="1">
        <f t="array" ref="M904">_xll.Interp2dTab(-1,1,Parameters!$V$29:$AI$29,Parameters!$U$30:$U$37,Parameters!$V$30:$AI$37,ABS(J904),ABS(I904))*_xll.Interp2dTab(-1,1,Parameters!$V$18:$AI$18,Parameters!$U$19:$U$26,Parameters!$V$19:$AI$26,ABS(J904),ABS(I904))</f>
        <v>0.32406640830854383</v>
      </c>
      <c r="N904" s="35">
        <f t="shared" si="186"/>
        <v>4.0971175520064396</v>
      </c>
      <c r="O904" s="35">
        <f t="shared" si="187"/>
        <v>4097.1175520064398</v>
      </c>
      <c r="P904" s="35">
        <f t="shared" si="193"/>
        <v>0.71681660825738303</v>
      </c>
      <c r="Q904" s="35" cm="1">
        <f t="array" ref="Q904">_xll.Interp2dTab(-1,1,Parameters!$AL$29:$AY$29,Parameters!$AK$30:$AK$37,Parameters!$AL$30:$AY$37,ABS(L904),ABS(K904))</f>
        <v>0.64342298225541938</v>
      </c>
      <c r="R904" s="35">
        <f t="shared" si="188"/>
        <v>2.0635541566178448</v>
      </c>
      <c r="S904" s="35">
        <f t="shared" si="194"/>
        <v>0.49856596983867751</v>
      </c>
      <c r="X904" s="12"/>
      <c r="AB904" s="17">
        <f>([1]WLTC_BFH!$I905/1000-H904)</f>
        <v>-1.3227451694966204</v>
      </c>
      <c r="AC904" s="17">
        <f t="shared" si="189"/>
        <v>1.3227451694966204</v>
      </c>
      <c r="AG904" s="17">
        <f>([1]WLTC_BFH!$U908/1000-N904)</f>
        <v>-0.88874718163603417</v>
      </c>
      <c r="AH904" s="17">
        <f t="shared" si="190"/>
        <v>0.88874718163603417</v>
      </c>
      <c r="AK904">
        <v>-2.3677750178529222</v>
      </c>
    </row>
    <row r="905" spans="1:37" x14ac:dyDescent="0.3">
      <c r="A905" s="3" t="s">
        <v>4</v>
      </c>
      <c r="B905" s="3">
        <v>901</v>
      </c>
      <c r="C905" s="9">
        <v>60.9</v>
      </c>
      <c r="D905" s="9">
        <v>60.9</v>
      </c>
      <c r="E905" s="9">
        <v>62.161299999999997</v>
      </c>
      <c r="F905" s="13">
        <f t="shared" si="191"/>
        <v>-0.16666666666666705</v>
      </c>
      <c r="G905" s="13">
        <f t="shared" si="192"/>
        <v>6.7700000000000022</v>
      </c>
      <c r="H905" s="35" cm="1">
        <f t="array" ref="H905">(m*g*_xll.Interp1d(-1,Parameters!$H$48:$H$54,Parameters!$I$48:$I$54,C905)+c_w*A*rho_L*(C905/3.6)^2/2+F905*e_i*m)*C905/3.6/1000</f>
        <v>-0.64592219242670712</v>
      </c>
      <c r="I905" s="35">
        <f t="shared" si="182"/>
        <v>1.3564806897185009</v>
      </c>
      <c r="J905" s="35">
        <f t="shared" si="183"/>
        <v>4547.1363016069963</v>
      </c>
      <c r="K905" s="35">
        <f t="shared" si="184"/>
        <v>5.5364759350860613</v>
      </c>
      <c r="L905" s="35">
        <f t="shared" si="185"/>
        <v>557.04230082163372</v>
      </c>
      <c r="M905" s="35" cm="1">
        <f t="array" ref="M905">_xll.Interp2dTab(-1,1,Parameters!$V$29:$AI$29,Parameters!$U$30:$U$37,Parameters!$V$30:$AI$37,ABS(J905),ABS(I905))*_xll.Interp2dTab(-1,1,Parameters!$V$18:$AI$18,Parameters!$U$19:$U$26,Parameters!$V$19:$AI$26,ABS(J905),ABS(I905))</f>
        <v>0.2630694638335469</v>
      </c>
      <c r="N905" s="35">
        <f t="shared" si="186"/>
        <v>-0.16992240483988294</v>
      </c>
      <c r="O905" s="35">
        <f t="shared" si="187"/>
        <v>-169.92240483988294</v>
      </c>
      <c r="P905" s="35">
        <f t="shared" si="193"/>
        <v>0.71676940758937191</v>
      </c>
      <c r="Q905" s="35" cm="1">
        <f t="array" ref="Q905">_xll.Interp2dTab(-1,1,Parameters!$AL$29:$AY$29,Parameters!$AK$30:$AK$37,Parameters!$AL$30:$AY$37,ABS(L905),ABS(K905))</f>
        <v>0.51958788019785895</v>
      </c>
      <c r="R905" s="35">
        <f t="shared" si="188"/>
        <v>-0.33561334273574628</v>
      </c>
      <c r="S905" s="35">
        <f t="shared" si="194"/>
        <v>0.49847274391013979</v>
      </c>
      <c r="X905" s="12"/>
      <c r="AB905" s="17">
        <f>([1]WLTC_BFH!$I906/1000-H905)</f>
        <v>0.65074089242670707</v>
      </c>
      <c r="AC905" s="17">
        <f t="shared" si="189"/>
        <v>0.65074089242670707</v>
      </c>
      <c r="AG905" s="17">
        <f>([1]WLTC_BFH!$U909/1000-N905)</f>
        <v>1.2045890715066569</v>
      </c>
      <c r="AH905" s="17">
        <f t="shared" si="190"/>
        <v>1.2045890715066569</v>
      </c>
      <c r="AK905">
        <v>-5.7605481922179305</v>
      </c>
    </row>
    <row r="906" spans="1:37" x14ac:dyDescent="0.3">
      <c r="A906" s="3" t="s">
        <v>4</v>
      </c>
      <c r="B906" s="3">
        <v>902</v>
      </c>
      <c r="C906" s="9">
        <v>59.7</v>
      </c>
      <c r="D906" s="9">
        <v>59.7</v>
      </c>
      <c r="E906" s="9">
        <v>61.564500000000002</v>
      </c>
      <c r="F906" s="13">
        <f t="shared" si="191"/>
        <v>-0.33333333333333215</v>
      </c>
      <c r="G906" s="13">
        <f t="shared" si="192"/>
        <v>6.7865833333333354</v>
      </c>
      <c r="H906" s="35" cm="1">
        <f t="array" ref="H906">(m*g*_xll.Interp1d(-1,Parameters!$H$48:$H$54,Parameters!$I$48:$I$54,C906)+c_w*A*rho_L*(C906/3.6)^2/2+F906*e_i*m)*C906/3.6/1000</f>
        <v>-4.476264156465267</v>
      </c>
      <c r="I906" s="35">
        <f t="shared" si="182"/>
        <v>9.589414218279396</v>
      </c>
      <c r="J906" s="35">
        <f t="shared" si="183"/>
        <v>4457.5375567477449</v>
      </c>
      <c r="K906" s="35">
        <f t="shared" si="184"/>
        <v>39.13919413190736</v>
      </c>
      <c r="L906" s="35">
        <f t="shared" si="185"/>
        <v>546.06609784977888</v>
      </c>
      <c r="M906" s="35" cm="1">
        <f t="array" ref="M906">_xll.Interp2dTab(-1,1,Parameters!$V$29:$AI$29,Parameters!$U$30:$U$37,Parameters!$V$30:$AI$37,ABS(J906),ABS(I906))*_xll.Interp2dTab(-1,1,Parameters!$V$18:$AI$18,Parameters!$U$19:$U$26,Parameters!$V$19:$AI$26,ABS(J906),ABS(I906))</f>
        <v>0.6887140004580613</v>
      </c>
      <c r="N906" s="35">
        <f t="shared" si="186"/>
        <v>-3.0828657943062234</v>
      </c>
      <c r="O906" s="35">
        <f t="shared" si="187"/>
        <v>-3082.8657943062235</v>
      </c>
      <c r="P906" s="35">
        <f t="shared" si="193"/>
        <v>0.71591305597984245</v>
      </c>
      <c r="Q906" s="35" cm="1">
        <f t="array" ref="Q906">_xll.Interp2dTab(-1,1,Parameters!$AL$29:$AY$29,Parameters!$AK$30:$AK$37,Parameters!$AL$30:$AY$37,ABS(L906),ABS(K906))</f>
        <v>0.94848351647914431</v>
      </c>
      <c r="R906" s="35">
        <f t="shared" si="188"/>
        <v>-4.2456627678137266</v>
      </c>
      <c r="S906" s="35">
        <f t="shared" si="194"/>
        <v>0.49729339314130266</v>
      </c>
      <c r="X906" s="12"/>
      <c r="AB906" s="17">
        <f>([1]WLTC_BFH!$I907/1000-H906)</f>
        <v>4.4744144564652668</v>
      </c>
      <c r="AC906" s="17">
        <f t="shared" si="189"/>
        <v>4.4744144564652668</v>
      </c>
      <c r="AG906" s="17">
        <f>([1]WLTC_BFH!$U910/1000-N906)</f>
        <v>-7.4275627771208343</v>
      </c>
      <c r="AH906" s="17">
        <f t="shared" si="190"/>
        <v>7.4275627771208343</v>
      </c>
      <c r="AK906">
        <v>-13.524539637784462</v>
      </c>
    </row>
    <row r="907" spans="1:37" x14ac:dyDescent="0.3">
      <c r="A907" s="3" t="s">
        <v>4</v>
      </c>
      <c r="B907" s="3">
        <v>903</v>
      </c>
      <c r="C907" s="9">
        <v>54.6</v>
      </c>
      <c r="D907" s="9">
        <v>54.6</v>
      </c>
      <c r="E907" s="9">
        <v>61.043300000000002</v>
      </c>
      <c r="F907" s="13">
        <f t="shared" si="191"/>
        <v>-1.416666666666667</v>
      </c>
      <c r="G907" s="13">
        <f t="shared" si="192"/>
        <v>6.801750000000002</v>
      </c>
      <c r="H907" s="35" cm="1">
        <f t="array" ref="H907">(m*g*_xll.Interp1d(-1,Parameters!$H$48:$H$54,Parameters!$I$48:$I$54,C907)+c_w*A*rho_L*(C907/3.6)^2/2+F907*e_i*m)*C907/3.6/1000</f>
        <v>-26.752008731778997</v>
      </c>
      <c r="I907" s="35">
        <f t="shared" si="182"/>
        <v>62.663472399981494</v>
      </c>
      <c r="J907" s="35">
        <f t="shared" si="183"/>
        <v>4076.7428910959275</v>
      </c>
      <c r="K907" s="35">
        <f t="shared" si="184"/>
        <v>255.76096260052446</v>
      </c>
      <c r="L907" s="35">
        <f t="shared" si="185"/>
        <v>499.41723521939571</v>
      </c>
      <c r="M907" s="35" cm="1">
        <f t="array" ref="M907">_xll.Interp2dTab(-1,1,Parameters!$V$29:$AI$29,Parameters!$U$30:$U$37,Parameters!$V$30:$AI$37,ABS(J907),ABS(I907))*_xll.Interp2dTab(-1,1,Parameters!$V$18:$AI$18,Parameters!$U$19:$U$26,Parameters!$V$19:$AI$26,ABS(J907),ABS(I907))</f>
        <v>0.87151826894087037</v>
      </c>
      <c r="N907" s="35">
        <f t="shared" si="186"/>
        <v>-23.314864340611081</v>
      </c>
      <c r="O907" s="35">
        <f t="shared" si="187"/>
        <v>-23314.864340611082</v>
      </c>
      <c r="P907" s="35">
        <f t="shared" si="193"/>
        <v>0.70943670477411713</v>
      </c>
      <c r="Q907" s="35" cm="1">
        <f t="array" ref="Q907">_xll.Interp2dTab(-1,1,Parameters!$AL$29:$AY$29,Parameters!$AK$30:$AK$37,Parameters!$AL$30:$AY$37,ABS(L907),ABS(K907))</f>
        <v>0.89426030361518904</v>
      </c>
      <c r="R907" s="35">
        <f t="shared" si="188"/>
        <v>-23.923259450796873</v>
      </c>
      <c r="S907" s="35">
        <f t="shared" si="194"/>
        <v>0.49064804329385908</v>
      </c>
      <c r="X907" s="12"/>
      <c r="AB907" s="17">
        <f>([1]WLTC_BFH!$I908/1000-H907)</f>
        <v>26.752621831778995</v>
      </c>
      <c r="AC907" s="17">
        <f t="shared" si="189"/>
        <v>26.752621831778995</v>
      </c>
      <c r="AG907" s="17">
        <f>([1]WLTC_BFH!$U911/1000-N907)</f>
        <v>-0.79118971344318112</v>
      </c>
      <c r="AH907" s="17">
        <f t="shared" si="190"/>
        <v>0.79118971344318112</v>
      </c>
      <c r="AK907">
        <v>-27.43431416058435</v>
      </c>
    </row>
    <row r="908" spans="1:37" x14ac:dyDescent="0.3">
      <c r="A908" s="3" t="s">
        <v>4</v>
      </c>
      <c r="B908" s="3">
        <v>904</v>
      </c>
      <c r="C908" s="9">
        <v>49.3</v>
      </c>
      <c r="D908" s="9">
        <v>49.3</v>
      </c>
      <c r="E908" s="9">
        <v>60.440600000000003</v>
      </c>
      <c r="F908" s="13">
        <f t="shared" si="191"/>
        <v>-1.4722222222222234</v>
      </c>
      <c r="G908" s="13">
        <f t="shared" si="192"/>
        <v>6.815444444444446</v>
      </c>
      <c r="H908" s="35" cm="1">
        <f t="array" ref="H908">(m*g*_xll.Interp1d(-1,Parameters!$H$48:$H$54,Parameters!$I$48:$I$54,C908)+c_w*A*rho_L*(C908/3.6)^2/2+F908*e_i*m)*C908/3.6/1000</f>
        <v>-25.456048982947571</v>
      </c>
      <c r="I908" s="35">
        <f t="shared" si="182"/>
        <v>66.038132130352352</v>
      </c>
      <c r="J908" s="35">
        <f t="shared" si="183"/>
        <v>3681.0151013009013</v>
      </c>
      <c r="K908" s="35">
        <f t="shared" si="184"/>
        <v>269.53463629003312</v>
      </c>
      <c r="L908" s="35">
        <f t="shared" si="185"/>
        <v>450.93900542703676</v>
      </c>
      <c r="M908" s="35" cm="1">
        <f t="array" ref="M908">_xll.Interp2dTab(-1,1,Parameters!$V$29:$AI$29,Parameters!$U$30:$U$37,Parameters!$V$30:$AI$37,ABS(J908),ABS(I908))*_xll.Interp2dTab(-1,1,Parameters!$V$18:$AI$18,Parameters!$U$19:$U$26,Parameters!$V$19:$AI$26,ABS(J908),ABS(I908))</f>
        <v>0.87262906932859319</v>
      </c>
      <c r="N908" s="35">
        <f t="shared" si="186"/>
        <v>-22.21368833277262</v>
      </c>
      <c r="O908" s="35">
        <f t="shared" si="187"/>
        <v>-22213.688332772621</v>
      </c>
      <c r="P908" s="35">
        <f t="shared" si="193"/>
        <v>0.70326623579279146</v>
      </c>
      <c r="Q908" s="35" cm="1">
        <f t="array" ref="Q908">_xll.Interp2dTab(-1,1,Parameters!$AL$29:$AY$29,Parameters!$AK$30:$AK$37,Parameters!$AL$30:$AY$37,ABS(L908),ABS(K908))</f>
        <v>0.88110252006136647</v>
      </c>
      <c r="R908" s="35">
        <f t="shared" si="188"/>
        <v>-22.429388909680689</v>
      </c>
      <c r="S908" s="35">
        <f t="shared" si="194"/>
        <v>0.48441765748561444</v>
      </c>
      <c r="X908" s="12"/>
      <c r="AB908" s="17">
        <f>([1]WLTC_BFH!$I909/1000-H908)</f>
        <v>25.455071382947573</v>
      </c>
      <c r="AC908" s="17">
        <f t="shared" si="189"/>
        <v>25.455071382947573</v>
      </c>
      <c r="AG908" s="17">
        <f>([1]WLTC_BFH!$U912/1000-N908)</f>
        <v>1.7298421789259173</v>
      </c>
      <c r="AH908" s="17">
        <f t="shared" si="190"/>
        <v>1.7298421789259173</v>
      </c>
      <c r="AK908">
        <v>-23.313718712909303</v>
      </c>
    </row>
    <row r="909" spans="1:37" x14ac:dyDescent="0.3">
      <c r="A909" s="3" t="s">
        <v>4</v>
      </c>
      <c r="B909" s="3">
        <v>905</v>
      </c>
      <c r="C909" s="9">
        <v>44.9</v>
      </c>
      <c r="D909" s="9">
        <v>44.9</v>
      </c>
      <c r="E909" s="9">
        <v>58.508499999999998</v>
      </c>
      <c r="F909" s="13">
        <f t="shared" si="191"/>
        <v>-1.2222222222222219</v>
      </c>
      <c r="G909" s="13">
        <f t="shared" si="192"/>
        <v>6.8279166666666686</v>
      </c>
      <c r="H909" s="35" cm="1">
        <f t="array" ref="H909">(m*g*_xll.Interp1d(-1,Parameters!$H$48:$H$54,Parameters!$I$48:$I$54,C909)+c_w*A*rho_L*(C909/3.6)^2/2+F909*e_i*m)*C909/3.6/1000</f>
        <v>-19.106477022397669</v>
      </c>
      <c r="I909" s="35">
        <f t="shared" si="182"/>
        <v>54.423313220807472</v>
      </c>
      <c r="J909" s="35">
        <f t="shared" si="183"/>
        <v>3352.4863701503136</v>
      </c>
      <c r="K909" s="35">
        <f t="shared" si="184"/>
        <v>222.12875291072569</v>
      </c>
      <c r="L909" s="35">
        <f t="shared" si="185"/>
        <v>410.69292786356897</v>
      </c>
      <c r="M909" s="35" cm="1">
        <f t="array" ref="M909">_xll.Interp2dTab(-1,1,Parameters!$V$29:$AI$29,Parameters!$U$30:$U$37,Parameters!$V$30:$AI$37,ABS(J909),ABS(I909))*_xll.Interp2dTab(-1,1,Parameters!$V$18:$AI$18,Parameters!$U$19:$U$26,Parameters!$V$19:$AI$26,ABS(J909),ABS(I909))</f>
        <v>0.88397497850666285</v>
      </c>
      <c r="N909" s="35">
        <f t="shared" si="186"/>
        <v>-16.889647615212027</v>
      </c>
      <c r="O909" s="35">
        <f t="shared" si="187"/>
        <v>-16889.647615212027</v>
      </c>
      <c r="P909" s="35">
        <f t="shared" si="193"/>
        <v>0.69857466701078808</v>
      </c>
      <c r="Q909" s="35" cm="1">
        <f t="array" ref="Q909">_xll.Interp2dTab(-1,1,Parameters!$AL$29:$AY$29,Parameters!$AK$30:$AK$37,Parameters!$AL$30:$AY$37,ABS(L909),ABS(K909))</f>
        <v>0.90042125214488</v>
      </c>
      <c r="R909" s="35">
        <f t="shared" si="188"/>
        <v>-17.203877964584688</v>
      </c>
      <c r="S909" s="35">
        <f t="shared" si="194"/>
        <v>0.47963880249545204</v>
      </c>
      <c r="X909" s="12"/>
      <c r="AB909" s="17">
        <f>([1]WLTC_BFH!$I910/1000-H909)</f>
        <v>19.09732452239767</v>
      </c>
      <c r="AC909" s="17">
        <f t="shared" si="189"/>
        <v>19.09732452239767</v>
      </c>
      <c r="AG909" s="17">
        <f>([1]WLTC_BFH!$U913/1000-N909)</f>
        <v>4.2311611287249224</v>
      </c>
      <c r="AH909" s="17">
        <f t="shared" si="190"/>
        <v>4.2311611287249224</v>
      </c>
      <c r="AK909">
        <v>-7.947411362867383</v>
      </c>
    </row>
    <row r="910" spans="1:37" x14ac:dyDescent="0.3">
      <c r="A910" s="3" t="s">
        <v>4</v>
      </c>
      <c r="B910" s="3">
        <v>906</v>
      </c>
      <c r="C910" s="9">
        <v>42.3</v>
      </c>
      <c r="D910" s="9">
        <v>42.3</v>
      </c>
      <c r="E910" s="9">
        <v>53.726900000000001</v>
      </c>
      <c r="F910" s="13">
        <f t="shared" si="191"/>
        <v>-0.72222222222222265</v>
      </c>
      <c r="G910" s="13">
        <f t="shared" si="192"/>
        <v>6.8396666666666688</v>
      </c>
      <c r="H910" s="35" cm="1">
        <f t="array" ref="H910">(m*g*_xll.Interp1d(-1,Parameters!$H$48:$H$54,Parameters!$I$48:$I$54,C910)+c_w*A*rho_L*(C910/3.6)^2/2+F910*e_i*m)*C910/3.6/1000</f>
        <v>-10.09436750478614</v>
      </c>
      <c r="I910" s="35">
        <f t="shared" si="182"/>
        <v>30.520345579957102</v>
      </c>
      <c r="J910" s="35">
        <f t="shared" si="183"/>
        <v>3158.3557562886031</v>
      </c>
      <c r="K910" s="35">
        <f t="shared" si="184"/>
        <v>124.56879048459491</v>
      </c>
      <c r="L910" s="35">
        <f t="shared" si="185"/>
        <v>386.91115475788348</v>
      </c>
      <c r="M910" s="35" cm="1">
        <f t="array" ref="M910">_xll.Interp2dTab(-1,1,Parameters!$V$29:$AI$29,Parameters!$U$30:$U$37,Parameters!$V$30:$AI$37,ABS(J910),ABS(I910))*_xll.Interp2dTab(-1,1,Parameters!$V$18:$AI$18,Parameters!$U$19:$U$26,Parameters!$V$19:$AI$26,ABS(J910),ABS(I910))</f>
        <v>0.79260555989901171</v>
      </c>
      <c r="N910" s="35">
        <f t="shared" si="186"/>
        <v>-8.0008518079574085</v>
      </c>
      <c r="O910" s="35">
        <f t="shared" si="187"/>
        <v>-8000.8518079574087</v>
      </c>
      <c r="P910" s="35">
        <f t="shared" si="193"/>
        <v>0.69635220817524435</v>
      </c>
      <c r="Q910" s="35" cm="1">
        <f t="array" ref="Q910">_xll.Interp2dTab(-1,1,Parameters!$AL$29:$AY$29,Parameters!$AK$30:$AK$37,Parameters!$AL$30:$AY$37,ABS(L910),ABS(K910))</f>
        <v>0.93427680799585489</v>
      </c>
      <c r="R910" s="35">
        <f t="shared" si="188"/>
        <v>-9.4309334511086771</v>
      </c>
      <c r="S910" s="35">
        <f t="shared" si="194"/>
        <v>0.47701909875903298</v>
      </c>
      <c r="X910" s="12"/>
      <c r="AB910" s="17">
        <f>([1]WLTC_BFH!$I911/1000-H910)</f>
        <v>10.06686550478614</v>
      </c>
      <c r="AC910" s="17">
        <f t="shared" si="189"/>
        <v>10.06686550478614</v>
      </c>
      <c r="AG910" s="17">
        <f>([1]WLTC_BFH!$U914/1000-N910)</f>
        <v>7.0824373935423139</v>
      </c>
      <c r="AH910" s="17">
        <f t="shared" si="190"/>
        <v>7.0824373935423139</v>
      </c>
      <c r="AK910">
        <v>17.238114174634099</v>
      </c>
    </row>
    <row r="911" spans="1:37" x14ac:dyDescent="0.3">
      <c r="A911" s="3" t="s">
        <v>4</v>
      </c>
      <c r="B911" s="3">
        <v>907</v>
      </c>
      <c r="C911" s="9">
        <v>41.4</v>
      </c>
      <c r="D911" s="9">
        <v>41.4</v>
      </c>
      <c r="E911" s="9">
        <v>48.311399999999999</v>
      </c>
      <c r="F911" s="13">
        <f t="shared" si="191"/>
        <v>-0.24999999999999961</v>
      </c>
      <c r="G911" s="13">
        <f t="shared" si="192"/>
        <v>6.8511666666666686</v>
      </c>
      <c r="H911" s="35" cm="1">
        <f t="array" ref="H911">(m*g*_xll.Interp1d(-1,Parameters!$H$48:$H$54,Parameters!$I$48:$I$54,C911)+c_w*A*rho_L*(C911/3.6)^2/2+F911*e_i*m)*C911/3.6/1000</f>
        <v>-2.5215024902023035</v>
      </c>
      <c r="I911" s="35">
        <f t="shared" si="182"/>
        <v>7.7895032427194604</v>
      </c>
      <c r="J911" s="35">
        <f t="shared" si="183"/>
        <v>3091.156697644165</v>
      </c>
      <c r="K911" s="35">
        <f t="shared" si="184"/>
        <v>31.792857485159477</v>
      </c>
      <c r="L911" s="35">
        <f t="shared" si="185"/>
        <v>378.67900252899238</v>
      </c>
      <c r="M911" s="35" cm="1">
        <f t="array" ref="M911">_xll.Interp2dTab(-1,1,Parameters!$V$29:$AI$29,Parameters!$U$30:$U$37,Parameters!$V$30:$AI$37,ABS(J911),ABS(I911))*_xll.Interp2dTab(-1,1,Parameters!$V$18:$AI$18,Parameters!$U$19:$U$26,Parameters!$V$19:$AI$26,ABS(J911),ABS(I911))</f>
        <v>0.56167945148436116</v>
      </c>
      <c r="N911" s="35">
        <f t="shared" si="186"/>
        <v>-1.4162761356132807</v>
      </c>
      <c r="O911" s="35">
        <f t="shared" si="187"/>
        <v>-1416.2761356132808</v>
      </c>
      <c r="P911" s="35">
        <f t="shared" si="193"/>
        <v>0.695958798137574</v>
      </c>
      <c r="Q911" s="35" cm="1">
        <f t="array" ref="Q911">_xll.Interp2dTab(-1,1,Parameters!$AL$29:$AY$29,Parameters!$AK$30:$AK$37,Parameters!$AL$30:$AY$37,ABS(L911),ABS(K911))</f>
        <v>0.94087470424148711</v>
      </c>
      <c r="R911" s="35">
        <f t="shared" si="188"/>
        <v>-2.3724179097132656</v>
      </c>
      <c r="S911" s="35">
        <f t="shared" si="194"/>
        <v>0.47636009378411265</v>
      </c>
      <c r="X911" s="12"/>
      <c r="AB911" s="17">
        <f>([1]WLTC_BFH!$I912/1000-H911)</f>
        <v>2.4983881902023035</v>
      </c>
      <c r="AC911" s="17">
        <f t="shared" si="189"/>
        <v>2.4983881902023035</v>
      </c>
      <c r="AG911" s="17">
        <f>([1]WLTC_BFH!$U915/1000-N911)</f>
        <v>11.034798658134994</v>
      </c>
      <c r="AH911" s="17">
        <f t="shared" si="190"/>
        <v>11.034798658134994</v>
      </c>
      <c r="AK911">
        <v>30.249585867875993</v>
      </c>
    </row>
    <row r="912" spans="1:37" x14ac:dyDescent="0.3">
      <c r="A912" s="3" t="s">
        <v>4</v>
      </c>
      <c r="B912" s="3">
        <v>908</v>
      </c>
      <c r="C912" s="9">
        <v>41.3</v>
      </c>
      <c r="D912" s="9">
        <v>41.3</v>
      </c>
      <c r="E912" s="9">
        <v>44.0749</v>
      </c>
      <c r="F912" s="13">
        <f t="shared" si="191"/>
        <v>-2.7777777777778172E-2</v>
      </c>
      <c r="G912" s="13">
        <f t="shared" si="192"/>
        <v>6.862638888888891</v>
      </c>
      <c r="H912" s="35" cm="1">
        <f t="array" ref="H912">(m*g*_xll.Interp1d(-1,Parameters!$H$48:$H$54,Parameters!$I$48:$I$54,C912)+c_w*A*rho_L*(C912/3.6)^2/2+F912*e_i*m)*C912/3.6/1000</f>
        <v>0.94873957501379824</v>
      </c>
      <c r="I912" s="35">
        <f t="shared" si="182"/>
        <v>2.9379721002800543</v>
      </c>
      <c r="J912" s="35">
        <f t="shared" si="183"/>
        <v>3083.6901355725604</v>
      </c>
      <c r="K912" s="35">
        <f t="shared" si="184"/>
        <v>11.991333127293043</v>
      </c>
      <c r="L912" s="35">
        <f t="shared" si="185"/>
        <v>377.76431894800447</v>
      </c>
      <c r="M912" s="35" cm="1">
        <f t="array" ref="M912">_xll.Interp2dTab(-1,1,Parameters!$V$29:$AI$29,Parameters!$U$30:$U$37,Parameters!$V$30:$AI$37,ABS(J912),ABS(I912))*_xll.Interp2dTab(-1,1,Parameters!$V$18:$AI$18,Parameters!$U$19:$U$26,Parameters!$V$19:$AI$26,ABS(J912),ABS(I912))</f>
        <v>0.31614254759786048</v>
      </c>
      <c r="N912" s="35">
        <f t="shared" si="186"/>
        <v>3.0009866821868392</v>
      </c>
      <c r="O912" s="35">
        <f t="shared" si="187"/>
        <v>3000.9866821868391</v>
      </c>
      <c r="P912" s="35">
        <f t="shared" si="193"/>
        <v>0.69679240554929256</v>
      </c>
      <c r="Q912" s="35" cm="1">
        <f t="array" ref="Q912">_xll.Interp2dTab(-1,1,Parameters!$AL$29:$AY$29,Parameters!$AK$30:$AK$37,Parameters!$AL$30:$AY$37,ABS(L912),ABS(K912))</f>
        <v>0.65794625371430282</v>
      </c>
      <c r="R912" s="35">
        <f t="shared" si="188"/>
        <v>1.4419712395319229</v>
      </c>
      <c r="S912" s="35">
        <f t="shared" si="194"/>
        <v>0.47676064135064927</v>
      </c>
      <c r="X912" s="12"/>
      <c r="AB912" s="17">
        <f>([1]WLTC_BFH!$I913/1000-H912)</f>
        <v>-0.96526457501379825</v>
      </c>
      <c r="AC912" s="17">
        <f t="shared" si="189"/>
        <v>0.96526457501379825</v>
      </c>
      <c r="AG912" s="17">
        <f>([1]WLTC_BFH!$U916/1000-N912)</f>
        <v>2.0470133178134309</v>
      </c>
      <c r="AH912" s="17">
        <f t="shared" si="190"/>
        <v>2.0470133178134309</v>
      </c>
      <c r="AK912">
        <v>18.487866581265841</v>
      </c>
    </row>
    <row r="913" spans="1:37" x14ac:dyDescent="0.3">
      <c r="A913" s="3" t="s">
        <v>4</v>
      </c>
      <c r="B913" s="3">
        <v>909</v>
      </c>
      <c r="C913" s="9">
        <v>42.1</v>
      </c>
      <c r="D913" s="9">
        <v>42.1</v>
      </c>
      <c r="E913" s="9">
        <v>41.720599999999997</v>
      </c>
      <c r="F913" s="13">
        <f t="shared" si="191"/>
        <v>0.2222222222222234</v>
      </c>
      <c r="G913" s="13">
        <f t="shared" si="192"/>
        <v>6.8743333333333352</v>
      </c>
      <c r="H913" s="35" cm="1">
        <f t="array" ref="H913">(m*g*_xll.Interp1d(-1,Parameters!$H$48:$H$54,Parameters!$I$48:$I$54,C913)+c_w*A*rho_L*(C913/3.6)^2/2+F913*e_i*m)*C913/3.6/1000</f>
        <v>4.9679726193380525</v>
      </c>
      <c r="I913" s="35">
        <f t="shared" si="182"/>
        <v>15.092034868500052</v>
      </c>
      <c r="J913" s="35">
        <f t="shared" si="183"/>
        <v>3143.4226321453948</v>
      </c>
      <c r="K913" s="35">
        <f t="shared" si="184"/>
        <v>61.598140315782963</v>
      </c>
      <c r="L913" s="35">
        <f t="shared" si="185"/>
        <v>385.08178759590771</v>
      </c>
      <c r="M913" s="35" cm="1">
        <f t="array" ref="M913">_xll.Interp2dTab(-1,1,Parameters!$V$29:$AI$29,Parameters!$U$30:$U$37,Parameters!$V$30:$AI$37,ABS(J913),ABS(I913))*_xll.Interp2dTab(-1,1,Parameters!$V$18:$AI$18,Parameters!$U$19:$U$26,Parameters!$V$19:$AI$26,ABS(J913),ABS(I913))</f>
        <v>0.71865130946631928</v>
      </c>
      <c r="N913" s="35">
        <f t="shared" si="186"/>
        <v>6.9129111070949554</v>
      </c>
      <c r="O913" s="35">
        <f t="shared" si="187"/>
        <v>6912.9111070949557</v>
      </c>
      <c r="P913" s="35">
        <f t="shared" si="193"/>
        <v>0.69871265863459675</v>
      </c>
      <c r="Q913" s="35" cm="1">
        <f t="array" ref="Q913">_xll.Interp2dTab(-1,1,Parameters!$AL$29:$AY$29,Parameters!$AK$30:$AK$37,Parameters!$AL$30:$AY$37,ABS(L913),ABS(K913))</f>
        <v>0.9477482283067703</v>
      </c>
      <c r="R913" s="35">
        <f t="shared" si="188"/>
        <v>5.2418695925327574</v>
      </c>
      <c r="S913" s="35">
        <f t="shared" si="194"/>
        <v>0.47821671623746392</v>
      </c>
      <c r="X913" s="12"/>
      <c r="AB913" s="17">
        <f>([1]WLTC_BFH!$I914/1000-H913)</f>
        <v>-4.9732507193380524</v>
      </c>
      <c r="AC913" s="17">
        <f t="shared" si="189"/>
        <v>4.9732507193380524</v>
      </c>
      <c r="AG913" s="17">
        <f>([1]WLTC_BFH!$U917/1000-N913)</f>
        <v>3.1982096788477854E-2</v>
      </c>
      <c r="AH913" s="17">
        <f t="shared" si="190"/>
        <v>3.1982096788477854E-2</v>
      </c>
      <c r="AK913">
        <v>12.28103808996328</v>
      </c>
    </row>
    <row r="914" spans="1:37" x14ac:dyDescent="0.3">
      <c r="A914" s="3" t="s">
        <v>4</v>
      </c>
      <c r="B914" s="3">
        <v>910</v>
      </c>
      <c r="C914" s="9">
        <v>44.7</v>
      </c>
      <c r="D914" s="9">
        <v>44.7</v>
      </c>
      <c r="E914" s="9">
        <v>42.243099999999998</v>
      </c>
      <c r="F914" s="13">
        <f t="shared" si="191"/>
        <v>0.72222222222222265</v>
      </c>
      <c r="G914" s="13">
        <f t="shared" si="192"/>
        <v>6.8867500000000019</v>
      </c>
      <c r="H914" s="35" cm="1">
        <f t="array" ref="H914">(m*g*_xll.Interp1d(-1,Parameters!$H$48:$H$54,Parameters!$I$48:$I$54,C914)+c_w*A*rho_L*(C914/3.6)^2/2+F914*e_i*m)*C914/3.6/1000</f>
        <v>13.806794757513421</v>
      </c>
      <c r="I914" s="35">
        <f t="shared" si="182"/>
        <v>39.50354295996479</v>
      </c>
      <c r="J914" s="35">
        <f t="shared" si="183"/>
        <v>3337.5532460071063</v>
      </c>
      <c r="K914" s="35">
        <f t="shared" si="184"/>
        <v>161.2337105910963</v>
      </c>
      <c r="L914" s="35">
        <f t="shared" si="185"/>
        <v>408.86356070159331</v>
      </c>
      <c r="M914" s="35" cm="1">
        <f t="array" ref="M914">_xll.Interp2dTab(-1,1,Parameters!$V$29:$AI$29,Parameters!$U$30:$U$37,Parameters!$V$30:$AI$37,ABS(J914),ABS(I914))*_xll.Interp2dTab(-1,1,Parameters!$V$18:$AI$18,Parameters!$U$19:$U$26,Parameters!$V$19:$AI$26,ABS(J914),ABS(I914))</f>
        <v>0.83529850269648243</v>
      </c>
      <c r="N914" s="35">
        <f t="shared" si="186"/>
        <v>16.529174556093171</v>
      </c>
      <c r="O914" s="35">
        <f t="shared" si="187"/>
        <v>16529.17455609317</v>
      </c>
      <c r="P914" s="35">
        <f t="shared" si="193"/>
        <v>0.70330409601128929</v>
      </c>
      <c r="Q914" s="35" cm="1">
        <f t="array" ref="Q914">_xll.Interp2dTab(-1,1,Parameters!$AL$29:$AY$29,Parameters!$AK$30:$AK$37,Parameters!$AL$30:$AY$37,ABS(L914),ABS(K914))</f>
        <v>0.92472593171867967</v>
      </c>
      <c r="R914" s="35">
        <f t="shared" si="188"/>
        <v>14.930688416893803</v>
      </c>
      <c r="S914" s="35">
        <f t="shared" si="194"/>
        <v>0.48236412968660108</v>
      </c>
      <c r="X914" s="12"/>
      <c r="AB914" s="17">
        <f>([1]WLTC_BFH!$I915/1000-H914)</f>
        <v>-13.79967505751342</v>
      </c>
      <c r="AC914" s="17">
        <f t="shared" si="189"/>
        <v>13.79967505751342</v>
      </c>
      <c r="AG914" s="17">
        <f>([1]WLTC_BFH!$U918/1000-N914)</f>
        <v>-1.4633367182556292</v>
      </c>
      <c r="AH914" s="17">
        <f t="shared" si="190"/>
        <v>1.4633367182556292</v>
      </c>
      <c r="AK914">
        <v>10.587019076066314</v>
      </c>
    </row>
    <row r="915" spans="1:37" x14ac:dyDescent="0.3">
      <c r="A915" s="3" t="s">
        <v>4</v>
      </c>
      <c r="B915" s="3">
        <v>911</v>
      </c>
      <c r="C915" s="9">
        <v>48.4</v>
      </c>
      <c r="D915" s="9">
        <v>48.4</v>
      </c>
      <c r="E915" s="9">
        <v>43.158799999999999</v>
      </c>
      <c r="F915" s="13">
        <f t="shared" si="191"/>
        <v>1.0277777777777766</v>
      </c>
      <c r="G915" s="13">
        <f t="shared" si="192"/>
        <v>6.9001944444444465</v>
      </c>
      <c r="H915" s="35" cm="1">
        <f t="array" ref="H915">(m*g*_xll.Interp1d(-1,Parameters!$H$48:$H$54,Parameters!$I$48:$I$54,C915)+c_w*A*rho_L*(C915/3.6)^2/2+F915*e_i*m)*C915/3.6/1000</f>
        <v>20.68259642165572</v>
      </c>
      <c r="I915" s="35">
        <f t="shared" si="182"/>
        <v>54.652545967362741</v>
      </c>
      <c r="J915" s="35">
        <f t="shared" si="183"/>
        <v>3613.8160426564627</v>
      </c>
      <c r="K915" s="35">
        <f t="shared" si="184"/>
        <v>223.06436636579105</v>
      </c>
      <c r="L915" s="35">
        <f t="shared" si="185"/>
        <v>442.70685319814561</v>
      </c>
      <c r="M915" s="35" cm="1">
        <f t="array" ref="M915">_xll.Interp2dTab(-1,1,Parameters!$V$29:$AI$29,Parameters!$U$30:$U$37,Parameters!$V$30:$AI$37,ABS(J915),ABS(I915))*_xll.Interp2dTab(-1,1,Parameters!$V$18:$AI$18,Parameters!$U$19:$U$26,Parameters!$V$19:$AI$26,ABS(J915),ABS(I915))</f>
        <v>0.88028616707484775</v>
      </c>
      <c r="N915" s="35">
        <f t="shared" si="186"/>
        <v>23.495310042622933</v>
      </c>
      <c r="O915" s="35">
        <f t="shared" si="187"/>
        <v>23495.310042622932</v>
      </c>
      <c r="P915" s="35">
        <f t="shared" si="193"/>
        <v>0.70983057102312896</v>
      </c>
      <c r="Q915" s="35" cm="1">
        <f t="array" ref="Q915">_xll.Interp2dTab(-1,1,Parameters!$AL$29:$AY$29,Parameters!$AK$30:$AK$37,Parameters!$AL$30:$AY$37,ABS(L915),ABS(K915))</f>
        <v>0.90438134154258032</v>
      </c>
      <c r="R915" s="35">
        <f t="shared" si="188"/>
        <v>22.869331189847351</v>
      </c>
      <c r="S915" s="35">
        <f t="shared" si="194"/>
        <v>0.48871672168378089</v>
      </c>
      <c r="X915" s="12"/>
      <c r="AB915" s="17">
        <f>([1]WLTC_BFH!$I916/1000-H915)</f>
        <v>-20.67882482165572</v>
      </c>
      <c r="AC915" s="17">
        <f t="shared" si="189"/>
        <v>20.67882482165572</v>
      </c>
      <c r="AG915" s="17">
        <f>([1]WLTC_BFH!$U919/1000-N915)</f>
        <v>-1.6359826089948228</v>
      </c>
      <c r="AH915" s="17">
        <f t="shared" si="190"/>
        <v>1.6359826089948228</v>
      </c>
      <c r="AK915">
        <v>15.788214110312891</v>
      </c>
    </row>
    <row r="916" spans="1:37" x14ac:dyDescent="0.3">
      <c r="A916" s="3" t="s">
        <v>4</v>
      </c>
      <c r="B916" s="3">
        <v>912</v>
      </c>
      <c r="C916" s="9">
        <v>51.4</v>
      </c>
      <c r="D916" s="9">
        <v>51.4</v>
      </c>
      <c r="E916" s="9">
        <v>43.8369</v>
      </c>
      <c r="F916" s="13">
        <f t="shared" si="191"/>
        <v>0.83333333333333326</v>
      </c>
      <c r="G916" s="13">
        <f t="shared" si="192"/>
        <v>6.9144722222222246</v>
      </c>
      <c r="H916" s="35" cm="1">
        <f t="array" ref="H916">(m*g*_xll.Interp1d(-1,Parameters!$H$48:$H$54,Parameters!$I$48:$I$54,C916)+c_w*A*rho_L*(C916/3.6)^2/2+F916*e_i*m)*C916/3.6/1000</f>
        <v>18.332635150387539</v>
      </c>
      <c r="I916" s="35">
        <f t="shared" si="182"/>
        <v>45.615504087210894</v>
      </c>
      <c r="J916" s="35">
        <f t="shared" si="183"/>
        <v>3837.8129048045912</v>
      </c>
      <c r="K916" s="35">
        <f t="shared" si="184"/>
        <v>186.17967993195128</v>
      </c>
      <c r="L916" s="35">
        <f t="shared" si="185"/>
        <v>470.1473606277828</v>
      </c>
      <c r="M916" s="35" cm="1">
        <f t="array" ref="M916">_xll.Interp2dTab(-1,1,Parameters!$V$29:$AI$29,Parameters!$U$30:$U$37,Parameters!$V$30:$AI$37,ABS(J916),ABS(I916))*_xll.Interp2dTab(-1,1,Parameters!$V$18:$AI$18,Parameters!$U$19:$U$26,Parameters!$V$19:$AI$26,ABS(J916),ABS(I916))</f>
        <v>0.85914011227925768</v>
      </c>
      <c r="N916" s="35">
        <f t="shared" si="186"/>
        <v>21.338353184036457</v>
      </c>
      <c r="O916" s="35">
        <f t="shared" si="187"/>
        <v>21338.353184036456</v>
      </c>
      <c r="P916" s="35">
        <f t="shared" si="193"/>
        <v>0.71575789135202794</v>
      </c>
      <c r="Q916" s="35" cm="1">
        <f t="array" ref="Q916">_xll.Interp2dTab(-1,1,Parameters!$AL$29:$AY$29,Parameters!$AK$30:$AK$37,Parameters!$AL$30:$AY$37,ABS(L916),ABS(K916))</f>
        <v>0.92487448663008209</v>
      </c>
      <c r="R916" s="35">
        <f t="shared" si="188"/>
        <v>19.821754643903329</v>
      </c>
      <c r="S916" s="35">
        <f t="shared" si="194"/>
        <v>0.4942227646404207</v>
      </c>
      <c r="X916" s="12"/>
      <c r="AB916" s="17">
        <f>([1]WLTC_BFH!$I917/1000-H916)</f>
        <v>-18.32853295038754</v>
      </c>
      <c r="AC916" s="17">
        <f t="shared" si="189"/>
        <v>18.32853295038754</v>
      </c>
      <c r="AG916" s="17">
        <f>([1]WLTC_BFH!$U920/1000-N916)</f>
        <v>-5.8320674697502994</v>
      </c>
      <c r="AH916" s="17">
        <f t="shared" si="190"/>
        <v>5.8320674697502994</v>
      </c>
      <c r="AK916">
        <v>10.23940556449336</v>
      </c>
    </row>
    <row r="917" spans="1:37" x14ac:dyDescent="0.3">
      <c r="A917" s="3" t="s">
        <v>4</v>
      </c>
      <c r="B917" s="3">
        <v>913</v>
      </c>
      <c r="C917" s="9">
        <v>52.7</v>
      </c>
      <c r="D917" s="9">
        <v>52.7</v>
      </c>
      <c r="E917" s="9">
        <v>45.800199999999997</v>
      </c>
      <c r="F917" s="13">
        <f t="shared" si="191"/>
        <v>0.36111111111111227</v>
      </c>
      <c r="G917" s="13">
        <f t="shared" si="192"/>
        <v>6.9291111111111139</v>
      </c>
      <c r="H917" s="35" cm="1">
        <f t="array" ref="H917">(m*g*_xll.Interp1d(-1,Parameters!$H$48:$H$54,Parameters!$I$48:$I$54,C917)+c_w*A*rho_L*(C917/3.6)^2/2+F917*e_i*m)*C917/3.6/1000</f>
        <v>9.4659573140470226</v>
      </c>
      <c r="I917" s="35">
        <f t="shared" si="182"/>
        <v>22.972307907283525</v>
      </c>
      <c r="J917" s="35">
        <f t="shared" si="183"/>
        <v>3934.8782117354467</v>
      </c>
      <c r="K917" s="35">
        <f t="shared" si="184"/>
        <v>93.761474723577706</v>
      </c>
      <c r="L917" s="35">
        <f t="shared" si="185"/>
        <v>482.0382471806256</v>
      </c>
      <c r="M917" s="35" cm="1">
        <f t="array" ref="M917">_xll.Interp2dTab(-1,1,Parameters!$V$29:$AI$29,Parameters!$U$30:$U$37,Parameters!$V$30:$AI$37,ABS(J917),ABS(I917))*_xll.Interp2dTab(-1,1,Parameters!$V$18:$AI$18,Parameters!$U$19:$U$26,Parameters!$V$19:$AI$26,ABS(J917),ABS(I917))</f>
        <v>0.75575909708439881</v>
      </c>
      <c r="N917" s="35">
        <f t="shared" si="186"/>
        <v>12.525098739221553</v>
      </c>
      <c r="O917" s="35">
        <f t="shared" si="187"/>
        <v>12525.098739221554</v>
      </c>
      <c r="P917" s="35">
        <f t="shared" si="193"/>
        <v>0.7192370854462562</v>
      </c>
      <c r="Q917" s="35" cm="1">
        <f t="array" ref="Q917">_xll.Interp2dTab(-1,1,Parameters!$AL$29:$AY$29,Parameters!$AK$30:$AK$37,Parameters!$AL$30:$AY$37,ABS(L917),ABS(K917))</f>
        <v>0.95331587956703501</v>
      </c>
      <c r="R917" s="35">
        <f t="shared" si="188"/>
        <v>9.9295076447757822</v>
      </c>
      <c r="S917" s="35">
        <f t="shared" si="194"/>
        <v>0.49698096120841395</v>
      </c>
      <c r="X917" s="12"/>
      <c r="AB917" s="17">
        <f>([1]WLTC_BFH!$I918/1000-H917)</f>
        <v>-9.4542859140470217</v>
      </c>
      <c r="AC917" s="17">
        <f t="shared" si="189"/>
        <v>9.4542859140470217</v>
      </c>
      <c r="AG917" s="17">
        <f>([1]WLTC_BFH!$U921/1000-N917)</f>
        <v>-3.0568078301306336</v>
      </c>
      <c r="AH917" s="17">
        <f t="shared" si="190"/>
        <v>3.0568078301306336</v>
      </c>
      <c r="AK917">
        <v>-1.4937601016608149</v>
      </c>
    </row>
    <row r="918" spans="1:37" x14ac:dyDescent="0.3">
      <c r="A918" s="3" t="s">
        <v>4</v>
      </c>
      <c r="B918" s="3">
        <v>914</v>
      </c>
      <c r="C918" s="9">
        <v>54</v>
      </c>
      <c r="D918" s="9">
        <v>54</v>
      </c>
      <c r="E918" s="9">
        <v>49.073500000000003</v>
      </c>
      <c r="F918" s="13">
        <f t="shared" si="191"/>
        <v>0.36111111111111033</v>
      </c>
      <c r="G918" s="13">
        <f t="shared" si="192"/>
        <v>6.9441111111111136</v>
      </c>
      <c r="H918" s="35" cm="1">
        <f t="array" ref="H918">(m*g*_xll.Interp1d(-1,Parameters!$H$48:$H$54,Parameters!$I$48:$I$54,C918)+c_w*A*rho_L*(C918/3.6)^2/2+F918*e_i*m)*C918/3.6/1000</f>
        <v>9.7738165186158792</v>
      </c>
      <c r="I918" s="35">
        <f t="shared" si="182"/>
        <v>23.148407778174729</v>
      </c>
      <c r="J918" s="35">
        <f t="shared" si="183"/>
        <v>4031.9435186663022</v>
      </c>
      <c r="K918" s="35">
        <f t="shared" si="184"/>
        <v>94.480226346620157</v>
      </c>
      <c r="L918" s="35">
        <f t="shared" si="185"/>
        <v>493.92913373346835</v>
      </c>
      <c r="M918" s="35" cm="1">
        <f t="array" ref="M918">_xll.Interp2dTab(-1,1,Parameters!$V$29:$AI$29,Parameters!$U$30:$U$37,Parameters!$V$30:$AI$37,ABS(J918),ABS(I918))*_xll.Interp2dTab(-1,1,Parameters!$V$18:$AI$18,Parameters!$U$19:$U$26,Parameters!$V$19:$AI$26,ABS(J918),ABS(I918))</f>
        <v>0.75725237009412993</v>
      </c>
      <c r="N918" s="35">
        <f t="shared" si="186"/>
        <v>12.906947412262241</v>
      </c>
      <c r="O918" s="35">
        <f t="shared" si="187"/>
        <v>12906.947412262241</v>
      </c>
      <c r="P918" s="35">
        <f t="shared" si="193"/>
        <v>0.72282234861632899</v>
      </c>
      <c r="Q918" s="35" cm="1">
        <f t="array" ref="Q918">_xll.Interp2dTab(-1,1,Parameters!$AL$29:$AY$29,Parameters!$AK$30:$AK$37,Parameters!$AL$30:$AY$37,ABS(L918),ABS(K918))</f>
        <v>0.954426423181018</v>
      </c>
      <c r="R918" s="35">
        <f t="shared" si="188"/>
        <v>10.240513339981328</v>
      </c>
      <c r="S918" s="35">
        <f t="shared" si="194"/>
        <v>0.49982554824729764</v>
      </c>
      <c r="X918" s="12"/>
      <c r="AB918" s="17">
        <f>([1]WLTC_BFH!$I919/1000-H918)</f>
        <v>-9.7549719186158796</v>
      </c>
      <c r="AC918" s="17">
        <f t="shared" si="189"/>
        <v>9.7549719186158796</v>
      </c>
      <c r="AG918" s="17">
        <f>([1]WLTC_BFH!$U922/1000-N918)</f>
        <v>2.4648972479312832</v>
      </c>
      <c r="AH918" s="17">
        <f t="shared" si="190"/>
        <v>2.4648972479312832</v>
      </c>
      <c r="AK918">
        <v>-3.2319465763953446</v>
      </c>
    </row>
    <row r="919" spans="1:37" x14ac:dyDescent="0.3">
      <c r="A919" s="3" t="s">
        <v>4</v>
      </c>
      <c r="B919" s="3">
        <v>915</v>
      </c>
      <c r="C919" s="9">
        <v>57</v>
      </c>
      <c r="D919" s="9">
        <v>57</v>
      </c>
      <c r="E919" s="9">
        <v>51.575800000000001</v>
      </c>
      <c r="F919" s="13">
        <f t="shared" si="191"/>
        <v>0.83333333333333326</v>
      </c>
      <c r="G919" s="13">
        <f t="shared" si="192"/>
        <v>6.9599444444444467</v>
      </c>
      <c r="H919" s="35" cm="1">
        <f t="array" ref="H919">(m*g*_xll.Interp1d(-1,Parameters!$H$48:$H$54,Parameters!$I$48:$I$54,C919)+c_w*A*rho_L*(C919/3.6)^2/2+F919*e_i*m)*C919/3.6/1000</f>
        <v>20.672574876279249</v>
      </c>
      <c r="I919" s="35">
        <f t="shared" si="182"/>
        <v>46.384237328543939</v>
      </c>
      <c r="J919" s="35">
        <f t="shared" si="183"/>
        <v>4255.9403808144289</v>
      </c>
      <c r="K919" s="35">
        <f t="shared" si="184"/>
        <v>189.3172646564521</v>
      </c>
      <c r="L919" s="35">
        <f t="shared" si="185"/>
        <v>521.36964116310537</v>
      </c>
      <c r="M919" s="35" cm="1">
        <f t="array" ref="M919">_xll.Interp2dTab(-1,1,Parameters!$V$29:$AI$29,Parameters!$U$30:$U$37,Parameters!$V$30:$AI$37,ABS(J919),ABS(I919))*_xll.Interp2dTab(-1,1,Parameters!$V$18:$AI$18,Parameters!$U$19:$U$26,Parameters!$V$19:$AI$26,ABS(J919),ABS(I919))</f>
        <v>0.86237080561936552</v>
      </c>
      <c r="N919" s="35">
        <f t="shared" si="186"/>
        <v>23.97179350410865</v>
      </c>
      <c r="O919" s="35">
        <f t="shared" si="187"/>
        <v>23971.793504108649</v>
      </c>
      <c r="P919" s="35">
        <f t="shared" si="193"/>
        <v>0.7294811801452481</v>
      </c>
      <c r="Q919" s="35" cm="1">
        <f t="array" ref="Q919">_xll.Interp2dTab(-1,1,Parameters!$AL$29:$AY$29,Parameters!$AK$30:$AK$37,Parameters!$AL$30:$AY$37,ABS(L919),ABS(K919))</f>
        <v>0.92820482060306442</v>
      </c>
      <c r="R919" s="35">
        <f t="shared" si="188"/>
        <v>22.271565949041356</v>
      </c>
      <c r="S919" s="35">
        <f t="shared" si="194"/>
        <v>0.50601209434425354</v>
      </c>
      <c r="X919" s="12"/>
      <c r="AB919" s="17">
        <f>([1]WLTC_BFH!$I920/1000-H919)</f>
        <v>-20.659817776279247</v>
      </c>
      <c r="AC919" s="17">
        <f t="shared" si="189"/>
        <v>20.659817776279247</v>
      </c>
      <c r="AG919" s="17">
        <f>([1]WLTC_BFH!$U923/1000-N919)</f>
        <v>-4.3960817923965898</v>
      </c>
      <c r="AH919" s="17">
        <f t="shared" si="190"/>
        <v>4.3960817923965898</v>
      </c>
      <c r="AK919">
        <v>4.3408072140157508</v>
      </c>
    </row>
    <row r="920" spans="1:37" x14ac:dyDescent="0.3">
      <c r="A920" s="3" t="s">
        <v>4</v>
      </c>
      <c r="B920" s="3">
        <v>916</v>
      </c>
      <c r="C920" s="9">
        <v>58.1</v>
      </c>
      <c r="D920" s="9">
        <v>58.1</v>
      </c>
      <c r="E920" s="9">
        <v>52.927</v>
      </c>
      <c r="F920" s="13">
        <f t="shared" si="191"/>
        <v>0.30555555555555597</v>
      </c>
      <c r="G920" s="13">
        <f t="shared" si="192"/>
        <v>6.9760833333333352</v>
      </c>
      <c r="H920" s="35" cm="1">
        <f t="array" ref="H920">(m*g*_xll.Interp1d(-1,Parameters!$H$48:$H$54,Parameters!$I$48:$I$54,C920)+c_w*A*rho_L*(C920/3.6)^2/2+F920*e_i*m)*C920/3.6/1000</f>
        <v>9.5595465256998597</v>
      </c>
      <c r="I920" s="35">
        <f t="shared" si="182"/>
        <v>21.043203786597331</v>
      </c>
      <c r="J920" s="35">
        <f t="shared" si="183"/>
        <v>4338.072563602077</v>
      </c>
      <c r="K920" s="35">
        <f t="shared" si="184"/>
        <v>85.887836254997012</v>
      </c>
      <c r="L920" s="35">
        <f t="shared" si="185"/>
        <v>531.4311605539724</v>
      </c>
      <c r="M920" s="35" cm="1">
        <f t="array" ref="M920">_xll.Interp2dTab(-1,1,Parameters!$V$29:$AI$29,Parameters!$U$30:$U$37,Parameters!$V$30:$AI$37,ABS(J920),ABS(I920))*_xll.Interp2dTab(-1,1,Parameters!$V$18:$AI$18,Parameters!$U$19:$U$26,Parameters!$V$19:$AI$26,ABS(J920),ABS(I920))</f>
        <v>0.75577694662245587</v>
      </c>
      <c r="N920" s="35">
        <f t="shared" si="186"/>
        <v>12.648634717453584</v>
      </c>
      <c r="O920" s="35">
        <f t="shared" si="187"/>
        <v>12648.634717453584</v>
      </c>
      <c r="P920" s="35">
        <f t="shared" si="193"/>
        <v>0.73299468978898519</v>
      </c>
      <c r="Q920" s="35" cm="1">
        <f t="array" ref="Q920">_xll.Interp2dTab(-1,1,Parameters!$AL$29:$AY$29,Parameters!$AK$30:$AK$37,Parameters!$AL$30:$AY$37,ABS(L920),ABS(K920))</f>
        <v>0.95500000000000007</v>
      </c>
      <c r="R920" s="35">
        <f t="shared" si="188"/>
        <v>10.009996361989382</v>
      </c>
      <c r="S920" s="35">
        <f t="shared" si="194"/>
        <v>0.50879264888925058</v>
      </c>
      <c r="X920" s="12"/>
      <c r="AB920" s="17">
        <f>([1]WLTC_BFH!$I921/1000-H920)</f>
        <v>-9.5526069256998589</v>
      </c>
      <c r="AC920" s="17">
        <f t="shared" si="189"/>
        <v>9.5526069256998589</v>
      </c>
      <c r="AG920" s="17">
        <f>([1]WLTC_BFH!$U924/1000-N920)</f>
        <v>-1.2205980202056033</v>
      </c>
      <c r="AH920" s="17">
        <f t="shared" si="190"/>
        <v>1.2205980202056033</v>
      </c>
      <c r="AK920">
        <v>1.682225674484167</v>
      </c>
    </row>
    <row r="921" spans="1:37" x14ac:dyDescent="0.3">
      <c r="A921" s="3" t="s">
        <v>4</v>
      </c>
      <c r="B921" s="3">
        <v>917</v>
      </c>
      <c r="C921" s="9">
        <v>59.2</v>
      </c>
      <c r="D921" s="9">
        <v>59.2</v>
      </c>
      <c r="E921" s="9">
        <v>54.552199999999999</v>
      </c>
      <c r="F921" s="13">
        <f t="shared" si="191"/>
        <v>0.30555555555555597</v>
      </c>
      <c r="G921" s="13">
        <f t="shared" si="192"/>
        <v>6.9925277777777799</v>
      </c>
      <c r="H921" s="35" cm="1">
        <f t="array" ref="H921">(m*g*_xll.Interp1d(-1,Parameters!$H$48:$H$54,Parameters!$I$48:$I$54,C921)+c_w*A*rho_L*(C921/3.6)^2/2+F921*e_i*m)*C921/3.6/1000</f>
        <v>9.8152631778408423</v>
      </c>
      <c r="I921" s="35">
        <f t="shared" si="182"/>
        <v>21.20464198556158</v>
      </c>
      <c r="J921" s="35">
        <f t="shared" si="183"/>
        <v>4420.2047463897243</v>
      </c>
      <c r="K921" s="35">
        <f t="shared" si="184"/>
        <v>86.546746264069583</v>
      </c>
      <c r="L921" s="35">
        <f t="shared" si="185"/>
        <v>541.49267994483944</v>
      </c>
      <c r="M921" s="35" cm="1">
        <f t="array" ref="M921">_xll.Interp2dTab(-1,1,Parameters!$V$29:$AI$29,Parameters!$U$30:$U$37,Parameters!$V$30:$AI$37,ABS(J921),ABS(I921))*_xll.Interp2dTab(-1,1,Parameters!$V$18:$AI$18,Parameters!$U$19:$U$26,Parameters!$V$19:$AI$26,ABS(J921),ABS(I921))</f>
        <v>0.7584800096427442</v>
      </c>
      <c r="N921" s="35">
        <f t="shared" si="186"/>
        <v>12.940701209072053</v>
      </c>
      <c r="O921" s="35">
        <f t="shared" si="187"/>
        <v>12940.701209072053</v>
      </c>
      <c r="P921" s="35">
        <f t="shared" si="193"/>
        <v>0.73658932901372742</v>
      </c>
      <c r="Q921" s="35" cm="1">
        <f t="array" ref="Q921">_xll.Interp2dTab(-1,1,Parameters!$AL$29:$AY$29,Parameters!$AK$30:$AK$37,Parameters!$AL$30:$AY$37,ABS(L921),ABS(K921))</f>
        <v>0.95499999999999996</v>
      </c>
      <c r="R921" s="35">
        <f t="shared" si="188"/>
        <v>10.277762489885699</v>
      </c>
      <c r="S921" s="35">
        <f t="shared" si="194"/>
        <v>0.51164758291421886</v>
      </c>
      <c r="X921" s="12"/>
      <c r="AB921" s="17">
        <f>([1]WLTC_BFH!$I922/1000-H921)</f>
        <v>-9.8041145778408421</v>
      </c>
      <c r="AC921" s="17">
        <f t="shared" si="189"/>
        <v>9.8041145778408421</v>
      </c>
      <c r="AG921" s="17">
        <f>([1]WLTC_BFH!$U925/1000-N921)</f>
        <v>-5.3195900979609974</v>
      </c>
      <c r="AH921" s="17">
        <f t="shared" si="190"/>
        <v>5.3195900979609974</v>
      </c>
      <c r="AK921">
        <v>-3.887653123550157</v>
      </c>
    </row>
    <row r="922" spans="1:37" x14ac:dyDescent="0.3">
      <c r="A922" s="3" t="s">
        <v>4</v>
      </c>
      <c r="B922" s="3">
        <v>918</v>
      </c>
      <c r="C922" s="9">
        <v>59</v>
      </c>
      <c r="D922" s="9">
        <v>59</v>
      </c>
      <c r="E922" s="9">
        <v>56.848799999999997</v>
      </c>
      <c r="F922" s="13">
        <f t="shared" si="191"/>
        <v>-5.5555555555556344E-2</v>
      </c>
      <c r="G922" s="13">
        <f t="shared" si="192"/>
        <v>7.0089166666666687</v>
      </c>
      <c r="H922" s="35" cm="1">
        <f t="array" ref="H922">(m*g*_xll.Interp1d(-1,Parameters!$H$48:$H$54,Parameters!$I$48:$I$54,C922)+c_w*A*rho_L*(C922/3.6)^2/2+F922*e_i*m)*C922/3.6/1000</f>
        <v>1.7197063614406376</v>
      </c>
      <c r="I922" s="35">
        <f t="shared" si="182"/>
        <v>3.7278032987706529</v>
      </c>
      <c r="J922" s="35">
        <f t="shared" si="183"/>
        <v>4405.2716222465151</v>
      </c>
      <c r="K922" s="35">
        <f t="shared" si="184"/>
        <v>15.215029163932421</v>
      </c>
      <c r="L922" s="35">
        <f t="shared" si="185"/>
        <v>539.6633127828635</v>
      </c>
      <c r="M922" s="35" cm="1">
        <f t="array" ref="M922">_xll.Interp2dTab(-1,1,Parameters!$V$29:$AI$29,Parameters!$U$30:$U$37,Parameters!$V$30:$AI$37,ABS(J922),ABS(I922))*_xll.Interp2dTab(-1,1,Parameters!$V$18:$AI$18,Parameters!$U$19:$U$26,Parameters!$V$19:$AI$26,ABS(J922),ABS(I922))</f>
        <v>0.36632474354433925</v>
      </c>
      <c r="N922" s="35">
        <f t="shared" si="186"/>
        <v>4.6944859492749158</v>
      </c>
      <c r="O922" s="35">
        <f t="shared" si="187"/>
        <v>4694.4859492749156</v>
      </c>
      <c r="P922" s="35">
        <f t="shared" si="193"/>
        <v>0.73789335288852598</v>
      </c>
      <c r="Q922" s="35" cm="1">
        <f t="array" ref="Q922">_xll.Interp2dTab(-1,1,Parameters!$AL$29:$AY$29,Parameters!$AK$30:$AK$37,Parameters!$AL$30:$AY$37,ABS(L922),ABS(K922))</f>
        <v>0.72864462994094015</v>
      </c>
      <c r="R922" s="35">
        <f t="shared" si="188"/>
        <v>2.3601441509011427</v>
      </c>
      <c r="S922" s="35">
        <f t="shared" si="194"/>
        <v>0.51230317851169138</v>
      </c>
      <c r="X922" s="12"/>
      <c r="AB922" s="17">
        <f>([1]WLTC_BFH!$I923/1000-H922)</f>
        <v>-1.7022048614406375</v>
      </c>
      <c r="AC922" s="17">
        <f t="shared" si="189"/>
        <v>1.7022048614406375</v>
      </c>
      <c r="AG922" s="17">
        <f>([1]WLTC_BFH!$U926/1000-N922)</f>
        <v>3.7650736837526031</v>
      </c>
      <c r="AH922" s="17">
        <f t="shared" si="190"/>
        <v>3.7650736837526031</v>
      </c>
      <c r="AK922">
        <v>-7.2591713665952629</v>
      </c>
    </row>
    <row r="923" spans="1:37" x14ac:dyDescent="0.3">
      <c r="A923" s="3" t="s">
        <v>4</v>
      </c>
      <c r="B923" s="3">
        <v>919</v>
      </c>
      <c r="C923" s="9">
        <v>59.1</v>
      </c>
      <c r="D923" s="9">
        <v>59.1</v>
      </c>
      <c r="E923" s="9">
        <v>58.369700000000002</v>
      </c>
      <c r="F923" s="13">
        <f t="shared" si="191"/>
        <v>2.7777777777778172E-2</v>
      </c>
      <c r="G923" s="13">
        <f t="shared" si="192"/>
        <v>7.025333333333335</v>
      </c>
      <c r="H923" s="35" cm="1">
        <f t="array" ref="H923">(m*g*_xll.Interp1d(-1,Parameters!$H$48:$H$54,Parameters!$I$48:$I$54,C923)+c_w*A*rho_L*(C923/3.6)^2/2+F923*e_i*m)*C923/3.6/1000</f>
        <v>3.5899985167009021</v>
      </c>
      <c r="I923" s="35">
        <f t="shared" si="182"/>
        <v>7.7688634914624286</v>
      </c>
      <c r="J923" s="35">
        <f t="shared" si="183"/>
        <v>4412.7381843181201</v>
      </c>
      <c r="K923" s="35">
        <f t="shared" si="184"/>
        <v>31.708616340403903</v>
      </c>
      <c r="L923" s="35">
        <f t="shared" si="185"/>
        <v>540.57799636385153</v>
      </c>
      <c r="M923" s="35" cm="1">
        <f t="array" ref="M923">_xll.Interp2dTab(-1,1,Parameters!$V$29:$AI$29,Parameters!$U$30:$U$37,Parameters!$V$30:$AI$37,ABS(J923),ABS(I923))*_xll.Interp2dTab(-1,1,Parameters!$V$18:$AI$18,Parameters!$U$19:$U$26,Parameters!$V$19:$AI$26,ABS(J923),ABS(I923))</f>
        <v>0.57813115541999738</v>
      </c>
      <c r="N923" s="35">
        <f t="shared" si="186"/>
        <v>6.2096610484395374</v>
      </c>
      <c r="O923" s="35">
        <f t="shared" si="187"/>
        <v>6209.6610484395378</v>
      </c>
      <c r="P923" s="35">
        <f t="shared" si="193"/>
        <v>0.73961825873531473</v>
      </c>
      <c r="Q923" s="35" cm="1">
        <f t="array" ref="Q923">_xll.Interp2dTab(-1,1,Parameters!$AL$29:$AY$29,Parameters!$AK$30:$AK$37,Parameters!$AL$30:$AY$37,ABS(L923),ABS(K923))</f>
        <v>0.94402516980424211</v>
      </c>
      <c r="R923" s="35">
        <f t="shared" si="188"/>
        <v>3.802863134936691</v>
      </c>
      <c r="S923" s="35">
        <f t="shared" si="194"/>
        <v>0.51335952938250717</v>
      </c>
      <c r="X923" s="12"/>
      <c r="AB923" s="17">
        <f>([1]WLTC_BFH!$I924/1000-H923)</f>
        <v>-3.5812302167009022</v>
      </c>
      <c r="AC923" s="17">
        <f t="shared" si="189"/>
        <v>3.5812302167009022</v>
      </c>
      <c r="AG923" s="17">
        <f>([1]WLTC_BFH!$U927/1000-N923)</f>
        <v>2.7967460312064638</v>
      </c>
      <c r="AH923" s="17">
        <f t="shared" si="190"/>
        <v>2.7967460312064638</v>
      </c>
      <c r="AK923">
        <v>-3.0520230669685535</v>
      </c>
    </row>
    <row r="924" spans="1:37" x14ac:dyDescent="0.3">
      <c r="A924" s="3" t="s">
        <v>4</v>
      </c>
      <c r="B924" s="3">
        <v>920</v>
      </c>
      <c r="C924" s="9">
        <v>59.5</v>
      </c>
      <c r="D924" s="9">
        <v>59.5</v>
      </c>
      <c r="E924" s="9">
        <v>58.789099999999998</v>
      </c>
      <c r="F924" s="13">
        <f t="shared" si="191"/>
        <v>0.11111111111111072</v>
      </c>
      <c r="G924" s="13">
        <f t="shared" si="192"/>
        <v>7.0418611111111131</v>
      </c>
      <c r="H924" s="35" cm="1">
        <f t="array" ref="H924">(m*g*_xll.Interp1d(-1,Parameters!$H$48:$H$54,Parameters!$I$48:$I$54,C924)+c_w*A*rho_L*(C924/3.6)^2/2+F924*e_i*m)*C924/3.6/1000</f>
        <v>5.5150140562502914</v>
      </c>
      <c r="I924" s="35">
        <f t="shared" si="182"/>
        <v>11.854421363717004</v>
      </c>
      <c r="J924" s="35">
        <f t="shared" si="183"/>
        <v>4442.6044326045376</v>
      </c>
      <c r="K924" s="35">
        <f t="shared" si="184"/>
        <v>48.383820796010951</v>
      </c>
      <c r="L924" s="35">
        <f t="shared" si="185"/>
        <v>544.23673068780317</v>
      </c>
      <c r="M924" s="35" cm="1">
        <f t="array" ref="M924">_xll.Interp2dTab(-1,1,Parameters!$V$29:$AI$29,Parameters!$U$30:$U$37,Parameters!$V$30:$AI$37,ABS(J924),ABS(I924))*_xll.Interp2dTab(-1,1,Parameters!$V$18:$AI$18,Parameters!$U$19:$U$26,Parameters!$V$19:$AI$26,ABS(J924),ABS(I924))</f>
        <v>0.72149132247488024</v>
      </c>
      <c r="N924" s="35">
        <f t="shared" si="186"/>
        <v>7.6439090595470116</v>
      </c>
      <c r="O924" s="35">
        <f t="shared" si="187"/>
        <v>7643.9090595470116</v>
      </c>
      <c r="P924" s="35">
        <f t="shared" si="193"/>
        <v>0.7417415668074111</v>
      </c>
      <c r="Q924" s="35" cm="1">
        <f t="array" ref="Q924">_xll.Interp2dTab(-1,1,Parameters!$AL$29:$AY$29,Parameters!$AK$30:$AK$37,Parameters!$AL$30:$AY$37,ABS(L924),ABS(K924))</f>
        <v>0.95403029247760651</v>
      </c>
      <c r="R924" s="35">
        <f t="shared" si="188"/>
        <v>5.7807536089109481</v>
      </c>
      <c r="S924" s="35">
        <f t="shared" si="194"/>
        <v>0.51496529427387128</v>
      </c>
      <c r="X924" s="12"/>
      <c r="AB924" s="17">
        <f>([1]WLTC_BFH!$I925/1000-H924)</f>
        <v>-5.5109452562502916</v>
      </c>
      <c r="AC924" s="17">
        <f t="shared" si="189"/>
        <v>5.5109452562502916</v>
      </c>
      <c r="AG924" s="17">
        <f>([1]WLTC_BFH!$U928/1000-N924)</f>
        <v>1.8226750112494337</v>
      </c>
      <c r="AH924" s="17">
        <f t="shared" si="190"/>
        <v>1.8226750112494337</v>
      </c>
      <c r="AK924">
        <v>2.7969776980441603</v>
      </c>
    </row>
    <row r="925" spans="1:37" x14ac:dyDescent="0.3">
      <c r="A925" s="3" t="s">
        <v>4</v>
      </c>
      <c r="B925" s="3">
        <v>921</v>
      </c>
      <c r="C925" s="9">
        <v>60.5</v>
      </c>
      <c r="D925" s="9">
        <v>60.5</v>
      </c>
      <c r="E925" s="9">
        <v>59.140300000000003</v>
      </c>
      <c r="F925" s="13">
        <f t="shared" si="191"/>
        <v>0.27777777777777779</v>
      </c>
      <c r="G925" s="13">
        <f t="shared" si="192"/>
        <v>7.0586666666666691</v>
      </c>
      <c r="H925" s="35" cm="1">
        <f t="array" ref="H925">(m*g*_xll.Interp1d(-1,Parameters!$H$48:$H$54,Parameters!$I$48:$I$54,C925)+c_w*A*rho_L*(C925/3.6)^2/2+F925*e_i*m)*C925/3.6/1000</f>
        <v>9.4877507725765344</v>
      </c>
      <c r="I925" s="35">
        <f t="shared" si="182"/>
        <v>20.056659218363652</v>
      </c>
      <c r="J925" s="35">
        <f t="shared" si="183"/>
        <v>4517.2700533205789</v>
      </c>
      <c r="K925" s="35">
        <f t="shared" si="184"/>
        <v>81.861254599751248</v>
      </c>
      <c r="L925" s="35">
        <f t="shared" si="185"/>
        <v>553.38356649768207</v>
      </c>
      <c r="M925" s="35" cm="1">
        <f t="array" ref="M925">_xll.Interp2dTab(-1,1,Parameters!$V$29:$AI$29,Parameters!$U$30:$U$37,Parameters!$V$30:$AI$37,ABS(J925),ABS(I925))*_xll.Interp2dTab(-1,1,Parameters!$V$18:$AI$18,Parameters!$U$19:$U$26,Parameters!$V$19:$AI$26,ABS(J925),ABS(I925))</f>
        <v>0.75629532508762243</v>
      </c>
      <c r="N925" s="35">
        <f t="shared" si="186"/>
        <v>12.545034271469691</v>
      </c>
      <c r="O925" s="35">
        <f t="shared" si="187"/>
        <v>12545.034271469691</v>
      </c>
      <c r="P925" s="35">
        <f t="shared" si="193"/>
        <v>0.74522629854948597</v>
      </c>
      <c r="Q925" s="35" cm="1">
        <f t="array" ref="Q925">_xll.Interp2dTab(-1,1,Parameters!$AL$29:$AY$29,Parameters!$AK$30:$AK$37,Parameters!$AL$30:$AY$37,ABS(L925),ABS(K925))</f>
        <v>0.95499999999999985</v>
      </c>
      <c r="R925" s="35">
        <f t="shared" si="188"/>
        <v>9.9348175629073676</v>
      </c>
      <c r="S925" s="35">
        <f t="shared" si="194"/>
        <v>0.51772496581912331</v>
      </c>
      <c r="X925" s="12"/>
      <c r="AB925" s="17">
        <f>([1]WLTC_BFH!$I926/1000-H925)</f>
        <v>-9.4831029725765337</v>
      </c>
      <c r="AC925" s="17">
        <f t="shared" si="189"/>
        <v>9.4831029725765337</v>
      </c>
      <c r="AG925" s="17">
        <f>([1]WLTC_BFH!$U929/1000-N925)</f>
        <v>-2.4130342714697139</v>
      </c>
      <c r="AH925" s="17">
        <f t="shared" si="190"/>
        <v>2.4130342714697139</v>
      </c>
      <c r="AK925">
        <v>3.7146664669831635</v>
      </c>
    </row>
    <row r="926" spans="1:37" x14ac:dyDescent="0.3">
      <c r="A926" s="3" t="s">
        <v>4</v>
      </c>
      <c r="B926" s="3">
        <v>922</v>
      </c>
      <c r="C926" s="9">
        <v>62.3</v>
      </c>
      <c r="D926" s="9">
        <v>62.3</v>
      </c>
      <c r="E926" s="9">
        <v>59.617400000000004</v>
      </c>
      <c r="F926" s="13">
        <f t="shared" si="191"/>
        <v>0.49999999999999922</v>
      </c>
      <c r="G926" s="13">
        <f t="shared" si="192"/>
        <v>7.0759722222222248</v>
      </c>
      <c r="H926" s="35" cm="1">
        <f t="array" ref="H926">(m*g*_xll.Interp1d(-1,Parameters!$H$48:$H$54,Parameters!$I$48:$I$54,C926)+c_w*A*rho_L*(C926/3.6)^2/2+F926*e_i*m)*C926/3.6/1000</f>
        <v>15.133980860099701</v>
      </c>
      <c r="I926" s="35">
        <f t="shared" si="182"/>
        <v>31.068181661299672</v>
      </c>
      <c r="J926" s="35">
        <f t="shared" si="183"/>
        <v>4651.668170609456</v>
      </c>
      <c r="K926" s="35">
        <f t="shared" si="184"/>
        <v>126.80478345059461</v>
      </c>
      <c r="L926" s="35">
        <f t="shared" si="185"/>
        <v>569.84787095546437</v>
      </c>
      <c r="M926" s="35" cm="1">
        <f t="array" ref="M926">_xll.Interp2dTab(-1,1,Parameters!$V$29:$AI$29,Parameters!$U$30:$U$37,Parameters!$V$30:$AI$37,ABS(J926),ABS(I926))*_xll.Interp2dTab(-1,1,Parameters!$V$18:$AI$18,Parameters!$U$19:$U$26,Parameters!$V$19:$AI$26,ABS(J926),ABS(I926))</f>
        <v>0.80318693367027261</v>
      </c>
      <c r="N926" s="35">
        <f t="shared" si="186"/>
        <v>18.842414169940369</v>
      </c>
      <c r="O926" s="35">
        <f t="shared" si="187"/>
        <v>18842.41416994037</v>
      </c>
      <c r="P926" s="35">
        <f t="shared" si="193"/>
        <v>0.75046030248558049</v>
      </c>
      <c r="Q926" s="35" cm="1">
        <f t="array" ref="Q926">_xll.Interp2dTab(-1,1,Parameters!$AL$29:$AY$29,Parameters!$AK$30:$AK$37,Parameters!$AL$30:$AY$37,ABS(L926),ABS(K926))</f>
        <v>0.94695856496482167</v>
      </c>
      <c r="R926" s="35">
        <f t="shared" si="188"/>
        <v>15.981671659162732</v>
      </c>
      <c r="S926" s="35">
        <f t="shared" si="194"/>
        <v>0.5221643190577796</v>
      </c>
      <c r="X926" s="12"/>
      <c r="AB926" s="17">
        <f>([1]WLTC_BFH!$I927/1000-H926)</f>
        <v>-15.1279762600997</v>
      </c>
      <c r="AC926" s="17">
        <f t="shared" si="189"/>
        <v>15.1279762600997</v>
      </c>
      <c r="AG926" s="17">
        <f>([1]WLTC_BFH!$U930/1000-N926)</f>
        <v>-3.5616574131839034</v>
      </c>
      <c r="AH926" s="17">
        <f t="shared" si="190"/>
        <v>3.5616574131839034</v>
      </c>
      <c r="AK926">
        <v>8.1415567873225747</v>
      </c>
    </row>
    <row r="927" spans="1:37" x14ac:dyDescent="0.3">
      <c r="A927" s="3" t="s">
        <v>4</v>
      </c>
      <c r="B927" s="3">
        <v>923</v>
      </c>
      <c r="C927" s="9">
        <v>63.9</v>
      </c>
      <c r="D927" s="9">
        <v>63.9</v>
      </c>
      <c r="E927" s="9">
        <v>60.186999999999998</v>
      </c>
      <c r="F927" s="13">
        <f t="shared" si="191"/>
        <v>0.44444444444444481</v>
      </c>
      <c r="G927" s="13">
        <f t="shared" si="192"/>
        <v>7.0937222222222251</v>
      </c>
      <c r="H927" s="35" cm="1">
        <f t="array" ref="H927">(m*g*_xll.Interp1d(-1,Parameters!$H$48:$H$54,Parameters!$I$48:$I$54,C927)+c_w*A*rho_L*(C927/3.6)^2/2+F927*e_i*m)*C927/3.6/1000</f>
        <v>14.306451158327608</v>
      </c>
      <c r="I927" s="35">
        <f t="shared" si="182"/>
        <v>28.633982852306822</v>
      </c>
      <c r="J927" s="35">
        <f t="shared" si="183"/>
        <v>4771.1331637551239</v>
      </c>
      <c r="K927" s="35">
        <f t="shared" si="184"/>
        <v>116.86960101169029</v>
      </c>
      <c r="L927" s="35">
        <f t="shared" si="185"/>
        <v>584.48280825127085</v>
      </c>
      <c r="M927" s="35" cm="1">
        <f t="array" ref="M927">_xll.Interp2dTab(-1,1,Parameters!$V$29:$AI$29,Parameters!$U$30:$U$37,Parameters!$V$30:$AI$37,ABS(J927),ABS(I927))*_xll.Interp2dTab(-1,1,Parameters!$V$18:$AI$18,Parameters!$U$19:$U$26,Parameters!$V$19:$AI$26,ABS(J927),ABS(I927))</f>
        <v>0.79587032797988888</v>
      </c>
      <c r="N927" s="35">
        <f t="shared" si="186"/>
        <v>17.975856939711317</v>
      </c>
      <c r="O927" s="35">
        <f t="shared" si="187"/>
        <v>17975.856939711317</v>
      </c>
      <c r="P927" s="35">
        <f t="shared" si="193"/>
        <v>0.75545359607994478</v>
      </c>
      <c r="Q927" s="35" cm="1">
        <f t="array" ref="Q927">_xll.Interp2dTab(-1,1,Parameters!$AL$29:$AY$29,Parameters!$AK$30:$AK$37,Parameters!$AL$30:$AY$37,ABS(L927),ABS(K927))</f>
        <v>0.94993911969649292</v>
      </c>
      <c r="R927" s="35">
        <f t="shared" si="188"/>
        <v>15.060387409772684</v>
      </c>
      <c r="S927" s="35">
        <f t="shared" si="194"/>
        <v>0.52634776000493866</v>
      </c>
      <c r="X927" s="12"/>
      <c r="AB927" s="17">
        <f>([1]WLTC_BFH!$I928/1000-H927)</f>
        <v>-14.300277558327608</v>
      </c>
      <c r="AC927" s="17">
        <f t="shared" si="189"/>
        <v>14.300277558327608</v>
      </c>
      <c r="AG927" s="17">
        <f>([1]WLTC_BFH!$U931/1000-N927)</f>
        <v>-2.4168169397111896</v>
      </c>
      <c r="AH927" s="17">
        <f t="shared" si="190"/>
        <v>2.4168169397111896</v>
      </c>
      <c r="AK927">
        <v>7.8271473108440315</v>
      </c>
    </row>
    <row r="928" spans="1:37" x14ac:dyDescent="0.3">
      <c r="A928" s="3" t="s">
        <v>4</v>
      </c>
      <c r="B928" s="3">
        <v>924</v>
      </c>
      <c r="C928" s="9">
        <v>65.099999999999994</v>
      </c>
      <c r="D928" s="9">
        <v>65.099999999999994</v>
      </c>
      <c r="E928" s="9">
        <v>60.973799999999997</v>
      </c>
      <c r="F928" s="13">
        <f t="shared" si="191"/>
        <v>0.33333333333333215</v>
      </c>
      <c r="G928" s="13">
        <f t="shared" si="192"/>
        <v>7.1118055555555584</v>
      </c>
      <c r="H928" s="35" cm="1">
        <f t="array" ref="H928">(m*g*_xll.Interp1d(-1,Parameters!$H$48:$H$54,Parameters!$I$48:$I$54,C928)+c_w*A*rho_L*(C928/3.6)^2/2+F928*e_i*m)*C928/3.6/1000</f>
        <v>11.939787207770189</v>
      </c>
      <c r="I928" s="35">
        <f t="shared" si="182"/>
        <v>23.456666888551439</v>
      </c>
      <c r="J928" s="35">
        <f t="shared" si="183"/>
        <v>4860.7319086143762</v>
      </c>
      <c r="K928" s="35">
        <f t="shared" si="184"/>
        <v>95.738385905622707</v>
      </c>
      <c r="L928" s="35">
        <f t="shared" si="185"/>
        <v>595.4590112231258</v>
      </c>
      <c r="M928" s="35" cm="1">
        <f t="array" ref="M928">_xll.Interp2dTab(-1,1,Parameters!$V$29:$AI$29,Parameters!$U$30:$U$37,Parameters!$V$30:$AI$37,ABS(J928),ABS(I928))*_xll.Interp2dTab(-1,1,Parameters!$V$18:$AI$18,Parameters!$U$19:$U$26,Parameters!$V$19:$AI$26,ABS(J928),ABS(I928))</f>
        <v>0.7779222687895192</v>
      </c>
      <c r="N928" s="35">
        <f t="shared" si="186"/>
        <v>15.348303663229768</v>
      </c>
      <c r="O928" s="35">
        <f t="shared" si="187"/>
        <v>15348.303663229768</v>
      </c>
      <c r="P928" s="35">
        <f t="shared" si="193"/>
        <v>0.75971701376417522</v>
      </c>
      <c r="Q928" s="35" cm="1">
        <f t="array" ref="Q928">_xll.Interp2dTab(-1,1,Parameters!$AL$29:$AY$29,Parameters!$AK$30:$AK$37,Parameters!$AL$30:$AY$37,ABS(L928),ABS(K928))</f>
        <v>0.95499999999999996</v>
      </c>
      <c r="R928" s="35">
        <f t="shared" si="188"/>
        <v>12.502394981958314</v>
      </c>
      <c r="S928" s="35">
        <f t="shared" si="194"/>
        <v>0.52982064749992708</v>
      </c>
      <c r="X928" s="12"/>
      <c r="AB928" s="17">
        <f>([1]WLTC_BFH!$I929/1000-H928)</f>
        <v>-11.93187850777019</v>
      </c>
      <c r="AC928" s="17">
        <f t="shared" si="189"/>
        <v>11.93187850777019</v>
      </c>
      <c r="AG928" s="17">
        <f>([1]WLTC_BFH!$U932/1000-N928)</f>
        <v>-11.057103663229451</v>
      </c>
      <c r="AH928" s="17">
        <f t="shared" si="190"/>
        <v>11.057103663229451</v>
      </c>
      <c r="AK928">
        <v>-4.7317920318436117</v>
      </c>
    </row>
    <row r="929" spans="1:37" x14ac:dyDescent="0.3">
      <c r="A929" s="3" t="s">
        <v>4</v>
      </c>
      <c r="B929" s="3">
        <v>925</v>
      </c>
      <c r="C929" s="9">
        <v>64.099999999999994</v>
      </c>
      <c r="D929" s="9">
        <v>64.099999999999994</v>
      </c>
      <c r="E929" s="9">
        <v>62.367400000000004</v>
      </c>
      <c r="F929" s="13">
        <f t="shared" si="191"/>
        <v>-0.27777777777777779</v>
      </c>
      <c r="G929" s="13">
        <f t="shared" si="192"/>
        <v>7.1296111111111138</v>
      </c>
      <c r="H929" s="35" cm="1">
        <f t="array" ref="H929">(m*g*_xll.Interp1d(-1,Parameters!$H$48:$H$54,Parameters!$I$48:$I$54,C929)+c_w*A*rho_L*(C929/3.6)^2/2+F929*e_i*m)*C929/3.6/1000</f>
        <v>-3.1219339652197413</v>
      </c>
      <c r="I929" s="35">
        <f t="shared" si="182"/>
        <v>6.2289720954457195</v>
      </c>
      <c r="J929" s="35">
        <f t="shared" si="183"/>
        <v>4786.0662878983321</v>
      </c>
      <c r="K929" s="35">
        <f t="shared" si="184"/>
        <v>25.423549607561704</v>
      </c>
      <c r="L929" s="35">
        <f t="shared" si="185"/>
        <v>586.31217541324656</v>
      </c>
      <c r="M929" s="35" cm="1">
        <f t="array" ref="M929">_xll.Interp2dTab(-1,1,Parameters!$V$29:$AI$29,Parameters!$U$30:$U$37,Parameters!$V$30:$AI$37,ABS(J929),ABS(I929))*_xll.Interp2dTab(-1,1,Parameters!$V$18:$AI$18,Parameters!$U$19:$U$26,Parameters!$V$19:$AI$26,ABS(J929),ABS(I929))</f>
        <v>0.49978050039746236</v>
      </c>
      <c r="N929" s="35">
        <f t="shared" si="186"/>
        <v>-1.5602817193453562</v>
      </c>
      <c r="O929" s="35">
        <f t="shared" si="187"/>
        <v>-1560.2817193453561</v>
      </c>
      <c r="P929" s="35">
        <f t="shared" si="193"/>
        <v>0.7592836021754682</v>
      </c>
      <c r="Q929" s="35" cm="1">
        <f t="array" ref="Q929">_xll.Interp2dTab(-1,1,Parameters!$AL$29:$AY$29,Parameters!$AK$30:$AK$37,Parameters!$AL$30:$AY$37,ABS(L929),ABS(K929))</f>
        <v>0.94025412976453682</v>
      </c>
      <c r="R929" s="35">
        <f t="shared" si="188"/>
        <v>-2.9354113036500378</v>
      </c>
      <c r="S929" s="35">
        <f t="shared" si="194"/>
        <v>0.52900525547113542</v>
      </c>
      <c r="X929" s="12"/>
      <c r="AB929" s="17">
        <f>([1]WLTC_BFH!$I930/1000-H929)</f>
        <v>3.1340465652197413</v>
      </c>
      <c r="AC929" s="17">
        <f t="shared" si="189"/>
        <v>3.1340465652197413</v>
      </c>
      <c r="AG929" s="17">
        <f>([1]WLTC_BFH!$U933/1000-N929)</f>
        <v>0.60676171934535306</v>
      </c>
      <c r="AH929" s="17">
        <f t="shared" si="190"/>
        <v>0.60676171934535306</v>
      </c>
      <c r="AK929">
        <v>-13.507459916183992</v>
      </c>
    </row>
    <row r="930" spans="1:37" x14ac:dyDescent="0.3">
      <c r="A930" s="3" t="s">
        <v>4</v>
      </c>
      <c r="B930" s="3">
        <v>926</v>
      </c>
      <c r="C930" s="9">
        <v>62.7</v>
      </c>
      <c r="D930" s="9">
        <v>62.7</v>
      </c>
      <c r="E930" s="9">
        <v>63.833599999999997</v>
      </c>
      <c r="F930" s="13">
        <f t="shared" si="191"/>
        <v>-0.38888888888888651</v>
      </c>
      <c r="G930" s="13">
        <f t="shared" si="192"/>
        <v>7.1470277777777804</v>
      </c>
      <c r="H930" s="35" cm="1">
        <f t="array" ref="H930">(m*g*_xll.Interp1d(-1,Parameters!$H$48:$H$54,Parameters!$I$48:$I$54,C930)+c_w*A*rho_L*(C930/3.6)^2/2+F930*e_i*m)*C930/3.6/1000</f>
        <v>-5.7932819915339193</v>
      </c>
      <c r="I930" s="35">
        <f t="shared" si="182"/>
        <v>11.81701617259934</v>
      </c>
      <c r="J930" s="35">
        <f t="shared" si="183"/>
        <v>4681.5344188958734</v>
      </c>
      <c r="K930" s="35">
        <f t="shared" si="184"/>
        <v>48.231151508464208</v>
      </c>
      <c r="L930" s="35">
        <f t="shared" si="185"/>
        <v>573.50660527941602</v>
      </c>
      <c r="M930" s="35" cm="1">
        <f t="array" ref="M930">_xll.Interp2dTab(-1,1,Parameters!$V$29:$AI$29,Parameters!$U$30:$U$37,Parameters!$V$30:$AI$37,ABS(J930),ABS(I930))*_xll.Interp2dTab(-1,1,Parameters!$V$18:$AI$18,Parameters!$U$19:$U$26,Parameters!$V$19:$AI$26,ABS(J930),ABS(I930))</f>
        <v>0.72866644959216587</v>
      </c>
      <c r="N930" s="35">
        <f t="shared" si="186"/>
        <v>-4.2213702202572527</v>
      </c>
      <c r="O930" s="35">
        <f t="shared" si="187"/>
        <v>-4221.3702202572531</v>
      </c>
      <c r="P930" s="35">
        <f t="shared" si="193"/>
        <v>0.75811099933650783</v>
      </c>
      <c r="Q930" s="35" cm="1">
        <f t="array" ref="Q930">_xll.Interp2dTab(-1,1,Parameters!$AL$29:$AY$29,Parameters!$AK$30:$AK$37,Parameters!$AL$30:$AY$37,ABS(L930),ABS(K930))</f>
        <v>0.95393869090507843</v>
      </c>
      <c r="R930" s="35">
        <f t="shared" si="188"/>
        <v>-5.5264358390478323</v>
      </c>
      <c r="S930" s="35">
        <f t="shared" si="194"/>
        <v>0.52747013440473323</v>
      </c>
      <c r="X930" s="12"/>
      <c r="AB930" s="17">
        <f>([1]WLTC_BFH!$I931/1000-H930)</f>
        <v>5.8059734915339192</v>
      </c>
      <c r="AC930" s="17">
        <f t="shared" si="189"/>
        <v>5.8059734915339192</v>
      </c>
      <c r="AG930" s="17">
        <f>([1]WLTC_BFH!$U934/1000-N930)</f>
        <v>3.4217440520329592</v>
      </c>
      <c r="AH930" s="17">
        <f t="shared" si="190"/>
        <v>3.4217440520329592</v>
      </c>
      <c r="AK930">
        <v>-14.171484303381778</v>
      </c>
    </row>
    <row r="931" spans="1:37" x14ac:dyDescent="0.3">
      <c r="A931" s="3" t="s">
        <v>4</v>
      </c>
      <c r="B931" s="3">
        <v>927</v>
      </c>
      <c r="C931" s="9">
        <v>62</v>
      </c>
      <c r="D931" s="9">
        <v>62</v>
      </c>
      <c r="E931" s="9">
        <v>64.011300000000006</v>
      </c>
      <c r="F931" s="13">
        <f t="shared" si="191"/>
        <v>-0.19444444444444522</v>
      </c>
      <c r="G931" s="13">
        <f t="shared" si="192"/>
        <v>7.1642500000000027</v>
      </c>
      <c r="H931" s="35" cm="1">
        <f t="array" ref="H931">(m*g*_xll.Interp1d(-1,Parameters!$H$48:$H$54,Parameters!$I$48:$I$54,C931)+c_w*A*rho_L*(C931/3.6)^2/2+F931*e_i*m)*C931/3.6/1000</f>
        <v>-1.2267616487632105</v>
      </c>
      <c r="I931" s="35">
        <f t="shared" si="182"/>
        <v>2.5305749414328065</v>
      </c>
      <c r="J931" s="35">
        <f t="shared" si="183"/>
        <v>4629.2684843946427</v>
      </c>
      <c r="K931" s="35">
        <f t="shared" si="184"/>
        <v>10.328541623457999</v>
      </c>
      <c r="L931" s="35">
        <f t="shared" si="185"/>
        <v>567.10382021250064</v>
      </c>
      <c r="M931" s="35" cm="1">
        <f t="array" ref="M931">_xll.Interp2dTab(-1,1,Parameters!$V$29:$AI$29,Parameters!$U$30:$U$37,Parameters!$V$30:$AI$37,ABS(J931),ABS(I931))*_xll.Interp2dTab(-1,1,Parameters!$V$18:$AI$18,Parameters!$U$19:$U$26,Parameters!$V$19:$AI$26,ABS(J931),ABS(I931))</f>
        <v>0.31416018783941174</v>
      </c>
      <c r="N931" s="35">
        <f t="shared" si="186"/>
        <v>-0.38539967000963665</v>
      </c>
      <c r="O931" s="35">
        <f t="shared" si="187"/>
        <v>-385.39967000963668</v>
      </c>
      <c r="P931" s="35">
        <f t="shared" si="193"/>
        <v>0.75800394387261627</v>
      </c>
      <c r="Q931" s="35" cm="1">
        <f t="array" ref="Q931">_xll.Interp2dTab(-1,1,Parameters!$AL$29:$AY$29,Parameters!$AK$30:$AK$37,Parameters!$AL$30:$AY$37,ABS(L931),ABS(K931))</f>
        <v>0.62309649906669284</v>
      </c>
      <c r="R931" s="35">
        <f t="shared" si="188"/>
        <v>-0.76439088853364034</v>
      </c>
      <c r="S931" s="35">
        <f t="shared" si="194"/>
        <v>0.52725780360236274</v>
      </c>
      <c r="X931" s="12"/>
      <c r="AB931" s="17">
        <f>([1]WLTC_BFH!$I932/1000-H931)</f>
        <v>1.2293924487632104</v>
      </c>
      <c r="AC931" s="17">
        <f t="shared" si="189"/>
        <v>1.2293924487632104</v>
      </c>
      <c r="AG931" s="17">
        <f>([1]WLTC_BFH!$U935/1000-N931)</f>
        <v>-0.27052953353020653</v>
      </c>
      <c r="AH931" s="17">
        <f t="shared" si="190"/>
        <v>0.27052953353020653</v>
      </c>
      <c r="AK931">
        <v>-7.3035454578811922</v>
      </c>
    </row>
    <row r="932" spans="1:37" x14ac:dyDescent="0.3">
      <c r="A932" s="3" t="s">
        <v>4</v>
      </c>
      <c r="B932" s="3">
        <v>928</v>
      </c>
      <c r="C932" s="9">
        <v>61.3</v>
      </c>
      <c r="D932" s="9">
        <v>61.3</v>
      </c>
      <c r="E932" s="9">
        <v>63.096899999999998</v>
      </c>
      <c r="F932" s="13">
        <f t="shared" si="191"/>
        <v>-0.19444444444444522</v>
      </c>
      <c r="G932" s="13">
        <f t="shared" si="192"/>
        <v>7.1812777777777805</v>
      </c>
      <c r="H932" s="35" cm="1">
        <f t="array" ref="H932">(m*g*_xll.Interp1d(-1,Parameters!$H$48:$H$54,Parameters!$I$48:$I$54,C932)+c_w*A*rho_L*(C932/3.6)^2/2+F932*e_i*m)*C932/3.6/1000</f>
        <v>-1.2642976138509858</v>
      </c>
      <c r="I932" s="35">
        <f t="shared" si="182"/>
        <v>2.6377859211158881</v>
      </c>
      <c r="J932" s="35">
        <f t="shared" si="183"/>
        <v>4577.0025498934128</v>
      </c>
      <c r="K932" s="35">
        <f t="shared" si="184"/>
        <v>10.766123237034497</v>
      </c>
      <c r="L932" s="35">
        <f t="shared" si="185"/>
        <v>560.70103514558525</v>
      </c>
      <c r="M932" s="35" cm="1">
        <f t="array" ref="M932">_xll.Interp2dTab(-1,1,Parameters!$V$29:$AI$29,Parameters!$U$30:$U$37,Parameters!$V$30:$AI$37,ABS(J932),ABS(I932))*_xll.Interp2dTab(-1,1,Parameters!$V$18:$AI$18,Parameters!$U$19:$U$26,Parameters!$V$19:$AI$26,ABS(J932),ABS(I932))</f>
        <v>0.31837196655967326</v>
      </c>
      <c r="N932" s="35">
        <f t="shared" si="186"/>
        <v>-0.40251691763844077</v>
      </c>
      <c r="O932" s="35">
        <f t="shared" si="187"/>
        <v>-402.51691763844076</v>
      </c>
      <c r="P932" s="35">
        <f t="shared" si="193"/>
        <v>0.75789213361771668</v>
      </c>
      <c r="Q932" s="35" cm="1">
        <f t="array" ref="Q932">_xll.Interp2dTab(-1,1,Parameters!$AL$29:$AY$29,Parameters!$AK$30:$AK$37,Parameters!$AL$30:$AY$37,ABS(L932),ABS(K932))</f>
        <v>0.63254826191994518</v>
      </c>
      <c r="R932" s="35">
        <f t="shared" si="188"/>
        <v>-0.79972925819097507</v>
      </c>
      <c r="S932" s="35">
        <f t="shared" si="194"/>
        <v>0.52703565658619855</v>
      </c>
      <c r="X932" s="12"/>
      <c r="AB932" s="17">
        <f>([1]WLTC_BFH!$I933/1000-H932)</f>
        <v>1.2600093138509858</v>
      </c>
      <c r="AC932" s="17">
        <f t="shared" si="189"/>
        <v>1.2600093138509858</v>
      </c>
      <c r="AG932" s="17">
        <f>([1]WLTC_BFH!$U936/1000-N932)</f>
        <v>1.3955636466101704</v>
      </c>
      <c r="AH932" s="17">
        <f t="shared" si="190"/>
        <v>1.3955636466101704</v>
      </c>
      <c r="AK932">
        <v>-0.31111925420859976</v>
      </c>
    </row>
    <row r="933" spans="1:37" x14ac:dyDescent="0.3">
      <c r="A933" s="3" t="s">
        <v>4</v>
      </c>
      <c r="B933" s="3">
        <v>929</v>
      </c>
      <c r="C933" s="9">
        <v>60.9</v>
      </c>
      <c r="D933" s="9">
        <v>60.9</v>
      </c>
      <c r="E933" s="9">
        <v>61.8996</v>
      </c>
      <c r="F933" s="13">
        <f t="shared" si="191"/>
        <v>-0.11111111111111072</v>
      </c>
      <c r="G933" s="13">
        <f t="shared" si="192"/>
        <v>7.1981944444444474</v>
      </c>
      <c r="H933" s="35" cm="1">
        <f t="array" ref="H933">(m*g*_xll.Interp1d(-1,Parameters!$H$48:$H$54,Parameters!$I$48:$I$54,C933)+c_w*A*rho_L*(C933/3.6)^2/2+F933*e_i*m)*C933/3.6/1000</f>
        <v>0.63222633164738473</v>
      </c>
      <c r="I933" s="35">
        <f t="shared" si="182"/>
        <v>1.3277184473090455</v>
      </c>
      <c r="J933" s="35">
        <f t="shared" si="183"/>
        <v>4547.1363016069963</v>
      </c>
      <c r="K933" s="35">
        <f t="shared" si="184"/>
        <v>5.4190828426918696</v>
      </c>
      <c r="L933" s="35">
        <f t="shared" si="185"/>
        <v>557.04230082163372</v>
      </c>
      <c r="M933" s="35" cm="1">
        <f t="array" ref="M933">_xll.Interp2dTab(-1,1,Parameters!$V$29:$AI$29,Parameters!$U$30:$U$37,Parameters!$V$30:$AI$37,ABS(J933),ABS(I933))*_xll.Interp2dTab(-1,1,Parameters!$V$18:$AI$18,Parameters!$U$19:$U$26,Parameters!$V$19:$AI$26,ABS(J933),ABS(I933))</f>
        <v>0.26188483222424985</v>
      </c>
      <c r="N933" s="35">
        <f t="shared" si="186"/>
        <v>2.4141387887100483</v>
      </c>
      <c r="O933" s="35">
        <f t="shared" si="187"/>
        <v>2414.1387887100482</v>
      </c>
      <c r="P933" s="35">
        <f t="shared" si="193"/>
        <v>0.75856272772569167</v>
      </c>
      <c r="Q933" s="35" cm="1">
        <f t="array" ref="Q933">_xll.Interp2dTab(-1,1,Parameters!$AL$29:$AY$29,Parameters!$AK$30:$AK$37,Parameters!$AL$30:$AY$37,ABS(L933),ABS(K933))</f>
        <v>0.51705218940214437</v>
      </c>
      <c r="R933" s="35">
        <f t="shared" si="188"/>
        <v>1.2227514835173865</v>
      </c>
      <c r="S933" s="35">
        <f t="shared" si="194"/>
        <v>0.5273753097760645</v>
      </c>
      <c r="X933" s="12"/>
      <c r="AB933" s="17">
        <f>([1]WLTC_BFH!$I934/1000-H933)</f>
        <v>-0.63597803164738476</v>
      </c>
      <c r="AC933" s="17">
        <f t="shared" si="189"/>
        <v>0.63597803164738476</v>
      </c>
      <c r="AG933" s="17">
        <f>([1]WLTC_BFH!$U937/1000-N933)</f>
        <v>-0.54301151598253172</v>
      </c>
      <c r="AH933" s="17">
        <f t="shared" si="190"/>
        <v>0.54301151598253172</v>
      </c>
      <c r="AK933">
        <v>2.8112283084507621</v>
      </c>
    </row>
    <row r="934" spans="1:37" x14ac:dyDescent="0.3">
      <c r="A934" s="3" t="s">
        <v>4</v>
      </c>
      <c r="B934" s="3">
        <v>930</v>
      </c>
      <c r="C934" s="9">
        <v>60.5</v>
      </c>
      <c r="D934" s="9">
        <v>60.5</v>
      </c>
      <c r="E934" s="9">
        <v>60.763800000000003</v>
      </c>
      <c r="F934" s="13">
        <f t="shared" si="191"/>
        <v>-0.11111111111111072</v>
      </c>
      <c r="G934" s="13">
        <f t="shared" si="192"/>
        <v>7.2150000000000034</v>
      </c>
      <c r="H934" s="35" cm="1">
        <f t="array" ref="H934">(m*g*_xll.Interp1d(-1,Parameters!$H$48:$H$54,Parameters!$I$48:$I$54,C934)+c_w*A*rho_L*(C934/3.6)^2/2+F934*e_i*m)*C934/3.6/1000</f>
        <v>0.59947655344074124</v>
      </c>
      <c r="I934" s="35">
        <f t="shared" si="182"/>
        <v>1.2672652591711113</v>
      </c>
      <c r="J934" s="35">
        <f t="shared" si="183"/>
        <v>4517.2700533205789</v>
      </c>
      <c r="K934" s="35">
        <f t="shared" si="184"/>
        <v>5.1723431553068906</v>
      </c>
      <c r="L934" s="35">
        <f t="shared" si="185"/>
        <v>553.38356649768207</v>
      </c>
      <c r="M934" s="35" cm="1">
        <f t="array" ref="M934">_xll.Interp2dTab(-1,1,Parameters!$V$29:$AI$29,Parameters!$U$30:$U$37,Parameters!$V$30:$AI$37,ABS(J934),ABS(I934))*_xll.Interp2dTab(-1,1,Parameters!$V$18:$AI$18,Parameters!$U$19:$U$26,Parameters!$V$19:$AI$26,ABS(J934),ABS(I934))</f>
        <v>0.25915272172667758</v>
      </c>
      <c r="N934" s="35">
        <f t="shared" si="186"/>
        <v>2.3132172776213222</v>
      </c>
      <c r="O934" s="35">
        <f t="shared" si="187"/>
        <v>2313.2172776213224</v>
      </c>
      <c r="P934" s="35">
        <f t="shared" si="193"/>
        <v>0.75920528808058652</v>
      </c>
      <c r="Q934" s="35" cm="1">
        <f t="array" ref="Q934">_xll.Interp2dTab(-1,1,Parameters!$AL$29:$AY$29,Parameters!$AK$30:$AK$37,Parameters!$AL$30:$AY$37,ABS(L934),ABS(K934))</f>
        <v>0.51172261215462878</v>
      </c>
      <c r="R934" s="35">
        <f t="shared" si="188"/>
        <v>1.1714873237995502</v>
      </c>
      <c r="S934" s="35">
        <f t="shared" si="194"/>
        <v>0.52770072292156434</v>
      </c>
      <c r="X934" s="12"/>
      <c r="AB934" s="17">
        <f>([1]WLTC_BFH!$I935/1000-H934)</f>
        <v>-0.60312665344074123</v>
      </c>
      <c r="AC934" s="17">
        <f t="shared" si="189"/>
        <v>0.60312665344074123</v>
      </c>
      <c r="AG934" s="17">
        <f>([1]WLTC_BFH!$U938/1000-N934)</f>
        <v>0.19681908601486331</v>
      </c>
      <c r="AH934" s="17">
        <f t="shared" si="190"/>
        <v>0.19681908601486331</v>
      </c>
      <c r="AK934">
        <v>3.536760458810229</v>
      </c>
    </row>
    <row r="935" spans="1:37" x14ac:dyDescent="0.3">
      <c r="A935" s="3" t="s">
        <v>4</v>
      </c>
      <c r="B935" s="3">
        <v>931</v>
      </c>
      <c r="C935" s="9">
        <v>60.2</v>
      </c>
      <c r="D935" s="9">
        <v>60.2</v>
      </c>
      <c r="E935" s="9">
        <v>60.2684</v>
      </c>
      <c r="F935" s="13">
        <f t="shared" si="191"/>
        <v>-8.3333333333332538E-2</v>
      </c>
      <c r="G935" s="13">
        <f t="shared" si="192"/>
        <v>7.2317222222222259</v>
      </c>
      <c r="H935" s="35" cm="1">
        <f t="array" ref="H935">(m*g*_xll.Interp1d(-1,Parameters!$H$48:$H$54,Parameters!$I$48:$I$54,C935)+c_w*A*rho_L*(C935/3.6)^2/2+F935*e_i*m)*C935/3.6/1000</f>
        <v>1.206996338620882</v>
      </c>
      <c r="I935" s="35">
        <f t="shared" si="182"/>
        <v>2.5642488155985435</v>
      </c>
      <c r="J935" s="35">
        <f t="shared" si="183"/>
        <v>4494.8703671057656</v>
      </c>
      <c r="K935" s="35">
        <f t="shared" si="184"/>
        <v>10.465981540865455</v>
      </c>
      <c r="L935" s="35">
        <f t="shared" si="185"/>
        <v>550.63951575471833</v>
      </c>
      <c r="M935" s="35" cm="1">
        <f t="array" ref="M935">_xll.Interp2dTab(-1,1,Parameters!$V$29:$AI$29,Parameters!$U$30:$U$37,Parameters!$V$30:$AI$37,ABS(J935),ABS(I935))*_xll.Interp2dTab(-1,1,Parameters!$V$18:$AI$18,Parameters!$U$19:$U$26,Parameters!$V$19:$AI$26,ABS(J935),ABS(I935))</f>
        <v>0.31421059119805195</v>
      </c>
      <c r="N935" s="35">
        <f t="shared" si="186"/>
        <v>3.8413610884939677</v>
      </c>
      <c r="O935" s="35">
        <f t="shared" si="187"/>
        <v>3841.3610884939676</v>
      </c>
      <c r="P935" s="35">
        <f t="shared" si="193"/>
        <v>0.76027233282739037</v>
      </c>
      <c r="Q935" s="35" cm="1">
        <f t="array" ref="Q935">_xll.Interp2dTab(-1,1,Parameters!$AL$29:$AY$29,Parameters!$AK$30:$AK$37,Parameters!$AL$30:$AY$37,ABS(L935),ABS(K935))</f>
        <v>0.62606520128269372</v>
      </c>
      <c r="R935" s="35">
        <f t="shared" si="188"/>
        <v>1.9279083650520201</v>
      </c>
      <c r="S935" s="35">
        <f t="shared" si="194"/>
        <v>0.52823625302296773</v>
      </c>
      <c r="X935" s="12"/>
      <c r="AB935" s="17">
        <f>([1]WLTC_BFH!$I936/1000-H935)</f>
        <v>-1.206043738620882</v>
      </c>
      <c r="AC935" s="17">
        <f t="shared" si="189"/>
        <v>1.206043738620882</v>
      </c>
      <c r="AG935" s="17">
        <f>([1]WLTC_BFH!$U939/1000-N935)</f>
        <v>7.6990960543635252</v>
      </c>
      <c r="AH935" s="17">
        <f t="shared" si="190"/>
        <v>7.6990960543635252</v>
      </c>
      <c r="AK935">
        <v>8.1937557203888982</v>
      </c>
    </row>
    <row r="936" spans="1:37" x14ac:dyDescent="0.3">
      <c r="A936" s="3" t="s">
        <v>4</v>
      </c>
      <c r="B936" s="3">
        <v>932</v>
      </c>
      <c r="C936" s="9">
        <v>59.8</v>
      </c>
      <c r="D936" s="9">
        <v>59.8</v>
      </c>
      <c r="E936" s="9">
        <v>59.647100000000002</v>
      </c>
      <c r="F936" s="13">
        <f t="shared" si="191"/>
        <v>-0.11111111111111269</v>
      </c>
      <c r="G936" s="13">
        <f t="shared" si="192"/>
        <v>7.2483333333333366</v>
      </c>
      <c r="H936" s="35" cm="1">
        <f t="array" ref="H936">(m*g*_xll.Interp1d(-1,Parameters!$H$48:$H$54,Parameters!$I$48:$I$54,C936)+c_w*A*rho_L*(C936/3.6)^2/2+F936*e_i*m)*C936/3.6/1000</f>
        <v>0.54345818006903734</v>
      </c>
      <c r="I936" s="35">
        <f t="shared" si="182"/>
        <v>1.1622930696590312</v>
      </c>
      <c r="J936" s="35">
        <f t="shared" si="183"/>
        <v>4465.0041188193491</v>
      </c>
      <c r="K936" s="35">
        <f t="shared" si="184"/>
        <v>4.7438991638133361</v>
      </c>
      <c r="L936" s="35">
        <f t="shared" si="185"/>
        <v>546.9807814307668</v>
      </c>
      <c r="M936" s="35" cm="1">
        <f t="array" ref="M936">_xll.Interp2dTab(-1,1,Parameters!$V$29:$AI$29,Parameters!$U$30:$U$37,Parameters!$V$30:$AI$37,ABS(J936),ABS(I936))*_xll.Interp2dTab(-1,1,Parameters!$V$18:$AI$18,Parameters!$U$19:$U$26,Parameters!$V$19:$AI$26,ABS(J936),ABS(I936))</f>
        <v>0.25444299025081402</v>
      </c>
      <c r="N936" s="35">
        <f t="shared" si="186"/>
        <v>2.1358740499525264</v>
      </c>
      <c r="O936" s="35">
        <f t="shared" si="187"/>
        <v>2135.8740499525265</v>
      </c>
      <c r="P936" s="35">
        <f t="shared" si="193"/>
        <v>0.76086563117459938</v>
      </c>
      <c r="Q936" s="35" cm="1">
        <f t="array" ref="Q936">_xll.Interp2dTab(-1,1,Parameters!$AL$29:$AY$29,Parameters!$AK$30:$AK$37,Parameters!$AL$30:$AY$37,ABS(L936),ABS(K936))</f>
        <v>0.50246822193836804</v>
      </c>
      <c r="R936" s="35">
        <f t="shared" si="188"/>
        <v>1.0815772149182741</v>
      </c>
      <c r="S936" s="35">
        <f t="shared" si="194"/>
        <v>0.52853669113822277</v>
      </c>
      <c r="X936" s="12"/>
      <c r="AB936" s="17">
        <f>([1]WLTC_BFH!$I937/1000-H936)</f>
        <v>-0.54406298006903731</v>
      </c>
      <c r="AC936" s="17">
        <f t="shared" si="189"/>
        <v>0.54406298006903731</v>
      </c>
      <c r="AG936" s="17">
        <f>([1]WLTC_BFH!$U940/1000-N936)</f>
        <v>1.6807596134141161</v>
      </c>
      <c r="AH936" s="17">
        <f t="shared" si="190"/>
        <v>1.6807596134141161</v>
      </c>
      <c r="AK936">
        <v>1.1898849663900064</v>
      </c>
    </row>
    <row r="937" spans="1:37" x14ac:dyDescent="0.3">
      <c r="A937" s="3" t="s">
        <v>4</v>
      </c>
      <c r="B937" s="3">
        <v>933</v>
      </c>
      <c r="C937" s="9">
        <v>59.4</v>
      </c>
      <c r="D937" s="9">
        <v>59.4</v>
      </c>
      <c r="E937" s="9">
        <v>58.709800000000001</v>
      </c>
      <c r="F937" s="13">
        <f t="shared" si="191"/>
        <v>-0.11111111111111072</v>
      </c>
      <c r="G937" s="13">
        <f t="shared" si="192"/>
        <v>7.2648333333333364</v>
      </c>
      <c r="H937" s="35" cm="1">
        <f t="array" ref="H937">(m*g*_xll.Interp1d(-1,Parameters!$H$48:$H$54,Parameters!$I$48:$I$54,C937)+c_w*A*rho_L*(C937/3.6)^2/2+F937*e_i*m)*C937/3.6/1000</f>
        <v>0.51218145855798414</v>
      </c>
      <c r="I937" s="35">
        <f t="shared" si="182"/>
        <v>1.1027780412119383</v>
      </c>
      <c r="J937" s="35">
        <f t="shared" si="183"/>
        <v>4435.1378705329334</v>
      </c>
      <c r="K937" s="35">
        <f t="shared" si="184"/>
        <v>4.5009885752065264</v>
      </c>
      <c r="L937" s="35">
        <f t="shared" si="185"/>
        <v>543.32204710681526</v>
      </c>
      <c r="M937" s="35" cm="1">
        <f t="array" ref="M937">_xll.Interp2dTab(-1,1,Parameters!$V$29:$AI$29,Parameters!$U$30:$U$37,Parameters!$V$30:$AI$37,ABS(J937),ABS(I937))*_xll.Interp2dTab(-1,1,Parameters!$V$18:$AI$18,Parameters!$U$19:$U$26,Parameters!$V$19:$AI$26,ABS(J937),ABS(I937))</f>
        <v>0.25179206502561569</v>
      </c>
      <c r="N937" s="35">
        <f t="shared" si="186"/>
        <v>2.0341445569616265</v>
      </c>
      <c r="O937" s="35">
        <f t="shared" si="187"/>
        <v>2034.1445569616264</v>
      </c>
      <c r="P937" s="35">
        <f t="shared" si="193"/>
        <v>0.76143067132931097</v>
      </c>
      <c r="Q937" s="35" cm="1">
        <f t="array" ref="Q937">_xll.Interp2dTab(-1,1,Parameters!$AL$29:$AY$29,Parameters!$AK$30:$AK$37,Parameters!$AL$30:$AY$37,ABS(L937),ABS(K937))</f>
        <v>0.49722135322446104</v>
      </c>
      <c r="R937" s="35">
        <f t="shared" si="188"/>
        <v>1.0300874152658719</v>
      </c>
      <c r="S937" s="35">
        <f t="shared" si="194"/>
        <v>0.52882282653135215</v>
      </c>
      <c r="X937" s="12"/>
      <c r="AB937" s="17">
        <f>([1]WLTC_BFH!$I938/1000-H937)</f>
        <v>-0.51557475855798418</v>
      </c>
      <c r="AC937" s="17">
        <f t="shared" si="189"/>
        <v>0.51557475855798418</v>
      </c>
      <c r="AG937" s="17">
        <f>([1]WLTC_BFH!$U941/1000-N937)</f>
        <v>-1.1579181418671465</v>
      </c>
      <c r="AH937" s="17">
        <f t="shared" si="190"/>
        <v>1.1579181418671465</v>
      </c>
      <c r="AK937">
        <v>-0.1288138697178498</v>
      </c>
    </row>
    <row r="938" spans="1:37" x14ac:dyDescent="0.3">
      <c r="A938" s="3" t="s">
        <v>4</v>
      </c>
      <c r="B938" s="3">
        <v>934</v>
      </c>
      <c r="C938" s="9">
        <v>58.6</v>
      </c>
      <c r="D938" s="9">
        <v>58.6</v>
      </c>
      <c r="E938" s="9">
        <v>59.174199999999999</v>
      </c>
      <c r="F938" s="13">
        <f t="shared" si="191"/>
        <v>-0.22222222222222143</v>
      </c>
      <c r="G938" s="13">
        <f t="shared" si="192"/>
        <v>7.2811111111111142</v>
      </c>
      <c r="H938" s="35" cm="1">
        <f t="array" ref="H938">(m*g*_xll.Interp1d(-1,Parameters!$H$48:$H$54,Parameters!$I$48:$I$54,C938)+c_w*A*rho_L*(C938/3.6)^2/2+F938*e_i*m)*C938/3.6/1000</f>
        <v>-2.0085400294853364</v>
      </c>
      <c r="I938" s="35">
        <f t="shared" si="182"/>
        <v>4.3836268428020775</v>
      </c>
      <c r="J938" s="35">
        <f t="shared" si="183"/>
        <v>4375.4053739600986</v>
      </c>
      <c r="K938" s="35">
        <f t="shared" si="184"/>
        <v>17.891772958896681</v>
      </c>
      <c r="L938" s="35">
        <f t="shared" si="185"/>
        <v>536.00457845891196</v>
      </c>
      <c r="M938" s="35" cm="1">
        <f t="array" ref="M938">_xll.Interp2dTab(-1,1,Parameters!$V$29:$AI$29,Parameters!$U$30:$U$37,Parameters!$V$30:$AI$37,ABS(J938),ABS(I938))*_xll.Interp2dTab(-1,1,Parameters!$V$18:$AI$18,Parameters!$U$19:$U$26,Parameters!$V$19:$AI$26,ABS(J938),ABS(I938))</f>
        <v>0.39734805935816025</v>
      </c>
      <c r="N938" s="35">
        <f t="shared" si="186"/>
        <v>-0.79808948285918035</v>
      </c>
      <c r="O938" s="35">
        <f t="shared" si="187"/>
        <v>-798.08948285918041</v>
      </c>
      <c r="P938" s="35">
        <f t="shared" si="193"/>
        <v>0.76120897980629454</v>
      </c>
      <c r="Q938" s="35" cm="1">
        <f t="array" ref="Q938">_xll.Interp2dTab(-1,1,Parameters!$AL$29:$AY$29,Parameters!$AK$30:$AK$37,Parameters!$AL$30:$AY$37,ABS(L938),ABS(K938))</f>
        <v>0.78646229591216832</v>
      </c>
      <c r="R938" s="35">
        <f t="shared" si="188"/>
        <v>-1.5796410030205319</v>
      </c>
      <c r="S938" s="35">
        <f t="shared" si="194"/>
        <v>0.52838403736384643</v>
      </c>
      <c r="X938" s="12"/>
      <c r="AB938" s="17">
        <f>([1]WLTC_BFH!$I939/1000-H938)</f>
        <v>2.0168553294853364</v>
      </c>
      <c r="AC938" s="17">
        <f t="shared" si="189"/>
        <v>2.0168553294853364</v>
      </c>
      <c r="AG938" s="17">
        <f>([1]WLTC_BFH!$U942/1000-N938)</f>
        <v>0.15745231471753729</v>
      </c>
      <c r="AH938" s="17">
        <f t="shared" si="190"/>
        <v>0.15745231471753729</v>
      </c>
      <c r="AK938">
        <v>-7.6156127923888599</v>
      </c>
    </row>
    <row r="939" spans="1:37" x14ac:dyDescent="0.3">
      <c r="A939" s="3" t="s">
        <v>4</v>
      </c>
      <c r="B939" s="3">
        <v>935</v>
      </c>
      <c r="C939" s="9">
        <v>57.5</v>
      </c>
      <c r="D939" s="9">
        <v>57.5</v>
      </c>
      <c r="E939" s="9">
        <v>59.387099999999997</v>
      </c>
      <c r="F939" s="13">
        <f t="shared" si="191"/>
        <v>-0.30555555555555597</v>
      </c>
      <c r="G939" s="13">
        <f t="shared" si="192"/>
        <v>7.2970833333333367</v>
      </c>
      <c r="H939" s="35" cm="1">
        <f t="array" ref="H939">(m*g*_xll.Interp1d(-1,Parameters!$H$48:$H$54,Parameters!$I$48:$I$54,C939)+c_w*A*rho_L*(C939/3.6)^2/2+F939*e_i*m)*C939/3.6/1000</f>
        <v>-3.8529711790651278</v>
      </c>
      <c r="I939" s="35">
        <f t="shared" si="182"/>
        <v>8.5699565077715327</v>
      </c>
      <c r="J939" s="35">
        <f t="shared" si="183"/>
        <v>4293.2731911724513</v>
      </c>
      <c r="K939" s="35">
        <f t="shared" si="184"/>
        <v>34.978277486469509</v>
      </c>
      <c r="L939" s="35">
        <f t="shared" si="185"/>
        <v>525.94305906804493</v>
      </c>
      <c r="M939" s="35" cm="1">
        <f t="array" ref="M939">_xll.Interp2dTab(-1,1,Parameters!$V$29:$AI$29,Parameters!$U$30:$U$37,Parameters!$V$30:$AI$37,ABS(J939),ABS(I939))*_xll.Interp2dTab(-1,1,Parameters!$V$18:$AI$18,Parameters!$U$19:$U$26,Parameters!$V$19:$AI$26,ABS(J939),ABS(I939))</f>
        <v>0.62193444785809116</v>
      </c>
      <c r="N939" s="35">
        <f t="shared" si="186"/>
        <v>-2.3962955028650086</v>
      </c>
      <c r="O939" s="35">
        <f t="shared" si="187"/>
        <v>-2396.2955028650085</v>
      </c>
      <c r="P939" s="35">
        <f t="shared" si="193"/>
        <v>0.76054334216660979</v>
      </c>
      <c r="Q939" s="35" cm="1">
        <f t="array" ref="Q939">_xll.Interp2dTab(-1,1,Parameters!$AL$29:$AY$29,Parameters!$AK$30:$AK$37,Parameters!$AL$30:$AY$37,ABS(L939),ABS(K939))</f>
        <v>0.94598696649188174</v>
      </c>
      <c r="R939" s="35">
        <f t="shared" si="188"/>
        <v>-3.6448605176644691</v>
      </c>
      <c r="S939" s="35">
        <f t="shared" si="194"/>
        <v>0.52737157610893959</v>
      </c>
      <c r="X939" s="12"/>
      <c r="AB939" s="17">
        <f>([1]WLTC_BFH!$I940/1000-H939)</f>
        <v>3.8559383790651278</v>
      </c>
      <c r="AC939" s="17">
        <f t="shared" si="189"/>
        <v>3.8559383790651278</v>
      </c>
      <c r="AG939" s="17">
        <f>([1]WLTC_BFH!$U943/1000-N939)</f>
        <v>3.1397291311835485</v>
      </c>
      <c r="AH939" s="17">
        <f t="shared" si="190"/>
        <v>3.1397291311835485</v>
      </c>
      <c r="AK939">
        <v>-5.058228040270798</v>
      </c>
    </row>
    <row r="940" spans="1:37" x14ac:dyDescent="0.3">
      <c r="A940" s="3" t="s">
        <v>4</v>
      </c>
      <c r="B940" s="3">
        <v>936</v>
      </c>
      <c r="C940" s="9">
        <v>56.6</v>
      </c>
      <c r="D940" s="9">
        <v>56.6</v>
      </c>
      <c r="E940" s="9">
        <v>58.746400000000001</v>
      </c>
      <c r="F940" s="13">
        <f t="shared" si="191"/>
        <v>-0.24999999999999961</v>
      </c>
      <c r="G940" s="13">
        <f t="shared" si="192"/>
        <v>7.3128055555555589</v>
      </c>
      <c r="H940" s="35" cm="1">
        <f t="array" ref="H940">(m*g*_xll.Interp1d(-1,Parameters!$H$48:$H$54,Parameters!$I$48:$I$54,C940)+c_w*A*rho_L*(C940/3.6)^2/2+F940*e_i*m)*C940/3.6/1000</f>
        <v>-2.6618584561099534</v>
      </c>
      <c r="I940" s="35">
        <f t="shared" si="182"/>
        <v>6.0147728290904769</v>
      </c>
      <c r="J940" s="35">
        <f t="shared" si="183"/>
        <v>4226.0741325280123</v>
      </c>
      <c r="K940" s="35">
        <f t="shared" si="184"/>
        <v>24.549295301932784</v>
      </c>
      <c r="L940" s="35">
        <f t="shared" si="185"/>
        <v>517.71090683915372</v>
      </c>
      <c r="M940" s="35" cm="1">
        <f t="array" ref="M940">_xll.Interp2dTab(-1,1,Parameters!$V$29:$AI$29,Parameters!$U$30:$U$37,Parameters!$V$30:$AI$37,ABS(J940),ABS(I940))*_xll.Interp2dTab(-1,1,Parameters!$V$18:$AI$18,Parameters!$U$19:$U$26,Parameters!$V$19:$AI$26,ABS(J940),ABS(I940))</f>
        <v>0.47748067727397681</v>
      </c>
      <c r="N940" s="35">
        <f t="shared" si="186"/>
        <v>-1.2709859784308428</v>
      </c>
      <c r="O940" s="35">
        <f t="shared" si="187"/>
        <v>-1270.9859784308428</v>
      </c>
      <c r="P940" s="35">
        <f t="shared" si="193"/>
        <v>0.76019029050593456</v>
      </c>
      <c r="Q940" s="35" cm="1">
        <f t="array" ref="Q940">_xll.Interp2dTab(-1,1,Parameters!$AL$29:$AY$29,Parameters!$AK$30:$AK$37,Parameters!$AL$30:$AY$37,ABS(L940),ABS(K940))</f>
        <v>0.93026477852174805</v>
      </c>
      <c r="R940" s="35">
        <f t="shared" si="188"/>
        <v>-2.4762331671293678</v>
      </c>
      <c r="S940" s="35">
        <f t="shared" si="194"/>
        <v>0.52668373356251474</v>
      </c>
      <c r="X940" s="12"/>
      <c r="AB940" s="17">
        <f>([1]WLTC_BFH!$I941/1000-H940)</f>
        <v>2.6597060561099535</v>
      </c>
      <c r="AC940" s="17">
        <f t="shared" si="189"/>
        <v>2.6597060561099535</v>
      </c>
      <c r="AG940" s="17">
        <f>([1]WLTC_BFH!$U944/1000-N940)</f>
        <v>3.7574859784307799</v>
      </c>
      <c r="AH940" s="17">
        <f t="shared" si="190"/>
        <v>3.7574859784307799</v>
      </c>
      <c r="AK940">
        <v>7.8769802709654169E-2</v>
      </c>
    </row>
    <row r="941" spans="1:37" x14ac:dyDescent="0.3">
      <c r="A941" s="3" t="s">
        <v>4</v>
      </c>
      <c r="B941" s="3">
        <v>937</v>
      </c>
      <c r="C941" s="9">
        <v>56</v>
      </c>
      <c r="D941" s="9">
        <v>56</v>
      </c>
      <c r="E941" s="9">
        <v>57.7042</v>
      </c>
      <c r="F941" s="13">
        <f t="shared" si="191"/>
        <v>-0.16666666666666705</v>
      </c>
      <c r="G941" s="13">
        <f t="shared" si="192"/>
        <v>7.3283611111111142</v>
      </c>
      <c r="H941" s="35" cm="1">
        <f t="array" ref="H941">(m*g*_xll.Interp1d(-1,Parameters!$H$48:$H$54,Parameters!$I$48:$I$54,C941)+c_w*A*rho_L*(C941/3.6)^2/2+F941*e_i*m)*C941/3.6/1000</f>
        <v>-0.9079179236128655</v>
      </c>
      <c r="I941" s="35">
        <f t="shared" si="182"/>
        <v>2.0735249476116784</v>
      </c>
      <c r="J941" s="35">
        <f t="shared" si="183"/>
        <v>4181.2747600983876</v>
      </c>
      <c r="K941" s="35">
        <f t="shared" si="184"/>
        <v>8.4630920736770658</v>
      </c>
      <c r="L941" s="35">
        <f t="shared" si="185"/>
        <v>512.22280535322648</v>
      </c>
      <c r="M941" s="35" cm="1">
        <f t="array" ref="M941">_xll.Interp2dTab(-1,1,Parameters!$V$29:$AI$29,Parameters!$U$30:$U$37,Parameters!$V$30:$AI$37,ABS(J941),ABS(I941))*_xll.Interp2dTab(-1,1,Parameters!$V$18:$AI$18,Parameters!$U$19:$U$26,Parameters!$V$19:$AI$26,ABS(J941),ABS(I941))</f>
        <v>0.28971638150014184</v>
      </c>
      <c r="N941" s="35">
        <f t="shared" si="186"/>
        <v>-0.26303869552824155</v>
      </c>
      <c r="O941" s="35">
        <f t="shared" si="187"/>
        <v>-263.03869552824153</v>
      </c>
      <c r="P941" s="35">
        <f t="shared" si="193"/>
        <v>0.7601172242016212</v>
      </c>
      <c r="Q941" s="35" cm="1">
        <f t="array" ref="Q941">_xll.Interp2dTab(-1,1,Parameters!$AL$29:$AY$29,Parameters!$AK$30:$AK$37,Parameters!$AL$30:$AY$37,ABS(L941),ABS(K941))</f>
        <v>0.58280278879142466</v>
      </c>
      <c r="R941" s="35">
        <f t="shared" si="188"/>
        <v>-0.52913709787529772</v>
      </c>
      <c r="S941" s="35">
        <f t="shared" si="194"/>
        <v>0.52653675103532716</v>
      </c>
      <c r="X941" s="12"/>
      <c r="AB941" s="17">
        <f>([1]WLTC_BFH!$I942/1000-H941)</f>
        <v>0.90437822361286546</v>
      </c>
      <c r="AC941" s="17">
        <f t="shared" si="189"/>
        <v>0.90437822361286546</v>
      </c>
      <c r="AG941" s="17">
        <f>([1]WLTC_BFH!$U945/1000-N941)</f>
        <v>2.8010764313773313</v>
      </c>
      <c r="AH941" s="17">
        <f t="shared" si="190"/>
        <v>2.8010764313773313</v>
      </c>
      <c r="AK941">
        <v>3.681555272198259</v>
      </c>
    </row>
    <row r="942" spans="1:37" x14ac:dyDescent="0.3">
      <c r="A942" s="3" t="s">
        <v>4</v>
      </c>
      <c r="B942" s="3">
        <v>938</v>
      </c>
      <c r="C942" s="9">
        <v>55.5</v>
      </c>
      <c r="D942" s="9">
        <v>55.5</v>
      </c>
      <c r="E942" s="9">
        <v>56.753</v>
      </c>
      <c r="F942" s="13">
        <f t="shared" si="191"/>
        <v>-0.1388888888888889</v>
      </c>
      <c r="G942" s="13">
        <f t="shared" si="192"/>
        <v>7.3437777777777811</v>
      </c>
      <c r="H942" s="35" cm="1">
        <f t="array" ref="H942">(m*g*_xll.Interp1d(-1,Parameters!$H$48:$H$54,Parameters!$I$48:$I$54,C942)+c_w*A*rho_L*(C942/3.6)^2/2+F942*e_i*m)*C942/3.6/1000</f>
        <v>-0.34790617441261579</v>
      </c>
      <c r="I942" s="35">
        <f t="shared" si="182"/>
        <v>0.80171471600988164</v>
      </c>
      <c r="J942" s="35">
        <f t="shared" si="183"/>
        <v>4143.941949740366</v>
      </c>
      <c r="K942" s="35">
        <f t="shared" si="184"/>
        <v>3.2721986133943322</v>
      </c>
      <c r="L942" s="35">
        <f t="shared" si="185"/>
        <v>507.64938744828692</v>
      </c>
      <c r="M942" s="35" cm="1">
        <f t="array" ref="M942">_xll.Interp2dTab(-1,1,Parameters!$V$29:$AI$29,Parameters!$U$30:$U$37,Parameters!$V$30:$AI$37,ABS(J942),ABS(I942))*_xll.Interp2dTab(-1,1,Parameters!$V$18:$AI$18,Parameters!$U$19:$U$26,Parameters!$V$19:$AI$26,ABS(J942),ABS(I942))</f>
        <v>0.18298381913710848</v>
      </c>
      <c r="N942" s="35">
        <f t="shared" si="186"/>
        <v>-6.3661200495401402E-2</v>
      </c>
      <c r="O942" s="35">
        <f t="shared" si="187"/>
        <v>-63.661200495401403</v>
      </c>
      <c r="P942" s="35">
        <f t="shared" si="193"/>
        <v>0.76009954053481688</v>
      </c>
      <c r="Q942" s="35" cm="1">
        <f t="array" ref="Q942">_xll.Interp2dTab(-1,1,Parameters!$AL$29:$AY$29,Parameters!$AK$30:$AK$37,Parameters!$AL$30:$AY$37,ABS(L942),ABS(K942))</f>
        <v>0.47067949004931764</v>
      </c>
      <c r="R942" s="35">
        <f t="shared" si="188"/>
        <v>-0.16375230075753897</v>
      </c>
      <c r="S942" s="35">
        <f t="shared" si="194"/>
        <v>0.52649126428511672</v>
      </c>
      <c r="X942" s="12"/>
      <c r="AB942" s="17">
        <f>([1]WLTC_BFH!$I943/1000-H942)</f>
        <v>0.34524017441261579</v>
      </c>
      <c r="AC942" s="17">
        <f t="shared" si="189"/>
        <v>0.34524017441261579</v>
      </c>
      <c r="AG942" s="17">
        <f>([1]WLTC_BFH!$U946/1000-N942)</f>
        <v>2.8888864257206106</v>
      </c>
      <c r="AH942" s="17">
        <f t="shared" si="190"/>
        <v>2.8888864257206106</v>
      </c>
      <c r="AK942">
        <v>1.6867090454410183</v>
      </c>
    </row>
    <row r="943" spans="1:37" x14ac:dyDescent="0.3">
      <c r="A943" s="3" t="s">
        <v>4</v>
      </c>
      <c r="B943" s="3">
        <v>939</v>
      </c>
      <c r="C943" s="9">
        <v>55</v>
      </c>
      <c r="D943" s="9">
        <v>55</v>
      </c>
      <c r="E943" s="9">
        <v>56.098599999999998</v>
      </c>
      <c r="F943" s="13">
        <f t="shared" si="191"/>
        <v>-0.1388888888888889</v>
      </c>
      <c r="G943" s="13">
        <f t="shared" si="192"/>
        <v>7.3590555555555586</v>
      </c>
      <c r="H943" s="35" cm="1">
        <f t="array" ref="H943">(m*g*_xll.Interp1d(-1,Parameters!$H$48:$H$54,Parameters!$I$48:$I$54,C943)+c_w*A*rho_L*(C943/3.6)^2/2+F943*e_i*m)*C943/3.6/1000</f>
        <v>-0.3747700966920019</v>
      </c>
      <c r="I943" s="35">
        <f t="shared" si="182"/>
        <v>0.87147100764302332</v>
      </c>
      <c r="J943" s="35">
        <f t="shared" si="183"/>
        <v>4106.6091393823453</v>
      </c>
      <c r="K943" s="35">
        <f t="shared" si="184"/>
        <v>3.5569089176949999</v>
      </c>
      <c r="L943" s="35">
        <f t="shared" si="185"/>
        <v>503.07596954334747</v>
      </c>
      <c r="M943" s="35" cm="1">
        <f t="array" ref="M943">_xll.Interp2dTab(-1,1,Parameters!$V$29:$AI$29,Parameters!$U$30:$U$37,Parameters!$V$30:$AI$37,ABS(J943),ABS(I943))*_xll.Interp2dTab(-1,1,Parameters!$V$18:$AI$18,Parameters!$U$19:$U$26,Parameters!$V$19:$AI$26,ABS(J943),ABS(I943))</f>
        <v>0.20392406630589643</v>
      </c>
      <c r="N943" s="35">
        <f t="shared" si="186"/>
        <v>-7.6424642047287009E-2</v>
      </c>
      <c r="O943" s="35">
        <f t="shared" si="187"/>
        <v>-76.424642047287008</v>
      </c>
      <c r="P943" s="35">
        <f t="shared" si="193"/>
        <v>0.76007831146758154</v>
      </c>
      <c r="Q943" s="35" cm="1">
        <f t="array" ref="Q943">_xll.Interp2dTab(-1,1,Parameters!$AL$29:$AY$29,Parameters!$AK$30:$AK$37,Parameters!$AL$30:$AY$37,ABS(L943),ABS(K943))</f>
        <v>0.476829232622212</v>
      </c>
      <c r="R943" s="35">
        <f t="shared" si="188"/>
        <v>-0.17870133761539944</v>
      </c>
      <c r="S943" s="35">
        <f t="shared" si="194"/>
        <v>0.52644162502466796</v>
      </c>
      <c r="X943" s="12"/>
      <c r="AB943" s="17">
        <f>([1]WLTC_BFH!$I944/1000-H943)</f>
        <v>0.37406199669200191</v>
      </c>
      <c r="AC943" s="17">
        <f t="shared" si="189"/>
        <v>0.37406199669200191</v>
      </c>
      <c r="AG943" s="17">
        <f>([1]WLTC_BFH!$U947/1000-N943)</f>
        <v>1.9143505679732493</v>
      </c>
      <c r="AH943" s="17">
        <f t="shared" si="190"/>
        <v>1.9143505679732493</v>
      </c>
      <c r="AK943">
        <v>-0.1759325721152476</v>
      </c>
    </row>
    <row r="944" spans="1:37" x14ac:dyDescent="0.3">
      <c r="A944" s="3" t="s">
        <v>4</v>
      </c>
      <c r="B944" s="3">
        <v>940</v>
      </c>
      <c r="C944" s="9">
        <v>54.4</v>
      </c>
      <c r="D944" s="9">
        <v>54.4</v>
      </c>
      <c r="E944" s="9">
        <v>55.706200000000003</v>
      </c>
      <c r="F944" s="13">
        <f t="shared" si="191"/>
        <v>-0.16666666666666705</v>
      </c>
      <c r="G944" s="13">
        <f t="shared" si="192"/>
        <v>7.3741666666666701</v>
      </c>
      <c r="H944" s="35" cm="1">
        <f t="array" ref="H944">(m*g*_xll.Interp1d(-1,Parameters!$H$48:$H$54,Parameters!$I$48:$I$54,C944)+c_w*A*rho_L*(C944/3.6)^2/2+F944*e_i*m)*C944/3.6/1000</f>
        <v>-0.97685192588655567</v>
      </c>
      <c r="I944" s="35">
        <f t="shared" si="182"/>
        <v>2.2965745063485072</v>
      </c>
      <c r="J944" s="35">
        <f t="shared" si="183"/>
        <v>4061.8097669527187</v>
      </c>
      <c r="K944" s="35">
        <f t="shared" si="184"/>
        <v>9.3734688476614334</v>
      </c>
      <c r="L944" s="35">
        <f t="shared" si="185"/>
        <v>497.58786805741988</v>
      </c>
      <c r="M944" s="35" cm="1">
        <f t="array" ref="M944">_xll.Interp2dTab(-1,1,Parameters!$V$29:$AI$29,Parameters!$U$30:$U$37,Parameters!$V$30:$AI$37,ABS(J944),ABS(I944))*_xll.Interp2dTab(-1,1,Parameters!$V$18:$AI$18,Parameters!$U$19:$U$26,Parameters!$V$19:$AI$26,ABS(J944),ABS(I944))</f>
        <v>0.29801730111862607</v>
      </c>
      <c r="N944" s="35">
        <f t="shared" si="186"/>
        <v>-0.29111877454524343</v>
      </c>
      <c r="O944" s="35">
        <f t="shared" si="187"/>
        <v>-291.11877454524341</v>
      </c>
      <c r="P944" s="35">
        <f t="shared" si="193"/>
        <v>0.75999744514131895</v>
      </c>
      <c r="Q944" s="35" cm="1">
        <f t="array" ref="Q944">_xll.Interp2dTab(-1,1,Parameters!$AL$29:$AY$29,Parameters!$AK$30:$AK$37,Parameters!$AL$30:$AY$37,ABS(L944),ABS(K944))</f>
        <v>0.60246692710948702</v>
      </c>
      <c r="R944" s="35">
        <f t="shared" si="188"/>
        <v>-0.58852097802985759</v>
      </c>
      <c r="S944" s="35">
        <f t="shared" si="194"/>
        <v>0.52627814697521524</v>
      </c>
      <c r="X944" s="12"/>
      <c r="AB944" s="17">
        <f>([1]WLTC_BFH!$I945/1000-H944)</f>
        <v>0.97757592588655562</v>
      </c>
      <c r="AC944" s="17">
        <f t="shared" si="189"/>
        <v>0.97757592588655562</v>
      </c>
      <c r="AG944" s="17">
        <f>([1]WLTC_BFH!$U948/1000-N944)</f>
        <v>1.78216302233282</v>
      </c>
      <c r="AH944" s="17">
        <f t="shared" si="190"/>
        <v>1.78216302233282</v>
      </c>
      <c r="AK944">
        <v>-1.7210687677850889</v>
      </c>
    </row>
    <row r="945" spans="1:37" x14ac:dyDescent="0.3">
      <c r="A945" s="3" t="s">
        <v>4</v>
      </c>
      <c r="B945" s="3">
        <v>941</v>
      </c>
      <c r="C945" s="9">
        <v>54.1</v>
      </c>
      <c r="D945" s="9">
        <v>54.1</v>
      </c>
      <c r="E945" s="9">
        <v>55.314399999999999</v>
      </c>
      <c r="F945" s="13">
        <f t="shared" si="191"/>
        <v>-8.3333333333332538E-2</v>
      </c>
      <c r="G945" s="13">
        <f t="shared" si="192"/>
        <v>7.3891944444444482</v>
      </c>
      <c r="H945" s="35" cm="1">
        <f t="array" ref="H945">(m*g*_xll.Interp1d(-1,Parameters!$H$48:$H$54,Parameters!$I$48:$I$54,C945)+c_w*A*rho_L*(C945/3.6)^2/2+F945*e_i*m)*C945/3.6/1000</f>
        <v>0.71424995251056056</v>
      </c>
      <c r="I945" s="35">
        <f t="shared" si="182"/>
        <v>1.6885100785475264</v>
      </c>
      <c r="J945" s="35">
        <f t="shared" si="183"/>
        <v>4039.4100807379064</v>
      </c>
      <c r="K945" s="35">
        <f t="shared" si="184"/>
        <v>6.8916538855917295</v>
      </c>
      <c r="L945" s="35">
        <f t="shared" si="185"/>
        <v>494.84381731445626</v>
      </c>
      <c r="M945" s="35" cm="1">
        <f t="array" ref="M945">_xll.Interp2dTab(-1,1,Parameters!$V$29:$AI$29,Parameters!$U$30:$U$37,Parameters!$V$30:$AI$37,ABS(J945),ABS(I945))*_xll.Interp2dTab(-1,1,Parameters!$V$18:$AI$18,Parameters!$U$19:$U$26,Parameters!$V$19:$AI$26,ABS(J945),ABS(I945))</f>
        <v>0.27228968911907409</v>
      </c>
      <c r="N945" s="35">
        <f t="shared" si="186"/>
        <v>2.6231252267441323</v>
      </c>
      <c r="O945" s="35">
        <f t="shared" si="187"/>
        <v>2623.1252267441323</v>
      </c>
      <c r="P945" s="35">
        <f t="shared" si="193"/>
        <v>0.76072609103763678</v>
      </c>
      <c r="Q945" s="35" cm="1">
        <f t="array" ref="Q945">_xll.Interp2dTab(-1,1,Parameters!$AL$29:$AY$29,Parameters!$AK$30:$AK$37,Parameters!$AL$30:$AY$37,ABS(L945),ABS(K945))</f>
        <v>0.54885972392878124</v>
      </c>
      <c r="R945" s="35">
        <f t="shared" si="188"/>
        <v>1.3013342414668414</v>
      </c>
      <c r="S945" s="35">
        <f t="shared" si="194"/>
        <v>0.52663962870895609</v>
      </c>
      <c r="X945" s="12"/>
      <c r="AB945" s="17">
        <f>([1]WLTC_BFH!$I946/1000-H945)</f>
        <v>-0.71442555251056061</v>
      </c>
      <c r="AC945" s="17">
        <f t="shared" si="189"/>
        <v>0.71442555251056061</v>
      </c>
      <c r="AG945" s="17">
        <f>([1]WLTC_BFH!$U949/1000-N945)</f>
        <v>-4.2680838870339244E-3</v>
      </c>
      <c r="AH945" s="17">
        <f t="shared" si="190"/>
        <v>4.2680838870339244E-3</v>
      </c>
      <c r="AK945">
        <v>-0.54697748885692254</v>
      </c>
    </row>
    <row r="946" spans="1:37" x14ac:dyDescent="0.3">
      <c r="A946" s="3" t="s">
        <v>4</v>
      </c>
      <c r="B946" s="3">
        <v>942</v>
      </c>
      <c r="C946" s="9">
        <v>54</v>
      </c>
      <c r="D946" s="9">
        <v>54</v>
      </c>
      <c r="E946" s="9">
        <v>54.939399999999999</v>
      </c>
      <c r="F946" s="13">
        <f t="shared" si="191"/>
        <v>-2.7777777777778172E-2</v>
      </c>
      <c r="G946" s="13">
        <f t="shared" si="192"/>
        <v>7.4041944444444479</v>
      </c>
      <c r="H946" s="35" cm="1">
        <f t="array" ref="H946">(m*g*_xll.Interp1d(-1,Parameters!$H$48:$H$54,Parameters!$I$48:$I$54,C946)+c_w*A*rho_L*(C946/3.6)^2/2+F946*e_i*m)*C946/3.6/1000</f>
        <v>1.8404808519492204</v>
      </c>
      <c r="I946" s="35">
        <f t="shared" si="182"/>
        <v>4.359013818982187</v>
      </c>
      <c r="J946" s="35">
        <f t="shared" si="183"/>
        <v>4031.9435186663022</v>
      </c>
      <c r="K946" s="35">
        <f t="shared" si="184"/>
        <v>17.791314902175795</v>
      </c>
      <c r="L946" s="35">
        <f t="shared" si="185"/>
        <v>493.92913373346835</v>
      </c>
      <c r="M946" s="35" cm="1">
        <f t="array" ref="M946">_xll.Interp2dTab(-1,1,Parameters!$V$29:$AI$29,Parameters!$U$30:$U$37,Parameters!$V$30:$AI$37,ABS(J946),ABS(I946))*_xll.Interp2dTab(-1,1,Parameters!$V$18:$AI$18,Parameters!$U$19:$U$26,Parameters!$V$19:$AI$26,ABS(J946),ABS(I946))</f>
        <v>0.39108969190175846</v>
      </c>
      <c r="N946" s="35">
        <f t="shared" si="186"/>
        <v>4.7060326315415857</v>
      </c>
      <c r="O946" s="35">
        <f t="shared" si="187"/>
        <v>4706.0326315415859</v>
      </c>
      <c r="P946" s="35">
        <f t="shared" si="193"/>
        <v>0.76203332232417609</v>
      </c>
      <c r="Q946" s="35" cm="1">
        <f t="array" ref="Q946">_xll.Interp2dTab(-1,1,Parameters!$AL$29:$AY$29,Parameters!$AK$30:$AK$37,Parameters!$AL$30:$AY$37,ABS(L946),ABS(K946))</f>
        <v>0.78429240188699711</v>
      </c>
      <c r="R946" s="35">
        <f t="shared" si="188"/>
        <v>2.3466768867338863</v>
      </c>
      <c r="S946" s="35">
        <f t="shared" si="194"/>
        <v>0.52729148339971554</v>
      </c>
      <c r="X946" s="12"/>
      <c r="AB946" s="17">
        <f>([1]WLTC_BFH!$I947/1000-H946)</f>
        <v>-1.8398121519492203</v>
      </c>
      <c r="AC946" s="17">
        <f t="shared" si="189"/>
        <v>1.8398121519492203</v>
      </c>
      <c r="AG946" s="17">
        <f>([1]WLTC_BFH!$U950/1000-N946)</f>
        <v>-1.4424928085327013</v>
      </c>
      <c r="AH946" s="17">
        <f t="shared" si="190"/>
        <v>1.4424928085327013</v>
      </c>
      <c r="AK946">
        <v>7.4332207435445774E-2</v>
      </c>
    </row>
    <row r="947" spans="1:37" x14ac:dyDescent="0.3">
      <c r="A947" s="3" t="s">
        <v>4</v>
      </c>
      <c r="B947" s="3">
        <v>943</v>
      </c>
      <c r="C947" s="9">
        <v>53.9</v>
      </c>
      <c r="D947" s="9">
        <v>53.9</v>
      </c>
      <c r="E947" s="9">
        <v>54.19</v>
      </c>
      <c r="F947" s="13">
        <f t="shared" si="191"/>
        <v>-2.7777777777778172E-2</v>
      </c>
      <c r="G947" s="13">
        <f t="shared" si="192"/>
        <v>7.41916666666667</v>
      </c>
      <c r="H947" s="35" cm="1">
        <f t="array" ref="H947">(m*g*_xll.Interp1d(-1,Parameters!$H$48:$H$54,Parameters!$I$48:$I$54,C947)+c_w*A*rho_L*(C947/3.6)^2/2+F947*e_i*m)*C947/3.6/1000</f>
        <v>1.8313097213504799</v>
      </c>
      <c r="I947" s="35">
        <f t="shared" si="182"/>
        <v>4.3453397442005528</v>
      </c>
      <c r="J947" s="35">
        <f t="shared" si="183"/>
        <v>4024.4769565946981</v>
      </c>
      <c r="K947" s="35">
        <f t="shared" si="184"/>
        <v>17.735504165954556</v>
      </c>
      <c r="L947" s="35">
        <f t="shared" si="185"/>
        <v>493.01445015248044</v>
      </c>
      <c r="M947" s="35" cm="1">
        <f t="array" ref="M947">_xll.Interp2dTab(-1,1,Parameters!$V$29:$AI$29,Parameters!$U$30:$U$37,Parameters!$V$30:$AI$37,ABS(J947),ABS(I947))*_xll.Interp2dTab(-1,1,Parameters!$V$18:$AI$18,Parameters!$U$19:$U$26,Parameters!$V$19:$AI$26,ABS(J947),ABS(I947))</f>
        <v>0.39032570034850789</v>
      </c>
      <c r="N947" s="35">
        <f t="shared" si="186"/>
        <v>4.6917477371215082</v>
      </c>
      <c r="O947" s="35">
        <f t="shared" si="187"/>
        <v>4691.7477371215082</v>
      </c>
      <c r="P947" s="35">
        <f t="shared" si="193"/>
        <v>0.76333658558448758</v>
      </c>
      <c r="Q947" s="35" cm="1">
        <f t="array" ref="Q947">_xll.Interp2dTab(-1,1,Parameters!$AL$29:$AY$29,Parameters!$AK$30:$AK$37,Parameters!$AL$30:$AY$37,ABS(L947),ABS(K947))</f>
        <v>0.7830868899846184</v>
      </c>
      <c r="R947" s="35">
        <f t="shared" si="188"/>
        <v>2.3385779340354569</v>
      </c>
      <c r="S947" s="35">
        <f t="shared" si="194"/>
        <v>0.52794108838139209</v>
      </c>
      <c r="X947" s="12"/>
      <c r="AB947" s="17">
        <f>([1]WLTC_BFH!$I948/1000-H947)</f>
        <v>-1.8338488213504798</v>
      </c>
      <c r="AC947" s="17">
        <f t="shared" si="189"/>
        <v>1.8338488213504798</v>
      </c>
      <c r="AG947" s="17">
        <f>([1]WLTC_BFH!$U951/1000-N947)</f>
        <v>-1.7820334514073202</v>
      </c>
      <c r="AH947" s="17">
        <f t="shared" si="190"/>
        <v>1.7820334514073202</v>
      </c>
      <c r="AK947">
        <v>1.636137645928551</v>
      </c>
    </row>
    <row r="948" spans="1:37" x14ac:dyDescent="0.3">
      <c r="A948" s="3" t="s">
        <v>4</v>
      </c>
      <c r="B948" s="3">
        <v>944</v>
      </c>
      <c r="C948" s="9">
        <v>53.9</v>
      </c>
      <c r="D948" s="9">
        <v>53.9</v>
      </c>
      <c r="E948" s="9">
        <v>53.775700000000001</v>
      </c>
      <c r="F948" s="13">
        <f t="shared" si="191"/>
        <v>0</v>
      </c>
      <c r="G948" s="13">
        <f t="shared" si="192"/>
        <v>7.4341388888888922</v>
      </c>
      <c r="H948" s="35" cm="1">
        <f t="array" ref="H948">(m*g*_xll.Interp1d(-1,Parameters!$H$48:$H$54,Parameters!$I$48:$I$54,C948)+c_w*A*rho_L*(C948/3.6)^2/2+F948*e_i*m)*C948/3.6/1000</f>
        <v>2.3969271716591303</v>
      </c>
      <c r="I948" s="35">
        <f t="shared" si="182"/>
        <v>5.6874393127143268</v>
      </c>
      <c r="J948" s="35">
        <f t="shared" si="183"/>
        <v>4024.4769565946981</v>
      </c>
      <c r="K948" s="35">
        <f t="shared" si="184"/>
        <v>23.213283554843525</v>
      </c>
      <c r="L948" s="35">
        <f t="shared" si="185"/>
        <v>493.01445015248044</v>
      </c>
      <c r="M948" s="35" cm="1">
        <f t="array" ref="M948">_xll.Interp2dTab(-1,1,Parameters!$V$29:$AI$29,Parameters!$U$30:$U$37,Parameters!$V$30:$AI$37,ABS(J948),ABS(I948))*_xll.Interp2dTab(-1,1,Parameters!$V$18:$AI$18,Parameters!$U$19:$U$26,Parameters!$V$19:$AI$26,ABS(J948),ABS(I948))</f>
        <v>0.45675914205906992</v>
      </c>
      <c r="N948" s="35">
        <f t="shared" si="186"/>
        <v>5.2476829710595041</v>
      </c>
      <c r="O948" s="35">
        <f t="shared" si="187"/>
        <v>5247.6829710595039</v>
      </c>
      <c r="P948" s="35">
        <f t="shared" si="193"/>
        <v>0.76479427529867072</v>
      </c>
      <c r="Q948" s="35" cm="1">
        <f t="array" ref="Q948">_xll.Interp2dTab(-1,1,Parameters!$AL$29:$AY$29,Parameters!$AK$30:$AK$37,Parameters!$AL$30:$AY$37,ABS(L948),ABS(K948))</f>
        <v>0.90140692478462003</v>
      </c>
      <c r="R948" s="35">
        <f t="shared" si="188"/>
        <v>2.6590955824217195</v>
      </c>
      <c r="S948" s="35">
        <f t="shared" si="194"/>
        <v>0.52867972604317592</v>
      </c>
      <c r="X948" s="12"/>
      <c r="AB948" s="17">
        <f>([1]WLTC_BFH!$I949/1000-H948)</f>
        <v>-2.3962423716591301</v>
      </c>
      <c r="AC948" s="17">
        <f t="shared" si="189"/>
        <v>2.3962423716591301</v>
      </c>
      <c r="AG948" s="17">
        <f>([1]WLTC_BFH!$U952/1000-N948)</f>
        <v>0.48194534752463092</v>
      </c>
      <c r="AH948" s="17">
        <f t="shared" si="190"/>
        <v>0.48194534752463092</v>
      </c>
      <c r="AK948">
        <v>2.8439173899114958</v>
      </c>
    </row>
    <row r="949" spans="1:37" x14ac:dyDescent="0.3">
      <c r="A949" s="3" t="s">
        <v>4</v>
      </c>
      <c r="B949" s="3">
        <v>945</v>
      </c>
      <c r="C949" s="9">
        <v>54</v>
      </c>
      <c r="D949" s="9">
        <v>54</v>
      </c>
      <c r="E949" s="9">
        <v>53.544899999999998</v>
      </c>
      <c r="F949" s="13">
        <f t="shared" si="191"/>
        <v>2.7777777777778172E-2</v>
      </c>
      <c r="G949" s="13">
        <f t="shared" si="192"/>
        <v>7.4491388888888919</v>
      </c>
      <c r="H949" s="35" cm="1">
        <f t="array" ref="H949">(m*g*_xll.Interp1d(-1,Parameters!$H$48:$H$54,Parameters!$I$48:$I$54,C949)+c_w*A*rho_L*(C949/3.6)^2/2+F949*e_i*m)*C949/3.6/1000</f>
        <v>2.9738145186159035</v>
      </c>
      <c r="I949" s="35">
        <f t="shared" si="182"/>
        <v>7.043212956009735</v>
      </c>
      <c r="J949" s="35">
        <f t="shared" si="183"/>
        <v>4031.9435186663022</v>
      </c>
      <c r="K949" s="35">
        <f t="shared" si="184"/>
        <v>28.746873679953733</v>
      </c>
      <c r="L949" s="35">
        <f t="shared" si="185"/>
        <v>493.92913373346835</v>
      </c>
      <c r="M949" s="35" cm="1">
        <f t="array" ref="M949">_xll.Interp2dTab(-1,1,Parameters!$V$29:$AI$29,Parameters!$U$30:$U$37,Parameters!$V$30:$AI$37,ABS(J949),ABS(I949))*_xll.Interp2dTab(-1,1,Parameters!$V$18:$AI$18,Parameters!$U$19:$U$26,Parameters!$V$19:$AI$26,ABS(J949),ABS(I949))</f>
        <v>0.52862630550048761</v>
      </c>
      <c r="N949" s="35">
        <f t="shared" si="186"/>
        <v>5.6255515241535035</v>
      </c>
      <c r="O949" s="35">
        <f t="shared" si="187"/>
        <v>5625.5515241535031</v>
      </c>
      <c r="P949" s="35">
        <f t="shared" si="193"/>
        <v>0.76635692849982451</v>
      </c>
      <c r="Q949" s="35" cm="1">
        <f t="array" ref="Q949">_xll.Interp2dTab(-1,1,Parameters!$AL$29:$AY$29,Parameters!$AK$30:$AK$37,Parameters!$AL$30:$AY$37,ABS(L949),ABS(K949))</f>
        <v>0.94220263066991516</v>
      </c>
      <c r="R949" s="35">
        <f t="shared" si="188"/>
        <v>3.156236696666292</v>
      </c>
      <c r="S949" s="35">
        <f t="shared" si="194"/>
        <v>0.52955645845891652</v>
      </c>
      <c r="X949" s="12"/>
      <c r="AB949" s="17">
        <f>([1]WLTC_BFH!$I950/1000-H949)</f>
        <v>-2.9728812186159037</v>
      </c>
      <c r="AC949" s="17">
        <f t="shared" si="189"/>
        <v>2.9728812186159037</v>
      </c>
      <c r="AG949" s="17">
        <f>([1]WLTC_BFH!$U953/1000-N949)</f>
        <v>-1.655215240967606</v>
      </c>
      <c r="AH949" s="17">
        <f t="shared" si="190"/>
        <v>1.655215240967606</v>
      </c>
      <c r="AK949">
        <v>0.40289911291423808</v>
      </c>
    </row>
    <row r="950" spans="1:37" x14ac:dyDescent="0.3">
      <c r="A950" s="3" t="s">
        <v>4</v>
      </c>
      <c r="B950" s="3">
        <v>946</v>
      </c>
      <c r="C950" s="9">
        <v>54.2</v>
      </c>
      <c r="D950" s="9">
        <v>54.2</v>
      </c>
      <c r="E950" s="9">
        <v>53.300699999999999</v>
      </c>
      <c r="F950" s="13">
        <f t="shared" si="191"/>
        <v>5.5555555555556344E-2</v>
      </c>
      <c r="G950" s="13">
        <f t="shared" si="192"/>
        <v>7.4641944444444475</v>
      </c>
      <c r="H950" s="35" cm="1">
        <f t="array" ref="H950">(m*g*_xll.Interp1d(-1,Parameters!$H$48:$H$54,Parameters!$I$48:$I$54,C950)+c_w*A*rho_L*(C950/3.6)^2/2+F950*e_i*m)*C950/3.6/1000</f>
        <v>3.5652111693450981</v>
      </c>
      <c r="I950" s="35">
        <f t="shared" si="182"/>
        <v>8.4127246395202402</v>
      </c>
      <c r="J950" s="35">
        <f t="shared" si="183"/>
        <v>4046.8766428095109</v>
      </c>
      <c r="K950" s="35">
        <f t="shared" si="184"/>
        <v>34.336535616201864</v>
      </c>
      <c r="L950" s="35">
        <f t="shared" si="185"/>
        <v>495.75850089544417</v>
      </c>
      <c r="M950" s="35" cm="1">
        <f t="array" ref="M950">_xll.Interp2dTab(-1,1,Parameters!$V$29:$AI$29,Parameters!$U$30:$U$37,Parameters!$V$30:$AI$37,ABS(J950),ABS(I950))*_xll.Interp2dTab(-1,1,Parameters!$V$18:$AI$18,Parameters!$U$19:$U$26,Parameters!$V$19:$AI$26,ABS(J950),ABS(I950))</f>
        <v>0.60616694534478277</v>
      </c>
      <c r="N950" s="35">
        <f t="shared" si="186"/>
        <v>5.88156645083515</v>
      </c>
      <c r="O950" s="35">
        <f t="shared" si="187"/>
        <v>5881.5664508351501</v>
      </c>
      <c r="P950" s="35">
        <f t="shared" si="193"/>
        <v>0.76799069695838984</v>
      </c>
      <c r="Q950" s="35" cm="1">
        <f t="array" ref="Q950">_xll.Interp2dTab(-1,1,Parameters!$AL$29:$AY$29,Parameters!$AK$30:$AK$37,Parameters!$AL$30:$AY$37,ABS(L950),ABS(K950))</f>
        <v>0.9455227195548096</v>
      </c>
      <c r="R950" s="35">
        <f t="shared" si="188"/>
        <v>3.7706245398563705</v>
      </c>
      <c r="S950" s="35">
        <f t="shared" si="194"/>
        <v>0.53060385416443223</v>
      </c>
      <c r="X950" s="12"/>
      <c r="AB950" s="17">
        <f>([1]WLTC_BFH!$I951/1000-H950)</f>
        <v>-3.5646091693450979</v>
      </c>
      <c r="AC950" s="17">
        <f t="shared" si="189"/>
        <v>3.5646091693450979</v>
      </c>
      <c r="AG950" s="17">
        <f>([1]WLTC_BFH!$U954/1000-N950)</f>
        <v>1.5086835491647097</v>
      </c>
      <c r="AH950" s="17">
        <f t="shared" si="190"/>
        <v>1.5086835491647097</v>
      </c>
      <c r="AK950">
        <v>3.8960310561008344</v>
      </c>
    </row>
    <row r="951" spans="1:37" x14ac:dyDescent="0.3">
      <c r="A951" s="3" t="s">
        <v>4</v>
      </c>
      <c r="B951" s="3">
        <v>947</v>
      </c>
      <c r="C951" s="9">
        <v>55</v>
      </c>
      <c r="D951" s="9">
        <v>55</v>
      </c>
      <c r="E951" s="9">
        <v>53.425800000000002</v>
      </c>
      <c r="F951" s="13">
        <f t="shared" si="191"/>
        <v>0.22222222222222143</v>
      </c>
      <c r="G951" s="13">
        <f t="shared" si="192"/>
        <v>7.479472222222225</v>
      </c>
      <c r="H951" s="35" cm="1">
        <f t="array" ref="H951">(m*g*_xll.Interp1d(-1,Parameters!$H$48:$H$54,Parameters!$I$48:$I$54,C951)+c_w*A*rho_L*(C951/3.6)^2/2+F951*e_i*m)*C951/3.6/1000</f>
        <v>7.1283185298511897</v>
      </c>
      <c r="I951" s="35">
        <f t="shared" si="182"/>
        <v>16.575823383035743</v>
      </c>
      <c r="J951" s="35">
        <f t="shared" si="183"/>
        <v>4106.6091393823453</v>
      </c>
      <c r="K951" s="35">
        <f t="shared" si="184"/>
        <v>67.654223137860384</v>
      </c>
      <c r="L951" s="35">
        <f t="shared" si="185"/>
        <v>503.07596954334747</v>
      </c>
      <c r="M951" s="35" cm="1">
        <f t="array" ref="M951">_xll.Interp2dTab(-1,1,Parameters!$V$29:$AI$29,Parameters!$U$30:$U$37,Parameters!$V$30:$AI$37,ABS(J951),ABS(I951))*_xll.Interp2dTab(-1,1,Parameters!$V$18:$AI$18,Parameters!$U$19:$U$26,Parameters!$V$19:$AI$26,ABS(J951),ABS(I951))</f>
        <v>0.73102985310108171</v>
      </c>
      <c r="N951" s="35">
        <f t="shared" si="186"/>
        <v>9.751063516233085</v>
      </c>
      <c r="O951" s="35">
        <f t="shared" si="187"/>
        <v>9751.0635162330855</v>
      </c>
      <c r="P951" s="35">
        <f t="shared" si="193"/>
        <v>0.77069932571289901</v>
      </c>
      <c r="Q951" s="35" cm="1">
        <f t="array" ref="Q951">_xll.Interp2dTab(-1,1,Parameters!$AL$29:$AY$29,Parameters!$AK$30:$AK$37,Parameters!$AL$30:$AY$37,ABS(L951),ABS(K951))</f>
        <v>0.95500000000000007</v>
      </c>
      <c r="R951" s="35">
        <f t="shared" si="188"/>
        <v>7.4642078846609312</v>
      </c>
      <c r="S951" s="35">
        <f t="shared" si="194"/>
        <v>0.53267724524350468</v>
      </c>
      <c r="X951" s="12"/>
      <c r="AB951" s="17">
        <f>([1]WLTC_BFH!$I952/1000-H951)</f>
        <v>-7.1249073298511894</v>
      </c>
      <c r="AC951" s="17">
        <f t="shared" si="189"/>
        <v>7.1249073298511894</v>
      </c>
      <c r="AG951" s="17">
        <f>([1]WLTC_BFH!$U955/1000-N951)</f>
        <v>2.8497860412888532</v>
      </c>
      <c r="AH951" s="17">
        <f t="shared" si="190"/>
        <v>2.8497860412888532</v>
      </c>
      <c r="AK951">
        <v>7.9681769000024909</v>
      </c>
    </row>
    <row r="952" spans="1:37" x14ac:dyDescent="0.3">
      <c r="A952" s="3" t="s">
        <v>4</v>
      </c>
      <c r="B952" s="3">
        <v>948</v>
      </c>
      <c r="C952" s="9">
        <v>55.8</v>
      </c>
      <c r="D952" s="9">
        <v>55.8</v>
      </c>
      <c r="E952" s="9">
        <v>53.395699999999998</v>
      </c>
      <c r="F952" s="13">
        <f t="shared" si="191"/>
        <v>0.22222222222222143</v>
      </c>
      <c r="G952" s="13">
        <f t="shared" si="192"/>
        <v>7.4949722222222253</v>
      </c>
      <c r="H952" s="35" cm="1">
        <f t="array" ref="H952">(m*g*_xll.Interp1d(-1,Parameters!$H$48:$H$54,Parameters!$I$48:$I$54,C952)+c_w*A*rho_L*(C952/3.6)^2/2+F952*e_i*m)*C952/3.6/1000</f>
        <v>7.2808100746781097</v>
      </c>
      <c r="I952" s="35">
        <f t="shared" si="182"/>
        <v>16.687689311382613</v>
      </c>
      <c r="J952" s="35">
        <f t="shared" si="183"/>
        <v>4166.3416359551784</v>
      </c>
      <c r="K952" s="35">
        <f t="shared" si="184"/>
        <v>68.110803924408131</v>
      </c>
      <c r="L952" s="35">
        <f t="shared" si="185"/>
        <v>510.39343819125054</v>
      </c>
      <c r="M952" s="35" cm="1">
        <f t="array" ref="M952">_xll.Interp2dTab(-1,1,Parameters!$V$29:$AI$29,Parameters!$U$30:$U$37,Parameters!$V$30:$AI$37,ABS(J952),ABS(I952))*_xll.Interp2dTab(-1,1,Parameters!$V$18:$AI$18,Parameters!$U$19:$U$26,Parameters!$V$19:$AI$26,ABS(J952),ABS(I952))</f>
        <v>0.73315843784673185</v>
      </c>
      <c r="N952" s="35">
        <f t="shared" si="186"/>
        <v>9.9307457963133707</v>
      </c>
      <c r="O952" s="35">
        <f t="shared" si="187"/>
        <v>9930.7457963133711</v>
      </c>
      <c r="P952" s="35">
        <f t="shared" si="193"/>
        <v>0.77345786621187496</v>
      </c>
      <c r="Q952" s="35" cm="1">
        <f t="array" ref="Q952">_xll.Interp2dTab(-1,1,Parameters!$AL$29:$AY$29,Parameters!$AK$30:$AK$37,Parameters!$AL$30:$AY$37,ABS(L952),ABS(K952))</f>
        <v>0.95499999999999996</v>
      </c>
      <c r="R952" s="35">
        <f t="shared" si="188"/>
        <v>7.6238848949509004</v>
      </c>
      <c r="S952" s="35">
        <f t="shared" si="194"/>
        <v>0.53479499104765771</v>
      </c>
      <c r="X952" s="12"/>
      <c r="AB952" s="17">
        <f>([1]WLTC_BFH!$I953/1000-H952)</f>
        <v>-7.2796168746781094</v>
      </c>
      <c r="AC952" s="17">
        <f t="shared" si="189"/>
        <v>7.2796168746781094</v>
      </c>
      <c r="AG952" s="17">
        <f>([1]WLTC_BFH!$U956/1000-N952)</f>
        <v>-0.20653151059883612</v>
      </c>
      <c r="AH952" s="17">
        <f t="shared" si="190"/>
        <v>0.20653151059883612</v>
      </c>
      <c r="AK952">
        <v>5.5223185205034024</v>
      </c>
    </row>
    <row r="953" spans="1:37" x14ac:dyDescent="0.3">
      <c r="A953" s="3" t="s">
        <v>4</v>
      </c>
      <c r="B953" s="3">
        <v>949</v>
      </c>
      <c r="C953" s="9">
        <v>56.2</v>
      </c>
      <c r="D953" s="9">
        <v>56.2</v>
      </c>
      <c r="E953" s="9">
        <v>53.601300000000002</v>
      </c>
      <c r="F953" s="13">
        <f t="shared" si="191"/>
        <v>0.11111111111111269</v>
      </c>
      <c r="G953" s="13">
        <f t="shared" si="192"/>
        <v>7.5105833333333365</v>
      </c>
      <c r="H953" s="35" cm="1">
        <f t="array" ref="H953">(m*g*_xll.Interp1d(-1,Parameters!$H$48:$H$54,Parameters!$I$48:$I$54,C953)+c_w*A*rho_L*(C953/3.6)^2/2+F953*e_i*m)*C953/3.6/1000</f>
        <v>4.9987924776131534</v>
      </c>
      <c r="I953" s="35">
        <f t="shared" si="182"/>
        <v>11.375735724968823</v>
      </c>
      <c r="J953" s="35">
        <f t="shared" si="183"/>
        <v>4196.2078842415958</v>
      </c>
      <c r="K953" s="35">
        <f t="shared" si="184"/>
        <v>46.430065361460251</v>
      </c>
      <c r="L953" s="35">
        <f t="shared" si="185"/>
        <v>514.05217251520219</v>
      </c>
      <c r="M953" s="35" cm="1">
        <f t="array" ref="M953">_xll.Interp2dTab(-1,1,Parameters!$V$29:$AI$29,Parameters!$U$30:$U$37,Parameters!$V$30:$AI$37,ABS(J953),ABS(I953))*_xll.Interp2dTab(-1,1,Parameters!$V$18:$AI$18,Parameters!$U$19:$U$26,Parameters!$V$19:$AI$26,ABS(J953),ABS(I953))</f>
        <v>0.71196514156559287</v>
      </c>
      <c r="N953" s="35">
        <f t="shared" si="186"/>
        <v>7.02111969501897</v>
      </c>
      <c r="O953" s="35">
        <f t="shared" si="187"/>
        <v>7021.1196950189697</v>
      </c>
      <c r="P953" s="35">
        <f t="shared" si="193"/>
        <v>0.77540817723826916</v>
      </c>
      <c r="Q953" s="35" cm="1">
        <f t="array" ref="Q953">_xll.Interp2dTab(-1,1,Parameters!$AL$29:$AY$29,Parameters!$AK$30:$AK$37,Parameters!$AL$30:$AY$37,ABS(L953),ABS(K953))</f>
        <v>0.95285803921687617</v>
      </c>
      <c r="R953" s="35">
        <f t="shared" si="188"/>
        <v>5.246104111921543</v>
      </c>
      <c r="S953" s="35">
        <f t="shared" si="194"/>
        <v>0.53625224218985812</v>
      </c>
      <c r="X953" s="12"/>
      <c r="AB953" s="17">
        <f>([1]WLTC_BFH!$I954/1000-H953)</f>
        <v>-4.9951021776131537</v>
      </c>
      <c r="AC953" s="17">
        <f t="shared" si="189"/>
        <v>4.9951021776131537</v>
      </c>
      <c r="AG953" s="17">
        <f>([1]WLTC_BFH!$U957/1000-N953)</f>
        <v>-3.527006487471442</v>
      </c>
      <c r="AH953" s="17">
        <f t="shared" si="190"/>
        <v>3.527006487471442</v>
      </c>
      <c r="AK953">
        <v>-1.3574805329844803</v>
      </c>
    </row>
    <row r="954" spans="1:37" x14ac:dyDescent="0.3">
      <c r="A954" s="3" t="s">
        <v>4</v>
      </c>
      <c r="B954" s="3">
        <v>950</v>
      </c>
      <c r="C954" s="9">
        <v>56.1</v>
      </c>
      <c r="D954" s="9">
        <v>56.1</v>
      </c>
      <c r="E954" s="9">
        <v>54.697699999999998</v>
      </c>
      <c r="F954" s="13">
        <f t="shared" si="191"/>
        <v>-2.7777777777778172E-2</v>
      </c>
      <c r="G954" s="13">
        <f t="shared" si="192"/>
        <v>7.5261666666666702</v>
      </c>
      <c r="H954" s="35" cm="1">
        <f t="array" ref="H954">(m*g*_xll.Interp1d(-1,Parameters!$H$48:$H$54,Parameters!$I$48:$I$54,C954)+c_w*A*rho_L*(C954/3.6)^2/2+F954*e_i*m)*C954/3.6/1000</f>
        <v>2.0401746353866597</v>
      </c>
      <c r="I954" s="35">
        <f t="shared" si="182"/>
        <v>4.6510947277729464</v>
      </c>
      <c r="J954" s="35">
        <f t="shared" si="183"/>
        <v>4188.7413221699917</v>
      </c>
      <c r="K954" s="35">
        <f t="shared" si="184"/>
        <v>18.983443131405281</v>
      </c>
      <c r="L954" s="35">
        <f t="shared" si="185"/>
        <v>513.13748893421428</v>
      </c>
      <c r="M954" s="35" cm="1">
        <f t="array" ref="M954">_xll.Interp2dTab(-1,1,Parameters!$V$29:$AI$29,Parameters!$U$30:$U$37,Parameters!$V$30:$AI$37,ABS(J954),ABS(I954))*_xll.Interp2dTab(-1,1,Parameters!$V$18:$AI$18,Parameters!$U$19:$U$26,Parameters!$V$19:$AI$26,ABS(J954),ABS(I954))</f>
        <v>0.40759865793369909</v>
      </c>
      <c r="N954" s="35">
        <f t="shared" si="186"/>
        <v>5.0053516999521594</v>
      </c>
      <c r="O954" s="35">
        <f t="shared" si="187"/>
        <v>5005.3516999521598</v>
      </c>
      <c r="P954" s="35">
        <f t="shared" si="193"/>
        <v>0.77679855271047804</v>
      </c>
      <c r="Q954" s="35" cm="1">
        <f t="array" ref="Q954">_xll.Interp2dTab(-1,1,Parameters!$AL$29:$AY$29,Parameters!$AK$30:$AK$37,Parameters!$AL$30:$AY$37,ABS(L954),ABS(K954))</f>
        <v>0.81004237163835402</v>
      </c>
      <c r="R954" s="35">
        <f t="shared" si="188"/>
        <v>2.518602367997488</v>
      </c>
      <c r="S954" s="35">
        <f t="shared" si="194"/>
        <v>0.53695185395874634</v>
      </c>
      <c r="X954" s="12"/>
      <c r="AB954" s="17">
        <f>([1]WLTC_BFH!$I955/1000-H954)</f>
        <v>-2.0309057353866597</v>
      </c>
      <c r="AC954" s="17">
        <f t="shared" si="189"/>
        <v>2.0309057353866597</v>
      </c>
      <c r="AG954" s="17">
        <f>([1]WLTC_BFH!$U958/1000-N954)</f>
        <v>-5.0596158508954456</v>
      </c>
      <c r="AH954" s="17">
        <f t="shared" si="190"/>
        <v>5.0596158508954456</v>
      </c>
      <c r="AK954">
        <v>-8.9988057511938191</v>
      </c>
    </row>
    <row r="955" spans="1:37" x14ac:dyDescent="0.3">
      <c r="A955" s="3" t="s">
        <v>4</v>
      </c>
      <c r="B955" s="3">
        <v>951</v>
      </c>
      <c r="C955" s="9">
        <v>55.1</v>
      </c>
      <c r="D955" s="9">
        <v>55.1</v>
      </c>
      <c r="E955" s="9">
        <v>56.151600000000002</v>
      </c>
      <c r="F955" s="13">
        <f t="shared" si="191"/>
        <v>-0.27777777777777779</v>
      </c>
      <c r="G955" s="13">
        <f t="shared" si="192"/>
        <v>7.5414722222222261</v>
      </c>
      <c r="H955" s="35" cm="1">
        <f t="array" ref="H955">(m*g*_xll.Interp1d(-1,Parameters!$H$48:$H$54,Parameters!$I$48:$I$54,C955)+c_w*A*rho_L*(C955/3.6)^2/2+F955*e_i*m)*C955/3.6/1000</f>
        <v>-3.2605095509625071</v>
      </c>
      <c r="I955" s="35">
        <f t="shared" si="182"/>
        <v>7.5680602355074731</v>
      </c>
      <c r="J955" s="35">
        <f t="shared" si="183"/>
        <v>4114.0757014539495</v>
      </c>
      <c r="K955" s="35">
        <f t="shared" si="184"/>
        <v>30.889037851223751</v>
      </c>
      <c r="L955" s="35">
        <f t="shared" si="185"/>
        <v>503.99065312433532</v>
      </c>
      <c r="M955" s="35" cm="1">
        <f t="array" ref="M955">_xll.Interp2dTab(-1,1,Parameters!$V$29:$AI$29,Parameters!$U$30:$U$37,Parameters!$V$30:$AI$37,ABS(J955),ABS(I955))*_xll.Interp2dTab(-1,1,Parameters!$V$18:$AI$18,Parameters!$U$19:$U$26,Parameters!$V$19:$AI$26,ABS(J955),ABS(I955))</f>
        <v>0.55957136873167523</v>
      </c>
      <c r="N955" s="35">
        <f t="shared" si="186"/>
        <v>-1.82448779219479</v>
      </c>
      <c r="O955" s="35">
        <f t="shared" si="187"/>
        <v>-1824.48779219479</v>
      </c>
      <c r="P955" s="35">
        <f t="shared" si="193"/>
        <v>0.77629175054597954</v>
      </c>
      <c r="Q955" s="35" cm="1">
        <f t="array" ref="Q955">_xll.Interp2dTab(-1,1,Parameters!$AL$29:$AY$29,Parameters!$AK$30:$AK$37,Parameters!$AL$30:$AY$37,ABS(L955),ABS(K955))</f>
        <v>0.94353342271073437</v>
      </c>
      <c r="R955" s="35">
        <f t="shared" si="188"/>
        <v>-3.0763997364006941</v>
      </c>
      <c r="S955" s="35">
        <f t="shared" si="194"/>
        <v>0.53609729847641285</v>
      </c>
      <c r="X955" s="12"/>
      <c r="AB955" s="17">
        <f>([1]WLTC_BFH!$I956/1000-H955)</f>
        <v>3.2713410509625072</v>
      </c>
      <c r="AC955" s="17">
        <f t="shared" si="189"/>
        <v>3.2713410509625072</v>
      </c>
      <c r="AG955" s="17">
        <f>([1]WLTC_BFH!$U959/1000-N955)</f>
        <v>-3.6204094040662449</v>
      </c>
      <c r="AH955" s="17">
        <f t="shared" si="190"/>
        <v>3.6204094040662449</v>
      </c>
      <c r="AK955">
        <v>-16.53525345412957</v>
      </c>
    </row>
    <row r="956" spans="1:37" x14ac:dyDescent="0.3">
      <c r="A956" s="3" t="s">
        <v>4</v>
      </c>
      <c r="B956" s="3">
        <v>952</v>
      </c>
      <c r="C956" s="9">
        <v>52.7</v>
      </c>
      <c r="D956" s="9">
        <v>52.7</v>
      </c>
      <c r="E956" s="9">
        <v>56.512500000000003</v>
      </c>
      <c r="F956" s="13">
        <f t="shared" si="191"/>
        <v>-0.6666666666666663</v>
      </c>
      <c r="G956" s="13">
        <f t="shared" si="192"/>
        <v>7.5561111111111154</v>
      </c>
      <c r="H956" s="35" cm="1">
        <f t="array" ref="H956">(m*g*_xll.Interp1d(-1,Parameters!$H$48:$H$54,Parameters!$I$48:$I$54,C956)+c_w*A*rho_L*(C956/3.6)^2/2+F956*e_i*m)*C956/3.6/1000</f>
        <v>-10.995962284409783</v>
      </c>
      <c r="I956" s="35">
        <f t="shared" si="182"/>
        <v>26.685376127725423</v>
      </c>
      <c r="J956" s="35">
        <f t="shared" si="183"/>
        <v>3934.8782117354467</v>
      </c>
      <c r="K956" s="35">
        <f t="shared" si="184"/>
        <v>108.91636266531131</v>
      </c>
      <c r="L956" s="35">
        <f t="shared" si="185"/>
        <v>482.0382471806256</v>
      </c>
      <c r="M956" s="35" cm="1">
        <f t="array" ref="M956">_xll.Interp2dTab(-1,1,Parameters!$V$29:$AI$29,Parameters!$U$30:$U$37,Parameters!$V$30:$AI$37,ABS(J956),ABS(I956))*_xll.Interp2dTab(-1,1,Parameters!$V$18:$AI$18,Parameters!$U$19:$U$26,Parameters!$V$19:$AI$26,ABS(J956),ABS(I956))</f>
        <v>0.77214002195389841</v>
      </c>
      <c r="N956" s="35">
        <f t="shared" si="186"/>
        <v>-8.4904225596884082</v>
      </c>
      <c r="O956" s="35">
        <f t="shared" si="187"/>
        <v>-8490.422559688408</v>
      </c>
      <c r="P956" s="35">
        <f t="shared" si="193"/>
        <v>0.77393329983495496</v>
      </c>
      <c r="Q956" s="35" cm="1">
        <f t="array" ref="Q956">_xll.Interp2dTab(-1,1,Parameters!$AL$29:$AY$29,Parameters!$AK$30:$AK$37,Parameters!$AL$30:$AY$37,ABS(L956),ABS(K956))</f>
        <v>0.95044883916734801</v>
      </c>
      <c r="R956" s="35">
        <f t="shared" si="188"/>
        <v>-10.451099588745219</v>
      </c>
      <c r="S956" s="35">
        <f t="shared" si="194"/>
        <v>0.53319421525731692</v>
      </c>
      <c r="X956" s="12"/>
      <c r="AB956" s="17">
        <f>([1]WLTC_BFH!$I957/1000-H956)</f>
        <v>10.998600984409784</v>
      </c>
      <c r="AC956" s="17">
        <f t="shared" si="189"/>
        <v>10.998600984409784</v>
      </c>
      <c r="AG956" s="17">
        <f>([1]WLTC_BFH!$U960/1000-N956)</f>
        <v>-5.3653398165488486</v>
      </c>
      <c r="AH956" s="17">
        <f t="shared" si="190"/>
        <v>5.3653398165488486</v>
      </c>
      <c r="AK956">
        <v>-19.761276471418114</v>
      </c>
    </row>
    <row r="957" spans="1:37" x14ac:dyDescent="0.3">
      <c r="A957" s="3" t="s">
        <v>4</v>
      </c>
      <c r="B957" s="3">
        <v>953</v>
      </c>
      <c r="C957" s="9">
        <v>48.4</v>
      </c>
      <c r="D957" s="9">
        <v>48.4</v>
      </c>
      <c r="E957" s="9">
        <v>55.733400000000003</v>
      </c>
      <c r="F957" s="13">
        <f t="shared" si="191"/>
        <v>-1.1944444444444455</v>
      </c>
      <c r="G957" s="13">
        <f t="shared" si="192"/>
        <v>7.56955555555556</v>
      </c>
      <c r="H957" s="35" cm="1">
        <f t="array" ref="H957">(m*g*_xll.Interp1d(-1,Parameters!$H$48:$H$54,Parameters!$I$48:$I$54,C957)+c_w*A*rho_L*(C957/3.6)^2/2+F957*e_i*m)*C957/3.6/1000</f>
        <v>-19.949514294393659</v>
      </c>
      <c r="I957" s="35">
        <f t="shared" si="182"/>
        <v>52.715419513737608</v>
      </c>
      <c r="J957" s="35">
        <f t="shared" si="183"/>
        <v>3613.8160426564627</v>
      </c>
      <c r="K957" s="35">
        <f t="shared" si="184"/>
        <v>215.15798474532005</v>
      </c>
      <c r="L957" s="35">
        <f t="shared" si="185"/>
        <v>442.70685319814561</v>
      </c>
      <c r="M957" s="35" cm="1">
        <f t="array" ref="M957">_xll.Interp2dTab(-1,1,Parameters!$V$29:$AI$29,Parameters!$U$30:$U$37,Parameters!$V$30:$AI$37,ABS(J957),ABS(I957))*_xll.Interp2dTab(-1,1,Parameters!$V$18:$AI$18,Parameters!$U$19:$U$26,Parameters!$V$19:$AI$26,ABS(J957),ABS(I957))</f>
        <v>0.88147661268598976</v>
      </c>
      <c r="N957" s="35">
        <f t="shared" si="186"/>
        <v>-17.585030284952854</v>
      </c>
      <c r="O957" s="35">
        <f t="shared" si="187"/>
        <v>-17585.030284952853</v>
      </c>
      <c r="P957" s="35">
        <f t="shared" si="193"/>
        <v>0.76904856920024578</v>
      </c>
      <c r="Q957" s="35" cm="1">
        <f t="array" ref="Q957">_xll.Interp2dTab(-1,1,Parameters!$AL$29:$AY$29,Parameters!$AK$30:$AK$37,Parameters!$AL$30:$AY$37,ABS(L957),ABS(K957))</f>
        <v>0.90850336069241266</v>
      </c>
      <c r="R957" s="35">
        <f t="shared" si="188"/>
        <v>-18.124200780637963</v>
      </c>
      <c r="S957" s="35">
        <f t="shared" si="194"/>
        <v>0.52815971504047299</v>
      </c>
      <c r="X957" s="12"/>
      <c r="AB957" s="17">
        <f>([1]WLTC_BFH!$I958/1000-H957)</f>
        <v>19.94653539439366</v>
      </c>
      <c r="AC957" s="17">
        <f t="shared" si="189"/>
        <v>19.94653539439366</v>
      </c>
      <c r="AG957" s="17">
        <f>([1]WLTC_BFH!$U961/1000-N957)</f>
        <v>0.85463776158838911</v>
      </c>
      <c r="AH957" s="17">
        <f t="shared" si="190"/>
        <v>0.85463776158838911</v>
      </c>
      <c r="AK957">
        <v>-17.997422961793067</v>
      </c>
    </row>
    <row r="958" spans="1:37" x14ac:dyDescent="0.3">
      <c r="A958" s="3" t="s">
        <v>4</v>
      </c>
      <c r="B958" s="3">
        <v>954</v>
      </c>
      <c r="C958" s="9">
        <v>43.1</v>
      </c>
      <c r="D958" s="9">
        <v>43.1</v>
      </c>
      <c r="E958" s="9">
        <v>54.4602</v>
      </c>
      <c r="F958" s="13">
        <f t="shared" si="191"/>
        <v>-1.4722222222222214</v>
      </c>
      <c r="G958" s="13">
        <f t="shared" si="192"/>
        <v>7.5815277777777821</v>
      </c>
      <c r="H958" s="35" cm="1">
        <f t="array" ref="H958">(m*g*_xll.Interp1d(-1,Parameters!$H$48:$H$54,Parameters!$I$48:$I$54,C958)+c_w*A*rho_L*(C958/3.6)^2/2+F958*e_i*m)*C958/3.6/1000</f>
        <v>-22.471041988041961</v>
      </c>
      <c r="I958" s="35">
        <f t="shared" si="182"/>
        <v>66.680161533339984</v>
      </c>
      <c r="J958" s="35">
        <f t="shared" si="183"/>
        <v>3218.0882528614375</v>
      </c>
      <c r="K958" s="35">
        <f t="shared" si="184"/>
        <v>272.15507929832717</v>
      </c>
      <c r="L958" s="35">
        <f t="shared" si="185"/>
        <v>394.22862340578678</v>
      </c>
      <c r="M958" s="35" cm="1">
        <f t="array" ref="M958">_xll.Interp2dTab(-1,1,Parameters!$V$29:$AI$29,Parameters!$U$30:$U$37,Parameters!$V$30:$AI$37,ABS(J958),ABS(I958))*_xll.Interp2dTab(-1,1,Parameters!$V$18:$AI$18,Parameters!$U$19:$U$26,Parameters!$V$19:$AI$26,ABS(J958),ABS(I958))</f>
        <v>0.87672367727053335</v>
      </c>
      <c r="N958" s="35">
        <f t="shared" si="186"/>
        <v>-19.700894563856703</v>
      </c>
      <c r="O958" s="35">
        <f t="shared" si="187"/>
        <v>-19700.894563856702</v>
      </c>
      <c r="P958" s="35">
        <f t="shared" si="193"/>
        <v>0.7635760984880634</v>
      </c>
      <c r="Q958" s="35" cm="1">
        <f t="array" ref="Q958">_xll.Interp2dTab(-1,1,Parameters!$AL$29:$AY$29,Parameters!$AK$30:$AK$37,Parameters!$AL$30:$AY$37,ABS(L958),ABS(K958))</f>
        <v>0.87235175089617778</v>
      </c>
      <c r="R958" s="35">
        <f t="shared" si="188"/>
        <v>-19.602652822729933</v>
      </c>
      <c r="S958" s="35">
        <f t="shared" si="194"/>
        <v>0.52271453370082577</v>
      </c>
      <c r="X958" s="12"/>
      <c r="AB958" s="17">
        <f>([1]WLTC_BFH!$I959/1000-H958)</f>
        <v>22.466269688041962</v>
      </c>
      <c r="AC958" s="17">
        <f t="shared" si="189"/>
        <v>22.466269688041962</v>
      </c>
      <c r="AG958" s="17">
        <f>([1]WLTC_BFH!$U962/1000-N958)</f>
        <v>1.9659491093113139</v>
      </c>
      <c r="AH958" s="17">
        <f t="shared" si="190"/>
        <v>1.9659491093113139</v>
      </c>
      <c r="AK958">
        <v>-15.795105572076288</v>
      </c>
    </row>
    <row r="959" spans="1:37" x14ac:dyDescent="0.3">
      <c r="A959" s="3" t="s">
        <v>4</v>
      </c>
      <c r="B959" s="3">
        <v>955</v>
      </c>
      <c r="C959" s="9">
        <v>37.799999999999997</v>
      </c>
      <c r="D959" s="9">
        <v>37.799999999999997</v>
      </c>
      <c r="E959" s="9">
        <v>51.528300000000002</v>
      </c>
      <c r="F959" s="13">
        <f t="shared" si="191"/>
        <v>-1.4722222222222234</v>
      </c>
      <c r="G959" s="13">
        <f t="shared" si="192"/>
        <v>7.5920277777777825</v>
      </c>
      <c r="H959" s="35" cm="1">
        <f t="array" ref="H959">(m*g*_xll.Interp1d(-1,Parameters!$H$48:$H$54,Parameters!$I$48:$I$54,C959)+c_w*A*rho_L*(C959/3.6)^2/2+F959*e_i*m)*C959/3.6/1000</f>
        <v>-19.850787803879165</v>
      </c>
      <c r="I959" s="35">
        <f t="shared" si="182"/>
        <v>67.164014900275433</v>
      </c>
      <c r="J959" s="35">
        <f t="shared" si="183"/>
        <v>2822.3604630664108</v>
      </c>
      <c r="K959" s="35">
        <f t="shared" si="184"/>
        <v>274.12992681547416</v>
      </c>
      <c r="L959" s="35">
        <f t="shared" si="185"/>
        <v>345.75039361342778</v>
      </c>
      <c r="M959" s="35" cm="1">
        <f t="array" ref="M959">_xll.Interp2dTab(-1,1,Parameters!$V$29:$AI$29,Parameters!$U$30:$U$37,Parameters!$V$30:$AI$37,ABS(J959),ABS(I959))*_xll.Interp2dTab(-1,1,Parameters!$V$18:$AI$18,Parameters!$U$19:$U$26,Parameters!$V$19:$AI$26,ABS(J959),ABS(I959))</f>
        <v>0.87711964229371442</v>
      </c>
      <c r="N959" s="35">
        <f t="shared" si="186"/>
        <v>-17.41151589778692</v>
      </c>
      <c r="O959" s="35">
        <f t="shared" si="187"/>
        <v>-17411.515897786921</v>
      </c>
      <c r="P959" s="35">
        <f t="shared" si="193"/>
        <v>0.75873956629423367</v>
      </c>
      <c r="Q959" s="35" cm="1">
        <f t="array" ref="Q959">_xll.Interp2dTab(-1,1,Parameters!$AL$29:$AY$29,Parameters!$AK$30:$AK$37,Parameters!$AL$30:$AY$37,ABS(L959),ABS(K959))</f>
        <v>0.85806359596374349</v>
      </c>
      <c r="R959" s="35">
        <f t="shared" si="188"/>
        <v>-17.033238365709778</v>
      </c>
      <c r="S959" s="35">
        <f t="shared" si="194"/>
        <v>0.51798307859923975</v>
      </c>
      <c r="X959" s="12"/>
      <c r="AB959" s="17">
        <f>([1]WLTC_BFH!$I960/1000-H959)</f>
        <v>19.835418803879165</v>
      </c>
      <c r="AC959" s="17">
        <f t="shared" si="189"/>
        <v>19.835418803879165</v>
      </c>
      <c r="AG959" s="17">
        <f>([1]WLTC_BFH!$U963/1000-N959)</f>
        <v>-1.8079885269920446</v>
      </c>
      <c r="AH959" s="17">
        <f t="shared" si="190"/>
        <v>1.8079885269920446</v>
      </c>
      <c r="AK959">
        <v>-10.884991828698439</v>
      </c>
    </row>
    <row r="960" spans="1:37" x14ac:dyDescent="0.3">
      <c r="A960" s="3" t="s">
        <v>4</v>
      </c>
      <c r="B960" s="3">
        <v>956</v>
      </c>
      <c r="C960" s="9">
        <v>32.5</v>
      </c>
      <c r="D960" s="9">
        <v>32.5</v>
      </c>
      <c r="E960" s="9">
        <v>47.462299999999999</v>
      </c>
      <c r="F960" s="13">
        <f t="shared" si="191"/>
        <v>-1.4722222222222214</v>
      </c>
      <c r="G960" s="13">
        <f t="shared" si="192"/>
        <v>7.6010555555555603</v>
      </c>
      <c r="H960" s="35" cm="1">
        <f t="array" ref="H960">(m*g*_xll.Interp1d(-1,Parameters!$H$48:$H$54,Parameters!$I$48:$I$54,C960)+c_w*A*rho_L*(C960/3.6)^2/2+F960*e_i*m)*C960/3.6/1000</f>
        <v>-17.175211568071958</v>
      </c>
      <c r="I960" s="35">
        <f t="shared" si="182"/>
        <v>67.58797529968102</v>
      </c>
      <c r="J960" s="35">
        <f t="shared" si="183"/>
        <v>2426.6326732713856</v>
      </c>
      <c r="K960" s="35">
        <f t="shared" si="184"/>
        <v>275.8603211856481</v>
      </c>
      <c r="L960" s="35">
        <f t="shared" si="185"/>
        <v>297.27216382106889</v>
      </c>
      <c r="M960" s="35" cm="1">
        <f t="array" ref="M960">_xll.Interp2dTab(-1,1,Parameters!$V$29:$AI$29,Parameters!$U$30:$U$37,Parameters!$V$30:$AI$37,ABS(J960),ABS(I960))*_xll.Interp2dTab(-1,1,Parameters!$V$18:$AI$18,Parameters!$U$19:$U$26,Parameters!$V$19:$AI$26,ABS(J960),ABS(I960))</f>
        <v>0.87379414211211093</v>
      </c>
      <c r="N960" s="35">
        <f t="shared" si="186"/>
        <v>-15.007599257717441</v>
      </c>
      <c r="O960" s="35">
        <f t="shared" si="187"/>
        <v>-15007.59925771744</v>
      </c>
      <c r="P960" s="35">
        <f t="shared" si="193"/>
        <v>0.75457078872264549</v>
      </c>
      <c r="Q960" s="35" cm="1">
        <f t="array" ref="Q960">_xll.Interp2dTab(-1,1,Parameters!$AL$29:$AY$29,Parameters!$AK$30:$AK$37,Parameters!$AL$30:$AY$37,ABS(L960),ABS(K960))</f>
        <v>0.84201936746655026</v>
      </c>
      <c r="R960" s="35">
        <f t="shared" si="188"/>
        <v>-14.461860780652128</v>
      </c>
      <c r="S960" s="35">
        <f t="shared" si="194"/>
        <v>0.51396589504905865</v>
      </c>
      <c r="X960" s="12"/>
      <c r="AB960" s="17">
        <f>([1]WLTC_BFH!$I961/1000-H960)</f>
        <v>17.156918168071957</v>
      </c>
      <c r="AC960" s="17">
        <f t="shared" si="189"/>
        <v>17.156918168071957</v>
      </c>
      <c r="AG960" s="17">
        <f>([1]WLTC_BFH!$U964/1000-N960)</f>
        <v>0.73138304150108446</v>
      </c>
      <c r="AH960" s="17">
        <f t="shared" si="190"/>
        <v>0.73138304150108446</v>
      </c>
      <c r="AK960">
        <v>-1.0416450670955246</v>
      </c>
    </row>
    <row r="961" spans="1:37" x14ac:dyDescent="0.3">
      <c r="A961" s="3" t="s">
        <v>4</v>
      </c>
      <c r="B961" s="3">
        <v>957</v>
      </c>
      <c r="C961" s="9">
        <v>27.2</v>
      </c>
      <c r="D961" s="9">
        <v>27.2</v>
      </c>
      <c r="E961" s="9">
        <v>42.624400000000001</v>
      </c>
      <c r="F961" s="13">
        <f t="shared" si="191"/>
        <v>-1.4722222222222223</v>
      </c>
      <c r="G961" s="13">
        <f t="shared" si="192"/>
        <v>7.6086111111111157</v>
      </c>
      <c r="H961" s="35" cm="1">
        <f t="array" ref="H961">(m*g*_xll.Interp1d(-1,Parameters!$H$48:$H$54,Parameters!$I$48:$I$54,C961)+c_w*A*rho_L*(C961/3.6)^2/2+F961*e_i*m)*C961/3.6/1000</f>
        <v>-14.451759267281089</v>
      </c>
      <c r="I961" s="35">
        <f t="shared" si="182"/>
        <v>67.9520427315571</v>
      </c>
      <c r="J961" s="35">
        <f t="shared" si="183"/>
        <v>2030.9048834763594</v>
      </c>
      <c r="K961" s="35">
        <f t="shared" si="184"/>
        <v>277.34626240885029</v>
      </c>
      <c r="L961" s="35">
        <f t="shared" si="185"/>
        <v>248.79393402870994</v>
      </c>
      <c r="M961" s="35" cm="1">
        <f t="array" ref="M961">_xll.Interp2dTab(-1,1,Parameters!$V$29:$AI$29,Parameters!$U$30:$U$37,Parameters!$V$30:$AI$37,ABS(J961),ABS(I961))*_xll.Interp2dTab(-1,1,Parameters!$V$18:$AI$18,Parameters!$U$19:$U$26,Parameters!$V$19:$AI$26,ABS(J961),ABS(I961))</f>
        <v>0.87046439176661794</v>
      </c>
      <c r="N961" s="35">
        <f t="shared" si="186"/>
        <v>-12.579741840551417</v>
      </c>
      <c r="O961" s="35">
        <f t="shared" si="187"/>
        <v>-12579.741840551416</v>
      </c>
      <c r="P961" s="35">
        <f t="shared" si="193"/>
        <v>0.75107641598915897</v>
      </c>
      <c r="Q961" s="35" cm="1">
        <f t="array" ref="Q961">_xll.Interp2dTab(-1,1,Parameters!$AL$29:$AY$29,Parameters!$AK$30:$AK$37,Parameters!$AL$30:$AY$37,ABS(L961),ABS(K961))</f>
        <v>0.79702621170975452</v>
      </c>
      <c r="R961" s="35">
        <f t="shared" si="188"/>
        <v>-11.518430941342384</v>
      </c>
      <c r="S961" s="35">
        <f t="shared" si="194"/>
        <v>0.51076633089868573</v>
      </c>
      <c r="X961" s="12"/>
      <c r="AB961" s="17">
        <f>([1]WLTC_BFH!$I962/1000-H961)</f>
        <v>14.432534667281089</v>
      </c>
      <c r="AC961" s="17">
        <f t="shared" si="189"/>
        <v>14.432534667281089</v>
      </c>
      <c r="AG961" s="17">
        <f>([1]WLTC_BFH!$U965/1000-N961)</f>
        <v>2.0981202189296084</v>
      </c>
      <c r="AH961" s="17">
        <f t="shared" si="190"/>
        <v>2.0981202189296084</v>
      </c>
      <c r="AK961">
        <v>5.5161051035529116</v>
      </c>
    </row>
    <row r="962" spans="1:37" x14ac:dyDescent="0.3">
      <c r="A962" s="3" t="s">
        <v>4</v>
      </c>
      <c r="B962" s="3">
        <v>958</v>
      </c>
      <c r="C962" s="9">
        <v>25.1</v>
      </c>
      <c r="D962" s="9">
        <v>25.1</v>
      </c>
      <c r="E962" s="9">
        <v>36.951900000000002</v>
      </c>
      <c r="F962" s="13">
        <f t="shared" si="191"/>
        <v>-0.5833333333333327</v>
      </c>
      <c r="G962" s="13">
        <f t="shared" si="192"/>
        <v>7.6155833333333378</v>
      </c>
      <c r="H962" s="35" cm="1">
        <f t="array" ref="H962">(m*g*_xll.Interp1d(-1,Parameters!$H$48:$H$54,Parameters!$I$48:$I$54,C962)+c_w*A*rho_L*(C962/3.6)^2/2+F962*e_i*m)*C962/3.6/1000</f>
        <v>-4.9324131520976504</v>
      </c>
      <c r="I962" s="35">
        <f t="shared" si="182"/>
        <v>25.132542625235654</v>
      </c>
      <c r="J962" s="35">
        <f t="shared" si="183"/>
        <v>1874.1070799726699</v>
      </c>
      <c r="K962" s="35">
        <f t="shared" si="184"/>
        <v>102.57847272489933</v>
      </c>
      <c r="L962" s="35">
        <f t="shared" si="185"/>
        <v>229.58557882796396</v>
      </c>
      <c r="M962" s="35" cm="1">
        <f t="array" ref="M962">_xll.Interp2dTab(-1,1,Parameters!$V$29:$AI$29,Parameters!$U$30:$U$37,Parameters!$V$30:$AI$37,ABS(J962),ABS(I962))*_xll.Interp2dTab(-1,1,Parameters!$V$18:$AI$18,Parameters!$U$19:$U$26,Parameters!$V$19:$AI$26,ABS(J962),ABS(I962))</f>
        <v>0.73953298407122814</v>
      </c>
      <c r="N962" s="35">
        <f t="shared" si="186"/>
        <v>-3.6476822170429477</v>
      </c>
      <c r="O962" s="35">
        <f t="shared" si="187"/>
        <v>-3647.6822170429477</v>
      </c>
      <c r="P962" s="35">
        <f t="shared" si="193"/>
        <v>0.75006317092886932</v>
      </c>
      <c r="Q962" s="35" cm="1">
        <f t="array" ref="Q962">_xll.Interp2dTab(-1,1,Parameters!$AL$29:$AY$29,Parameters!$AK$30:$AK$37,Parameters!$AL$30:$AY$37,ABS(L962),ABS(K962))</f>
        <v>0.90729959956513451</v>
      </c>
      <c r="R962" s="35">
        <f t="shared" si="188"/>
        <v>-4.4751764777880014</v>
      </c>
      <c r="S962" s="35">
        <f t="shared" si="194"/>
        <v>0.50952322632152236</v>
      </c>
      <c r="X962" s="12"/>
      <c r="AB962" s="17">
        <f>([1]WLTC_BFH!$I963/1000-H962)</f>
        <v>4.9117298520976505</v>
      </c>
      <c r="AC962" s="17">
        <f t="shared" si="189"/>
        <v>4.9117298520976505</v>
      </c>
      <c r="AG962" s="17">
        <f>([1]WLTC_BFH!$U966/1000-N962)</f>
        <v>5.6340188507057665</v>
      </c>
      <c r="AH962" s="17">
        <f t="shared" si="190"/>
        <v>5.6340188507057665</v>
      </c>
      <c r="AK962">
        <v>20.274757203416215</v>
      </c>
    </row>
    <row r="963" spans="1:37" x14ac:dyDescent="0.3">
      <c r="A963" s="3" t="s">
        <v>4</v>
      </c>
      <c r="B963" s="3">
        <v>959</v>
      </c>
      <c r="C963" s="9">
        <v>26</v>
      </c>
      <c r="D963" s="9">
        <v>26</v>
      </c>
      <c r="E963" s="9">
        <v>31.7242</v>
      </c>
      <c r="F963" s="13">
        <f t="shared" si="191"/>
        <v>0.24999999999999961</v>
      </c>
      <c r="G963" s="13">
        <f t="shared" si="192"/>
        <v>7.6228055555555603</v>
      </c>
      <c r="H963" s="35" cm="1">
        <f t="array" ref="H963">(m*g*_xll.Interp1d(-1,Parameters!$H$48:$H$54,Parameters!$I$48:$I$54,C963)+c_w*A*rho_L*(C963/3.6)^2/2+F963*e_i*m)*C963/3.6/1000</f>
        <v>3.0868056664732118</v>
      </c>
      <c r="I963" s="35">
        <f t="shared" si="182"/>
        <v>15.184015660711243</v>
      </c>
      <c r="J963" s="35">
        <f t="shared" si="183"/>
        <v>1941.3061386171082</v>
      </c>
      <c r="K963" s="35">
        <f t="shared" si="184"/>
        <v>61.973559919192937</v>
      </c>
      <c r="L963" s="35">
        <f t="shared" si="185"/>
        <v>237.81773105685511</v>
      </c>
      <c r="M963" s="35" cm="1">
        <f t="array" ref="M963">_xll.Interp2dTab(-1,1,Parameters!$V$29:$AI$29,Parameters!$U$30:$U$37,Parameters!$V$30:$AI$37,ABS(J963),ABS(I963))*_xll.Interp2dTab(-1,1,Parameters!$V$18:$AI$18,Parameters!$U$19:$U$26,Parameters!$V$19:$AI$26,ABS(J963),ABS(I963))</f>
        <v>0.70388760858518107</v>
      </c>
      <c r="N963" s="35">
        <f t="shared" si="186"/>
        <v>4.3853672501462446</v>
      </c>
      <c r="O963" s="35">
        <f t="shared" si="187"/>
        <v>4385.3672501462443</v>
      </c>
      <c r="P963" s="35">
        <f t="shared" si="193"/>
        <v>0.75128132849835438</v>
      </c>
      <c r="Q963" s="35" cm="1">
        <f t="array" ref="Q963">_xll.Interp2dTab(-1,1,Parameters!$AL$29:$AY$29,Parameters!$AK$30:$AK$37,Parameters!$AL$30:$AY$37,ABS(L963),ABS(K963))</f>
        <v>0.93221153263751921</v>
      </c>
      <c r="R963" s="35">
        <f t="shared" si="188"/>
        <v>3.3112717000396561</v>
      </c>
      <c r="S963" s="35">
        <f t="shared" si="194"/>
        <v>0.51044302401597785</v>
      </c>
      <c r="X963" s="12"/>
      <c r="AB963" s="17">
        <f>([1]WLTC_BFH!$I964/1000-H963)</f>
        <v>-3.1023904664732118</v>
      </c>
      <c r="AC963" s="17">
        <f t="shared" si="189"/>
        <v>3.1023904664732118</v>
      </c>
      <c r="AG963" s="17">
        <f>([1]WLTC_BFH!$U967/1000-N963)</f>
        <v>10.389151268371307</v>
      </c>
      <c r="AH963" s="17">
        <f t="shared" si="190"/>
        <v>10.389151268371307</v>
      </c>
      <c r="AK963">
        <v>29.171528887186653</v>
      </c>
    </row>
    <row r="964" spans="1:37" x14ac:dyDescent="0.3">
      <c r="A964" s="3" t="s">
        <v>4</v>
      </c>
      <c r="B964" s="3">
        <v>960</v>
      </c>
      <c r="C964" s="9">
        <v>29.3</v>
      </c>
      <c r="D964" s="9">
        <v>29.3</v>
      </c>
      <c r="E964" s="9">
        <v>26.5823</v>
      </c>
      <c r="F964" s="13">
        <f t="shared" si="191"/>
        <v>0.91666666666666685</v>
      </c>
      <c r="G964" s="13">
        <f t="shared" si="192"/>
        <v>7.6309444444444487</v>
      </c>
      <c r="H964" s="35" cm="1">
        <f t="array" ref="H964">(m*g*_xll.Interp1d(-1,Parameters!$H$48:$H$54,Parameters!$I$48:$I$54,C964)+c_w*A*rho_L*(C964/3.6)^2/2+F964*e_i*m)*C964/3.6/1000</f>
        <v>10.906239863216369</v>
      </c>
      <c r="I964" s="35">
        <f t="shared" ref="I964:I1027" si="195">ABS(IFERROR(H964*1000/(C964/3.6)*r_dyn/i_g,0))</f>
        <v>47.605609165463115</v>
      </c>
      <c r="J964" s="35">
        <f t="shared" ref="J964:J1027" si="196">C964/3.6*60/2/PI()/r_dyn*i_g</f>
        <v>2187.7026869800493</v>
      </c>
      <c r="K964" s="35">
        <f t="shared" ref="K964:K1027" si="197">I964*i_g/2</f>
        <v>194.3022938088377</v>
      </c>
      <c r="L964" s="35">
        <f t="shared" ref="L964:L1027" si="198">J964/i_g</f>
        <v>268.00228922945598</v>
      </c>
      <c r="M964" s="35" cm="1">
        <f t="array" ref="M964">_xll.Interp2dTab(-1,1,Parameters!$V$29:$AI$29,Parameters!$U$30:$U$37,Parameters!$V$30:$AI$37,ABS(J964),ABS(I964))*_xll.Interp2dTab(-1,1,Parameters!$V$18:$AI$18,Parameters!$U$19:$U$26,Parameters!$V$19:$AI$26,ABS(J964),ABS(I964))</f>
        <v>0.87676581853553714</v>
      </c>
      <c r="N964" s="35">
        <f t="shared" si="186"/>
        <v>12.43917090818284</v>
      </c>
      <c r="O964" s="35">
        <f t="shared" si="187"/>
        <v>12439.170908182839</v>
      </c>
      <c r="P964" s="35">
        <f t="shared" si="193"/>
        <v>0.75473665375062737</v>
      </c>
      <c r="Q964" s="35" cm="1">
        <f t="array" ref="Q964">_xll.Interp2dTab(-1,1,Parameters!$AL$29:$AY$29,Parameters!$AK$30:$AK$37,Parameters!$AL$30:$AY$37,ABS(L964),ABS(K964))</f>
        <v>0.8736273966784196</v>
      </c>
      <c r="R964" s="35">
        <f t="shared" si="188"/>
        <v>12.483857425582697</v>
      </c>
      <c r="S964" s="35">
        <f t="shared" si="194"/>
        <v>0.51391076218975085</v>
      </c>
      <c r="X964" s="12"/>
      <c r="AB964" s="17">
        <f>([1]WLTC_BFH!$I965/1000-H964)</f>
        <v>-10.919629863216368</v>
      </c>
      <c r="AC964" s="17">
        <f t="shared" si="189"/>
        <v>10.919629863216368</v>
      </c>
      <c r="AG964" s="17">
        <f>([1]WLTC_BFH!$U968/1000-N964)</f>
        <v>3.2443846473727493</v>
      </c>
      <c r="AH964" s="17">
        <f t="shared" si="190"/>
        <v>3.2443846473727493</v>
      </c>
      <c r="AK964">
        <v>27.88153834105179</v>
      </c>
    </row>
    <row r="965" spans="1:37" x14ac:dyDescent="0.3">
      <c r="A965" s="3" t="s">
        <v>4</v>
      </c>
      <c r="B965" s="3">
        <v>961</v>
      </c>
      <c r="C965" s="9">
        <v>34.6</v>
      </c>
      <c r="D965" s="9">
        <v>34.6</v>
      </c>
      <c r="E965" s="9">
        <v>25.0915</v>
      </c>
      <c r="F965" s="13">
        <f t="shared" si="191"/>
        <v>1.4722222222222223</v>
      </c>
      <c r="G965" s="13">
        <f t="shared" si="192"/>
        <v>7.6405555555555598</v>
      </c>
      <c r="H965" s="35" cm="1">
        <f t="array" ref="H965">(m*g*_xll.Interp1d(-1,Parameters!$H$48:$H$54,Parameters!$I$48:$I$54,C965)+c_w*A*rho_L*(C965/3.6)^2/2+F965*e_i*m)*C965/3.6/1000</f>
        <v>20.245685025852435</v>
      </c>
      <c r="I965" s="35">
        <f t="shared" si="195"/>
        <v>74.835399143427892</v>
      </c>
      <c r="J965" s="35">
        <f t="shared" si="196"/>
        <v>2583.430476775075</v>
      </c>
      <c r="K965" s="35">
        <f t="shared" si="197"/>
        <v>305.44068160390094</v>
      </c>
      <c r="L965" s="35">
        <f t="shared" si="198"/>
        <v>316.48051902181487</v>
      </c>
      <c r="M965" s="35" cm="1">
        <f t="array" ref="M965">_xll.Interp2dTab(-1,1,Parameters!$V$29:$AI$29,Parameters!$U$30:$U$37,Parameters!$V$30:$AI$37,ABS(J965),ABS(I965))*_xll.Interp2dTab(-1,1,Parameters!$V$18:$AI$18,Parameters!$U$19:$U$26,Parameters!$V$19:$AI$26,ABS(J965),ABS(I965))</f>
        <v>0.86849108676162934</v>
      </c>
      <c r="N965" s="35">
        <f t="shared" ref="N965:N1028" si="199">IF(H965&lt;0,H965*M965,H965/M965)</f>
        <v>23.311333109178094</v>
      </c>
      <c r="O965" s="35">
        <f t="shared" ref="O965:O1028" si="200">N965*1000</f>
        <v>23311.333109178093</v>
      </c>
      <c r="P965" s="35">
        <f t="shared" si="193"/>
        <v>0.76121202405873245</v>
      </c>
      <c r="Q965" s="35" cm="1">
        <f t="array" ref="Q965">_xll.Interp2dTab(-1,1,Parameters!$AL$29:$AY$29,Parameters!$AK$30:$AK$37,Parameters!$AL$30:$AY$37,ABS(L965),ABS(K965))</f>
        <v>0.83127017646881096</v>
      </c>
      <c r="R965" s="35">
        <f t="shared" ref="R965:R1028" si="201">IF(H965&lt;0,H965*Q965,H965/Q965)</f>
        <v>24.355120151013921</v>
      </c>
      <c r="S965" s="35">
        <f t="shared" si="194"/>
        <v>0.5206760733428103</v>
      </c>
      <c r="X965" s="12"/>
      <c r="AB965" s="17">
        <f>([1]WLTC_BFH!$I966/1000-H965)</f>
        <v>-20.245948825852434</v>
      </c>
      <c r="AC965" s="17">
        <f t="shared" ref="AC965:AC1028" si="202">ABS(AB965)</f>
        <v>20.245948825852434</v>
      </c>
      <c r="AG965" s="17">
        <f>([1]WLTC_BFH!$U969/1000-N965)</f>
        <v>0.62639662055142864</v>
      </c>
      <c r="AH965" s="17">
        <f t="shared" ref="AH965:AH1028" si="203">ABS(AG965)</f>
        <v>0.62639662055142864</v>
      </c>
      <c r="AK965">
        <v>26.119371489977446</v>
      </c>
    </row>
    <row r="966" spans="1:37" x14ac:dyDescent="0.3">
      <c r="A966" s="3" t="s">
        <v>4</v>
      </c>
      <c r="B966" s="3">
        <v>962</v>
      </c>
      <c r="C966" s="9">
        <v>40.4</v>
      </c>
      <c r="D966" s="9">
        <v>40.4</v>
      </c>
      <c r="E966" s="9">
        <v>28.5001</v>
      </c>
      <c r="F966" s="13">
        <f t="shared" ref="F966:F1029" si="204">(($C966-$C965)/3.6)</f>
        <v>1.6111111111111103</v>
      </c>
      <c r="G966" s="13">
        <f t="shared" ref="G966:G1029" si="205">(C966/3.6)/1000+G965</f>
        <v>7.6517777777777818</v>
      </c>
      <c r="H966" s="35" cm="1">
        <f t="array" ref="H966">(m*g*_xll.Interp1d(-1,Parameters!$H$48:$H$54,Parameters!$I$48:$I$54,C966)+c_w*A*rho_L*(C966/3.6)^2/2+F966*e_i*m)*C966/3.6/1000</f>
        <v>25.914961765106295</v>
      </c>
      <c r="I966" s="35">
        <f t="shared" si="195"/>
        <v>82.038915278099111</v>
      </c>
      <c r="J966" s="35">
        <f t="shared" si="196"/>
        <v>3016.4910769281223</v>
      </c>
      <c r="K966" s="35">
        <f t="shared" si="197"/>
        <v>334.84183270756154</v>
      </c>
      <c r="L966" s="35">
        <f t="shared" si="198"/>
        <v>369.53216671911332</v>
      </c>
      <c r="M966" s="35" cm="1">
        <f t="array" ref="M966">_xll.Interp2dTab(-1,1,Parameters!$V$29:$AI$29,Parameters!$U$30:$U$37,Parameters!$V$30:$AI$37,ABS(J966),ABS(I966))*_xll.Interp2dTab(-1,1,Parameters!$V$18:$AI$18,Parameters!$U$19:$U$26,Parameters!$V$19:$AI$26,ABS(J966),ABS(I966))</f>
        <v>0.86633976803310708</v>
      </c>
      <c r="N966" s="35">
        <f t="shared" si="199"/>
        <v>29.913161927152764</v>
      </c>
      <c r="O966" s="35">
        <f t="shared" si="200"/>
        <v>29913.161927152763</v>
      </c>
      <c r="P966" s="35">
        <f t="shared" ref="P966:P1029" si="206">N966*(B966-B965)/60/60+P965</f>
        <v>0.76952123570516373</v>
      </c>
      <c r="Q966" s="35" cm="1">
        <f t="array" ref="Q966">_xll.Interp2dTab(-1,1,Parameters!$AL$29:$AY$29,Parameters!$AK$30:$AK$37,Parameters!$AL$30:$AY$37,ABS(L966),ABS(K966))</f>
        <v>0.83010430930137336</v>
      </c>
      <c r="R966" s="35">
        <f t="shared" si="201"/>
        <v>31.218922097774271</v>
      </c>
      <c r="S966" s="35">
        <f t="shared" ref="S966:S1029" si="207">R966*(B966-B965)/60/60+S965</f>
        <v>0.52934799614774763</v>
      </c>
      <c r="X966" s="12"/>
      <c r="AB966" s="17">
        <f>([1]WLTC_BFH!$I967/1000-H966)</f>
        <v>-25.902060165106295</v>
      </c>
      <c r="AC966" s="17">
        <f t="shared" si="202"/>
        <v>25.902060165106295</v>
      </c>
      <c r="AG966" s="17">
        <f>([1]WLTC_BFH!$U970/1000-N966)</f>
        <v>-1.5356123776032362</v>
      </c>
      <c r="AH966" s="17">
        <f t="shared" si="203"/>
        <v>1.5356123776032362</v>
      </c>
      <c r="AK966">
        <v>16.911185401186927</v>
      </c>
    </row>
    <row r="967" spans="1:37" x14ac:dyDescent="0.3">
      <c r="A967" s="3" t="s">
        <v>4</v>
      </c>
      <c r="B967" s="3">
        <v>963</v>
      </c>
      <c r="C967" s="9">
        <v>45.3</v>
      </c>
      <c r="D967" s="9">
        <v>45.3</v>
      </c>
      <c r="E967" s="9">
        <v>32.670900000000003</v>
      </c>
      <c r="F967" s="13">
        <f t="shared" si="204"/>
        <v>1.3611111111111107</v>
      </c>
      <c r="G967" s="13">
        <f t="shared" si="205"/>
        <v>7.6643611111111154</v>
      </c>
      <c r="H967" s="35" cm="1">
        <f t="array" ref="H967">(m*g*_xll.Interp1d(-1,Parameters!$H$48:$H$54,Parameters!$I$48:$I$54,C967)+c_w*A*rho_L*(C967/3.6)^2/2+F967*e_i*m)*C967/3.6/1000</f>
        <v>24.94710589738941</v>
      </c>
      <c r="I967" s="35">
        <f t="shared" si="195"/>
        <v>70.432429743086558</v>
      </c>
      <c r="J967" s="35">
        <f t="shared" si="196"/>
        <v>3382.3526184367311</v>
      </c>
      <c r="K967" s="35">
        <f t="shared" si="197"/>
        <v>287.46996199640779</v>
      </c>
      <c r="L967" s="35">
        <f t="shared" si="198"/>
        <v>414.35166218752062</v>
      </c>
      <c r="M967" s="35" cm="1">
        <f t="array" ref="M967">_xll.Interp2dTab(-1,1,Parameters!$V$29:$AI$29,Parameters!$U$30:$U$37,Parameters!$V$30:$AI$37,ABS(J967),ABS(I967))*_xll.Interp2dTab(-1,1,Parameters!$V$18:$AI$18,Parameters!$U$19:$U$26,Parameters!$V$19:$AI$26,ABS(J967),ABS(I967))</f>
        <v>0.87255770755928652</v>
      </c>
      <c r="N967" s="35">
        <f t="shared" si="199"/>
        <v>28.590780507997934</v>
      </c>
      <c r="O967" s="35">
        <f t="shared" si="200"/>
        <v>28590.780507997933</v>
      </c>
      <c r="P967" s="35">
        <f t="shared" si="206"/>
        <v>0.77746311917960764</v>
      </c>
      <c r="Q967" s="35" cm="1">
        <f t="array" ref="Q967">_xll.Interp2dTab(-1,1,Parameters!$AL$29:$AY$29,Parameters!$AK$30:$AK$37,Parameters!$AL$30:$AY$37,ABS(L967),ABS(K967))</f>
        <v>0.86779009865686041</v>
      </c>
      <c r="R967" s="35">
        <f t="shared" si="201"/>
        <v>28.74785727101726</v>
      </c>
      <c r="S967" s="35">
        <f t="shared" si="207"/>
        <v>0.53733351205636359</v>
      </c>
      <c r="X967" s="12"/>
      <c r="AB967" s="17">
        <f>([1]WLTC_BFH!$I968/1000-H967)</f>
        <v>-24.933822297389408</v>
      </c>
      <c r="AC967" s="17">
        <f t="shared" si="202"/>
        <v>24.933822297389408</v>
      </c>
      <c r="AG967" s="17">
        <f>([1]WLTC_BFH!$U971/1000-N967)</f>
        <v>-6.7934601196481346</v>
      </c>
      <c r="AH967" s="17">
        <f t="shared" si="203"/>
        <v>6.7934601196481346</v>
      </c>
      <c r="AK967">
        <v>5.6325902944922817</v>
      </c>
    </row>
    <row r="968" spans="1:37" x14ac:dyDescent="0.3">
      <c r="A968" s="3" t="s">
        <v>4</v>
      </c>
      <c r="B968" s="3">
        <v>964</v>
      </c>
      <c r="C968" s="9">
        <v>49</v>
      </c>
      <c r="D968" s="9">
        <v>49</v>
      </c>
      <c r="E968" s="9">
        <v>37.757300000000001</v>
      </c>
      <c r="F968" s="13">
        <f t="shared" si="204"/>
        <v>1.0277777777777786</v>
      </c>
      <c r="G968" s="13">
        <f t="shared" si="205"/>
        <v>7.6779722222222269</v>
      </c>
      <c r="H968" s="35" cm="1">
        <f t="array" ref="H968">(m*g*_xll.Interp1d(-1,Parameters!$H$48:$H$54,Parameters!$I$48:$I$54,C968)+c_w*A*rho_L*(C968/3.6)^2/2+F968*e_i*m)*C968/3.6/1000</f>
        <v>20.964022140141967</v>
      </c>
      <c r="I968" s="35">
        <f t="shared" si="195"/>
        <v>54.717876116744321</v>
      </c>
      <c r="J968" s="35">
        <f t="shared" si="196"/>
        <v>3658.6154150860893</v>
      </c>
      <c r="K968" s="35">
        <f t="shared" si="197"/>
        <v>223.33101137049195</v>
      </c>
      <c r="L968" s="35">
        <f t="shared" si="198"/>
        <v>448.19495468407314</v>
      </c>
      <c r="M968" s="35" cm="1">
        <f t="array" ref="M968">_xll.Interp2dTab(-1,1,Parameters!$V$29:$AI$29,Parameters!$U$30:$U$37,Parameters!$V$30:$AI$37,ABS(J968),ABS(I968))*_xll.Interp2dTab(-1,1,Parameters!$V$18:$AI$18,Parameters!$U$19:$U$26,Parameters!$V$19:$AI$26,ABS(J968),ABS(I968))</f>
        <v>0.87964192467058366</v>
      </c>
      <c r="N968" s="35">
        <f t="shared" si="199"/>
        <v>23.832449946030899</v>
      </c>
      <c r="O968" s="35">
        <f t="shared" si="200"/>
        <v>23832.449946030898</v>
      </c>
      <c r="P968" s="35">
        <f t="shared" si="206"/>
        <v>0.78408324416461628</v>
      </c>
      <c r="Q968" s="35" cm="1">
        <f t="array" ref="Q968">_xll.Interp2dTab(-1,1,Parameters!$AL$29:$AY$29,Parameters!$AK$30:$AK$37,Parameters!$AL$30:$AY$37,ABS(L968),ABS(K968))</f>
        <v>0.90500151899949788</v>
      </c>
      <c r="R968" s="35">
        <f t="shared" si="201"/>
        <v>23.164626467498337</v>
      </c>
      <c r="S968" s="35">
        <f t="shared" si="207"/>
        <v>0.54376813051955752</v>
      </c>
      <c r="X968" s="12"/>
      <c r="AB968" s="17">
        <f>([1]WLTC_BFH!$I969/1000-H968)</f>
        <v>-20.943370640141968</v>
      </c>
      <c r="AC968" s="17">
        <f t="shared" si="202"/>
        <v>20.943370640141968</v>
      </c>
      <c r="AG968" s="17">
        <f>([1]WLTC_BFH!$U972/1000-N968)</f>
        <v>-8.9834499460308841</v>
      </c>
      <c r="AH968" s="17">
        <f t="shared" si="203"/>
        <v>8.9834499460308841</v>
      </c>
      <c r="AK968">
        <v>-8.5059805477699761</v>
      </c>
    </row>
    <row r="969" spans="1:37" x14ac:dyDescent="0.3">
      <c r="A969" s="3" t="s">
        <v>4</v>
      </c>
      <c r="B969" s="3">
        <v>965</v>
      </c>
      <c r="C969" s="9">
        <v>51.1</v>
      </c>
      <c r="D969" s="9">
        <v>51.1</v>
      </c>
      <c r="E969" s="9">
        <v>43.530299999999997</v>
      </c>
      <c r="F969" s="13">
        <f t="shared" si="204"/>
        <v>0.5833333333333337</v>
      </c>
      <c r="G969" s="13">
        <f t="shared" si="205"/>
        <v>7.6921666666666715</v>
      </c>
      <c r="H969" s="35" cm="1">
        <f t="array" ref="H969">(m*g*_xll.Interp1d(-1,Parameters!$H$48:$H$54,Parameters!$I$48:$I$54,C969)+c_w*A*rho_L*(C969/3.6)^2/2+F969*e_i*m)*C969/3.6/1000</f>
        <v>13.383822457418626</v>
      </c>
      <c r="I969" s="35">
        <f t="shared" si="195"/>
        <v>33.497312812945637</v>
      </c>
      <c r="J969" s="35">
        <f t="shared" si="196"/>
        <v>3815.4132185897784</v>
      </c>
      <c r="K969" s="35">
        <f t="shared" si="197"/>
        <v>136.71928224603761</v>
      </c>
      <c r="L969" s="35">
        <f t="shared" si="198"/>
        <v>467.40330988481907</v>
      </c>
      <c r="M969" s="35" cm="1">
        <f t="array" ref="M969">_xll.Interp2dTab(-1,1,Parameters!$V$29:$AI$29,Parameters!$U$30:$U$37,Parameters!$V$30:$AI$37,ABS(J969),ABS(I969))*_xll.Interp2dTab(-1,1,Parameters!$V$18:$AI$18,Parameters!$U$19:$U$26,Parameters!$V$19:$AI$26,ABS(J969),ABS(I969))</f>
        <v>0.80328254340817329</v>
      </c>
      <c r="N969" s="35">
        <f t="shared" si="199"/>
        <v>16.661413306249184</v>
      </c>
      <c r="O969" s="35">
        <f t="shared" si="200"/>
        <v>16661.413306249186</v>
      </c>
      <c r="P969" s="35">
        <f t="shared" si="206"/>
        <v>0.78871141452746329</v>
      </c>
      <c r="Q969" s="35" cm="1">
        <f t="array" ref="Q969">_xll.Interp2dTab(-1,1,Parameters!$AL$29:$AY$29,Parameters!$AK$30:$AK$37,Parameters!$AL$30:$AY$37,ABS(L969),ABS(K969))</f>
        <v>0.94012608278235765</v>
      </c>
      <c r="R969" s="35">
        <f t="shared" si="201"/>
        <v>14.236199486996922</v>
      </c>
      <c r="S969" s="35">
        <f t="shared" si="207"/>
        <v>0.54772263037705671</v>
      </c>
      <c r="X969" s="12"/>
      <c r="AB969" s="17">
        <f>([1]WLTC_BFH!$I970/1000-H969)</f>
        <v>-13.358409657418626</v>
      </c>
      <c r="AC969" s="17">
        <f t="shared" si="202"/>
        <v>13.358409657418626</v>
      </c>
      <c r="AG969" s="17">
        <f>([1]WLTC_BFH!$U973/1000-N969)</f>
        <v>-4.8520918776776671</v>
      </c>
      <c r="AH969" s="17">
        <f t="shared" si="203"/>
        <v>4.8520918776776671</v>
      </c>
      <c r="AK969">
        <v>-18.061425668997408</v>
      </c>
    </row>
    <row r="970" spans="1:37" x14ac:dyDescent="0.3">
      <c r="A970" s="3" t="s">
        <v>4</v>
      </c>
      <c r="B970" s="3">
        <v>966</v>
      </c>
      <c r="C970" s="9">
        <v>52.1</v>
      </c>
      <c r="D970" s="9">
        <v>52.1</v>
      </c>
      <c r="E970" s="9">
        <v>47.522500000000001</v>
      </c>
      <c r="F970" s="13">
        <f t="shared" si="204"/>
        <v>0.27777777777777779</v>
      </c>
      <c r="G970" s="13">
        <f t="shared" si="205"/>
        <v>7.7066388888888939</v>
      </c>
      <c r="H970" s="35" cm="1">
        <f t="array" ref="H970">(m*g*_xll.Interp1d(-1,Parameters!$H$48:$H$54,Parameters!$I$48:$I$54,C970)+c_w*A*rho_L*(C970/3.6)^2/2+F970*e_i*m)*C970/3.6/1000</f>
        <v>7.6853853267628356</v>
      </c>
      <c r="I970" s="35">
        <f t="shared" si="195"/>
        <v>18.865947681489647</v>
      </c>
      <c r="J970" s="35">
        <f t="shared" si="196"/>
        <v>3890.078839305821</v>
      </c>
      <c r="K970" s="35">
        <f t="shared" si="197"/>
        <v>77.001365461999995</v>
      </c>
      <c r="L970" s="35">
        <f t="shared" si="198"/>
        <v>476.55014569469813</v>
      </c>
      <c r="M970" s="35" cm="1">
        <f t="array" ref="M970">_xll.Interp2dTab(-1,1,Parameters!$V$29:$AI$29,Parameters!$U$30:$U$37,Parameters!$V$30:$AI$37,ABS(J970),ABS(I970))*_xll.Interp2dTab(-1,1,Parameters!$V$18:$AI$18,Parameters!$U$19:$U$26,Parameters!$V$19:$AI$26,ABS(J970),ABS(I970))</f>
        <v>0.73773835827737677</v>
      </c>
      <c r="N970" s="35">
        <f t="shared" si="199"/>
        <v>10.417494550111579</v>
      </c>
      <c r="O970" s="35">
        <f t="shared" si="200"/>
        <v>10417.49455011158</v>
      </c>
      <c r="P970" s="35">
        <f t="shared" si="206"/>
        <v>0.7916051630136054</v>
      </c>
      <c r="Q970" s="35" cm="1">
        <f t="array" ref="Q970">_xll.Interp2dTab(-1,1,Parameters!$AL$29:$AY$29,Parameters!$AK$30:$AK$37,Parameters!$AL$30:$AY$37,ABS(L970),ABS(K970))</f>
        <v>0.95319432919860669</v>
      </c>
      <c r="R970" s="35">
        <f t="shared" si="201"/>
        <v>8.0627686205647962</v>
      </c>
      <c r="S970" s="35">
        <f t="shared" si="207"/>
        <v>0.54996228832721361</v>
      </c>
      <c r="X970" s="12"/>
      <c r="AB970" s="17">
        <f>([1]WLTC_BFH!$I971/1000-H970)</f>
        <v>-7.6679099267628352</v>
      </c>
      <c r="AC970" s="17">
        <f t="shared" si="202"/>
        <v>7.6679099267628352</v>
      </c>
      <c r="AG970" s="17">
        <f>([1]WLTC_BFH!$U974/1000-N970)</f>
        <v>-4.7015309137477761</v>
      </c>
      <c r="AH970" s="17">
        <f t="shared" si="203"/>
        <v>4.7015309137477761</v>
      </c>
      <c r="AK970">
        <v>-16.413196649656708</v>
      </c>
    </row>
    <row r="971" spans="1:37" x14ac:dyDescent="0.3">
      <c r="A971" s="3" t="s">
        <v>4</v>
      </c>
      <c r="B971" s="3">
        <v>967</v>
      </c>
      <c r="C971" s="9">
        <v>52.2</v>
      </c>
      <c r="D971" s="9">
        <v>52.2</v>
      </c>
      <c r="E971" s="9">
        <v>49.980699999999999</v>
      </c>
      <c r="F971" s="13">
        <f t="shared" si="204"/>
        <v>2.7777777777778172E-2</v>
      </c>
      <c r="G971" s="13">
        <f t="shared" si="205"/>
        <v>7.7211388888888939</v>
      </c>
      <c r="H971" s="35" cm="1">
        <f t="array" ref="H971">(m*g*_xll.Interp1d(-1,Parameters!$H$48:$H$54,Parameters!$I$48:$I$54,C971)+c_w*A*rho_L*(C971/3.6)^2/2+F971*e_i*m)*C971/3.6/1000</f>
        <v>2.7755595248721328</v>
      </c>
      <c r="I971" s="35">
        <f t="shared" si="195"/>
        <v>6.800341847046754</v>
      </c>
      <c r="J971" s="35">
        <f t="shared" si="196"/>
        <v>3897.5454013774252</v>
      </c>
      <c r="K971" s="35">
        <f t="shared" si="197"/>
        <v>27.755595248721328</v>
      </c>
      <c r="L971" s="35">
        <f t="shared" si="198"/>
        <v>477.46482927568604</v>
      </c>
      <c r="M971" s="35" cm="1">
        <f t="array" ref="M971">_xll.Interp2dTab(-1,1,Parameters!$V$29:$AI$29,Parameters!$U$30:$U$37,Parameters!$V$30:$AI$37,ABS(J971),ABS(I971))*_xll.Interp2dTab(-1,1,Parameters!$V$18:$AI$18,Parameters!$U$19:$U$26,Parameters!$V$19:$AI$26,ABS(J971),ABS(I971))</f>
        <v>0.51382293722475603</v>
      </c>
      <c r="N971" s="35">
        <f t="shared" si="199"/>
        <v>5.4017820610800209</v>
      </c>
      <c r="O971" s="35">
        <f t="shared" si="200"/>
        <v>5401.7820610800209</v>
      </c>
      <c r="P971" s="35">
        <f t="shared" si="206"/>
        <v>0.79310565803057209</v>
      </c>
      <c r="Q971" s="35" cm="1">
        <f t="array" ref="Q971">_xll.Interp2dTab(-1,1,Parameters!$AL$29:$AY$29,Parameters!$AK$30:$AK$37,Parameters!$AL$30:$AY$37,ABS(L971),ABS(K971))</f>
        <v>0.94152916153047883</v>
      </c>
      <c r="R971" s="35">
        <f t="shared" si="201"/>
        <v>2.9479273062136411</v>
      </c>
      <c r="S971" s="35">
        <f t="shared" si="207"/>
        <v>0.55078115702338404</v>
      </c>
      <c r="X971" s="12"/>
      <c r="AB971" s="17">
        <f>([1]WLTC_BFH!$I972/1000-H971)</f>
        <v>-2.7638966248721326</v>
      </c>
      <c r="AC971" s="17">
        <f t="shared" si="202"/>
        <v>2.7638966248721326</v>
      </c>
      <c r="AG971" s="17">
        <f>([1]WLTC_BFH!$U975/1000-N971)</f>
        <v>-4.91469634679442</v>
      </c>
      <c r="AH971" s="17">
        <f t="shared" si="203"/>
        <v>4.91469634679442</v>
      </c>
      <c r="AK971">
        <v>-14.023708342163719</v>
      </c>
    </row>
    <row r="972" spans="1:37" x14ac:dyDescent="0.3">
      <c r="A972" s="3" t="s">
        <v>4</v>
      </c>
      <c r="B972" s="3">
        <v>968</v>
      </c>
      <c r="C972" s="9">
        <v>52.1</v>
      </c>
      <c r="D972" s="9">
        <v>52.1</v>
      </c>
      <c r="E972" s="9">
        <v>51.783200000000001</v>
      </c>
      <c r="F972" s="13">
        <f t="shared" si="204"/>
        <v>-2.7777777777778172E-2</v>
      </c>
      <c r="G972" s="13">
        <f t="shared" si="205"/>
        <v>7.7356111111111163</v>
      </c>
      <c r="H972" s="35" cm="1">
        <f t="array" ref="H972">(m*g*_xll.Interp1d(-1,Parameters!$H$48:$H$54,Parameters!$I$48:$I$54,C972)+c_w*A*rho_L*(C972/3.6)^2/2+F972*e_i*m)*C972/3.6/1000</f>
        <v>1.6713712122566546</v>
      </c>
      <c r="I972" s="35">
        <f t="shared" si="195"/>
        <v>4.1028524278383296</v>
      </c>
      <c r="J972" s="35">
        <f t="shared" si="196"/>
        <v>3890.078839305821</v>
      </c>
      <c r="K972" s="35">
        <f t="shared" si="197"/>
        <v>16.745792184222143</v>
      </c>
      <c r="L972" s="35">
        <f t="shared" si="198"/>
        <v>476.55014569469813</v>
      </c>
      <c r="M972" s="35" cm="1">
        <f t="array" ref="M972">_xll.Interp2dTab(-1,1,Parameters!$V$29:$AI$29,Parameters!$U$30:$U$37,Parameters!$V$30:$AI$37,ABS(J972),ABS(I972))*_xll.Interp2dTab(-1,1,Parameters!$V$18:$AI$18,Parameters!$U$19:$U$26,Parameters!$V$19:$AI$26,ABS(J972),ABS(I972))</f>
        <v>0.37735837906078895</v>
      </c>
      <c r="N972" s="35">
        <f t="shared" si="199"/>
        <v>4.4291350212404117</v>
      </c>
      <c r="O972" s="35">
        <f t="shared" si="200"/>
        <v>4429.1350212404113</v>
      </c>
      <c r="P972" s="35">
        <f t="shared" si="206"/>
        <v>0.79433597331424999</v>
      </c>
      <c r="Q972" s="35" cm="1">
        <f t="array" ref="Q972">_xll.Interp2dTab(-1,1,Parameters!$AL$29:$AY$29,Parameters!$AK$30:$AK$37,Parameters!$AL$30:$AY$37,ABS(L972),ABS(K972))</f>
        <v>0.76170911117919826</v>
      </c>
      <c r="R972" s="35">
        <f t="shared" si="201"/>
        <v>2.1942381779695568</v>
      </c>
      <c r="S972" s="35">
        <f t="shared" si="207"/>
        <v>0.55139066762837563</v>
      </c>
      <c r="X972" s="12"/>
      <c r="AB972" s="17">
        <f>([1]WLTC_BFH!$I973/1000-H972)</f>
        <v>-1.6608631122566546</v>
      </c>
      <c r="AC972" s="17">
        <f t="shared" si="202"/>
        <v>1.6608631122566546</v>
      </c>
      <c r="AG972" s="17">
        <f>([1]WLTC_BFH!$U976/1000-N972)</f>
        <v>-0.96513502124041173</v>
      </c>
      <c r="AH972" s="17">
        <f t="shared" si="203"/>
        <v>0.96513502124041173</v>
      </c>
      <c r="AK972">
        <v>-8.2207524993950543</v>
      </c>
    </row>
    <row r="973" spans="1:37" x14ac:dyDescent="0.3">
      <c r="A973" s="3" t="s">
        <v>4</v>
      </c>
      <c r="B973" s="3">
        <v>969</v>
      </c>
      <c r="C973" s="9">
        <v>51.7</v>
      </c>
      <c r="D973" s="9">
        <v>51.7</v>
      </c>
      <c r="E973" s="9">
        <v>52.257800000000003</v>
      </c>
      <c r="F973" s="13">
        <f t="shared" si="204"/>
        <v>-0.11111111111111072</v>
      </c>
      <c r="G973" s="13">
        <f t="shared" si="205"/>
        <v>7.7499722222222278</v>
      </c>
      <c r="H973" s="35" cm="1">
        <f t="array" ref="H973">(m*g*_xll.Interp1d(-1,Parameters!$H$48:$H$54,Parameters!$I$48:$I$54,C973)+c_w*A*rho_L*(C973/3.6)^2/2+F973*e_i*m)*C973/3.6/1000</f>
        <v>9.5424255255018766E-3</v>
      </c>
      <c r="I973" s="35">
        <f t="shared" si="195"/>
        <v>2.3605811685135761E-2</v>
      </c>
      <c r="J973" s="35">
        <f t="shared" si="196"/>
        <v>3860.212591019404</v>
      </c>
      <c r="K973" s="35">
        <f t="shared" si="197"/>
        <v>9.6347120392881611E-2</v>
      </c>
      <c r="L973" s="35">
        <f t="shared" si="198"/>
        <v>472.89141137074654</v>
      </c>
      <c r="M973" s="35" cm="1">
        <f t="array" ref="M973">_xll.Interp2dTab(-1,1,Parameters!$V$29:$AI$29,Parameters!$U$30:$U$37,Parameters!$V$30:$AI$37,ABS(J973),ABS(I973))*_xll.Interp2dTab(-1,1,Parameters!$V$18:$AI$18,Parameters!$U$19:$U$26,Parameters!$V$19:$AI$26,ABS(J973),ABS(I973))</f>
        <v>4.1787865672430003E-3</v>
      </c>
      <c r="N973" s="35">
        <f t="shared" si="199"/>
        <v>2.2835398199811854</v>
      </c>
      <c r="O973" s="35">
        <f t="shared" si="200"/>
        <v>2283.5398199811852</v>
      </c>
      <c r="P973" s="35">
        <f t="shared" si="206"/>
        <v>0.79497028993091146</v>
      </c>
      <c r="Q973" s="35" cm="1">
        <f t="array" ref="Q973">_xll.Interp2dTab(-1,1,Parameters!$AL$29:$AY$29,Parameters!$AK$30:$AK$37,Parameters!$AL$30:$AY$37,ABS(L973),ABS(K973))</f>
        <v>0.40208109780048629</v>
      </c>
      <c r="R973" s="35">
        <f t="shared" si="201"/>
        <v>2.3732589215713029E-2</v>
      </c>
      <c r="S973" s="35">
        <f t="shared" si="207"/>
        <v>0.55139726001426892</v>
      </c>
      <c r="X973" s="12"/>
      <c r="AB973" s="17">
        <f>([1]WLTC_BFH!$I974/1000-H973)</f>
        <v>-6.9485255255018769E-3</v>
      </c>
      <c r="AC973" s="17">
        <f t="shared" si="202"/>
        <v>6.9485255255018769E-3</v>
      </c>
      <c r="AG973" s="17">
        <f>([1]WLTC_BFH!$U977/1000-N973)</f>
        <v>1.0516681008110096</v>
      </c>
      <c r="AH973" s="17">
        <f t="shared" si="203"/>
        <v>1.0516681008110096</v>
      </c>
      <c r="AK973">
        <v>-2.2973166937173142</v>
      </c>
    </row>
    <row r="974" spans="1:37" x14ac:dyDescent="0.3">
      <c r="A974" s="3" t="s">
        <v>4</v>
      </c>
      <c r="B974" s="3">
        <v>970</v>
      </c>
      <c r="C974" s="9">
        <v>50.9</v>
      </c>
      <c r="D974" s="9">
        <v>50.9</v>
      </c>
      <c r="E974" s="9">
        <v>51.707299999999996</v>
      </c>
      <c r="F974" s="13">
        <f t="shared" si="204"/>
        <v>-0.2222222222222234</v>
      </c>
      <c r="G974" s="13">
        <f t="shared" si="205"/>
        <v>7.7641111111111165</v>
      </c>
      <c r="H974" s="35" cm="1">
        <f t="array" ref="H974">(m*g*_xll.Interp1d(-1,Parameters!$H$48:$H$54,Parameters!$I$48:$I$54,C974)+c_w*A*rho_L*(C974/3.6)^2/2+F974*e_i*m)*C974/3.6/1000</f>
        <v>-2.1688867392123203</v>
      </c>
      <c r="I974" s="35">
        <f t="shared" si="195"/>
        <v>5.4496648366585392</v>
      </c>
      <c r="J974" s="35">
        <f t="shared" si="196"/>
        <v>3800.4800944465696</v>
      </c>
      <c r="K974" s="35">
        <f t="shared" si="197"/>
        <v>22.24280703082183</v>
      </c>
      <c r="L974" s="35">
        <f t="shared" si="198"/>
        <v>465.57394272284324</v>
      </c>
      <c r="M974" s="35" cm="1">
        <f t="array" ref="M974">_xll.Interp2dTab(-1,1,Parameters!$V$29:$AI$29,Parameters!$U$30:$U$37,Parameters!$V$30:$AI$37,ABS(J974),ABS(I974))*_xll.Interp2dTab(-1,1,Parameters!$V$18:$AI$18,Parameters!$U$19:$U$26,Parameters!$V$19:$AI$26,ABS(J974),ABS(I974))</f>
        <v>0.44228472309517236</v>
      </c>
      <c r="N974" s="35">
        <f t="shared" si="199"/>
        <v>-0.9592654708773124</v>
      </c>
      <c r="O974" s="35">
        <f t="shared" si="200"/>
        <v>-959.2654708773124</v>
      </c>
      <c r="P974" s="35">
        <f t="shared" si="206"/>
        <v>0.79470382730011224</v>
      </c>
      <c r="Q974" s="35" cm="1">
        <f t="array" ref="Q974">_xll.Interp2dTab(-1,1,Parameters!$AL$29:$AY$29,Parameters!$AK$30:$AK$37,Parameters!$AL$30:$AY$37,ABS(L974),ABS(K974))</f>
        <v>0.8804446318657515</v>
      </c>
      <c r="R974" s="35">
        <f t="shared" si="201"/>
        <v>-1.9095846866643016</v>
      </c>
      <c r="S974" s="35">
        <f t="shared" si="207"/>
        <v>0.55086681982352881</v>
      </c>
      <c r="X974" s="12"/>
      <c r="AB974" s="17">
        <f>([1]WLTC_BFH!$I975/1000-H974)</f>
        <v>2.1664062392123205</v>
      </c>
      <c r="AC974" s="17">
        <f t="shared" si="202"/>
        <v>2.1664062392123205</v>
      </c>
      <c r="AG974" s="17">
        <f>([1]WLTC_BFH!$U978/1000-N974)</f>
        <v>-1.4545291226069068E-3</v>
      </c>
      <c r="AH974" s="17">
        <f t="shared" si="203"/>
        <v>1.4545291226069068E-3</v>
      </c>
      <c r="AK974">
        <v>-3.0232797169790895</v>
      </c>
    </row>
    <row r="975" spans="1:37" x14ac:dyDescent="0.3">
      <c r="A975" s="3" t="s">
        <v>4</v>
      </c>
      <c r="B975" s="3">
        <v>971</v>
      </c>
      <c r="C975" s="9">
        <v>49.2</v>
      </c>
      <c r="D975" s="9">
        <v>49.2</v>
      </c>
      <c r="E975" s="9">
        <v>51.375999999999998</v>
      </c>
      <c r="F975" s="13">
        <f t="shared" si="204"/>
        <v>-0.47222222222222104</v>
      </c>
      <c r="G975" s="13">
        <f t="shared" si="205"/>
        <v>7.777777777777783</v>
      </c>
      <c r="H975" s="35" cm="1">
        <f t="array" ref="H975">(m*g*_xll.Interp1d(-1,Parameters!$H$48:$H$54,Parameters!$I$48:$I$54,C975)+c_w*A*rho_L*(C975/3.6)^2/2+F975*e_i*m)*C975/3.6/1000</f>
        <v>-6.8219756510835898</v>
      </c>
      <c r="I975" s="35">
        <f t="shared" si="195"/>
        <v>17.733553292048661</v>
      </c>
      <c r="J975" s="35">
        <f t="shared" si="196"/>
        <v>3673.5485392292976</v>
      </c>
      <c r="K975" s="35">
        <f t="shared" si="197"/>
        <v>72.379497761496609</v>
      </c>
      <c r="L975" s="35">
        <f t="shared" si="198"/>
        <v>450.02432184604896</v>
      </c>
      <c r="M975" s="35" cm="1">
        <f t="array" ref="M975">_xll.Interp2dTab(-1,1,Parameters!$V$29:$AI$29,Parameters!$U$30:$U$37,Parameters!$V$30:$AI$37,ABS(J975),ABS(I975))*_xll.Interp2dTab(-1,1,Parameters!$V$18:$AI$18,Parameters!$U$19:$U$26,Parameters!$V$19:$AI$26,ABS(J975),ABS(I975))</f>
        <v>0.73230996877324239</v>
      </c>
      <c r="N975" s="35">
        <f t="shared" si="199"/>
        <v>-4.9958007760168437</v>
      </c>
      <c r="O975" s="35">
        <f t="shared" si="200"/>
        <v>-4995.8007760168439</v>
      </c>
      <c r="P975" s="35">
        <f t="shared" si="206"/>
        <v>0.79331610486232984</v>
      </c>
      <c r="Q975" s="35" cm="1">
        <f t="array" ref="Q975">_xll.Interp2dTab(-1,1,Parameters!$AL$29:$AY$29,Parameters!$AK$30:$AK$37,Parameters!$AL$30:$AY$37,ABS(L975),ABS(K975))</f>
        <v>0.95138278551492683</v>
      </c>
      <c r="R975" s="35">
        <f t="shared" si="201"/>
        <v>-6.4903101976429118</v>
      </c>
      <c r="S975" s="35">
        <f t="shared" si="207"/>
        <v>0.54906395587973911</v>
      </c>
      <c r="X975" s="12"/>
      <c r="AB975" s="17">
        <f>([1]WLTC_BFH!$I976/1000-H975)</f>
        <v>6.82318715108359</v>
      </c>
      <c r="AC975" s="17">
        <f t="shared" si="202"/>
        <v>6.82318715108359</v>
      </c>
      <c r="AG975" s="17">
        <f>([1]WLTC_BFH!$U979/1000-N975)</f>
        <v>-0.40835922398306845</v>
      </c>
      <c r="AH975" s="17">
        <f t="shared" si="203"/>
        <v>0.40835922398306845</v>
      </c>
      <c r="AK975">
        <v>-8.3760094072322548</v>
      </c>
    </row>
    <row r="976" spans="1:37" x14ac:dyDescent="0.3">
      <c r="A976" s="3" t="s">
        <v>4</v>
      </c>
      <c r="B976" s="3">
        <v>972</v>
      </c>
      <c r="C976" s="9">
        <v>45.9</v>
      </c>
      <c r="D976" s="9">
        <v>45.9</v>
      </c>
      <c r="E976" s="9">
        <v>51.232700000000001</v>
      </c>
      <c r="F976" s="13">
        <f t="shared" si="204"/>
        <v>-0.91666666666666785</v>
      </c>
      <c r="G976" s="13">
        <f t="shared" si="205"/>
        <v>7.7905277777777826</v>
      </c>
      <c r="H976" s="35" cm="1">
        <f t="array" ref="H976">(m*g*_xll.Interp1d(-1,Parameters!$H$48:$H$54,Parameters!$I$48:$I$54,C976)+c_w*A*rho_L*(C976/3.6)^2/2+F976*e_i*m)*C976/3.6/1000</f>
        <v>-14.197124079591918</v>
      </c>
      <c r="I976" s="35">
        <f t="shared" si="195"/>
        <v>39.558370582534359</v>
      </c>
      <c r="J976" s="35">
        <f t="shared" si="196"/>
        <v>3427.1519908663568</v>
      </c>
      <c r="K976" s="35">
        <f t="shared" si="197"/>
        <v>161.45748953261398</v>
      </c>
      <c r="L976" s="35">
        <f t="shared" si="198"/>
        <v>419.83976367344809</v>
      </c>
      <c r="M976" s="35" cm="1">
        <f t="array" ref="M976">_xll.Interp2dTab(-1,1,Parameters!$V$29:$AI$29,Parameters!$U$30:$U$37,Parameters!$V$30:$AI$37,ABS(J976),ABS(I976))*_xll.Interp2dTab(-1,1,Parameters!$V$18:$AI$18,Parameters!$U$19:$U$26,Parameters!$V$19:$AI$26,ABS(J976),ABS(I976))</f>
        <v>0.83474098905436056</v>
      </c>
      <c r="N976" s="35">
        <f t="shared" si="199"/>
        <v>-11.850921395926036</v>
      </c>
      <c r="O976" s="35">
        <f t="shared" si="200"/>
        <v>-11850.921395926036</v>
      </c>
      <c r="P976" s="35">
        <f t="shared" si="206"/>
        <v>0.79002418225235038</v>
      </c>
      <c r="Q976" s="35" cm="1">
        <f t="array" ref="Q976">_xll.Interp2dTab(-1,1,Parameters!$AL$29:$AY$29,Parameters!$AK$30:$AK$37,Parameters!$AL$30:$AY$37,ABS(L976),ABS(K976))</f>
        <v>0.92608350606507517</v>
      </c>
      <c r="R976" s="35">
        <f t="shared" si="201"/>
        <v>-13.147722443669386</v>
      </c>
      <c r="S976" s="35">
        <f t="shared" si="207"/>
        <v>0.54541181075649758</v>
      </c>
      <c r="X976" s="12"/>
      <c r="AB976" s="17">
        <f>([1]WLTC_BFH!$I977/1000-H976)</f>
        <v>14.198302079591917</v>
      </c>
      <c r="AC976" s="17">
        <f t="shared" si="202"/>
        <v>14.198302079591917</v>
      </c>
      <c r="AG976" s="17">
        <f>([1]WLTC_BFH!$U980/1000-N976)</f>
        <v>1.5449213959262096</v>
      </c>
      <c r="AH976" s="17">
        <f t="shared" si="203"/>
        <v>1.5449213959262096</v>
      </c>
      <c r="AK976">
        <v>-13.933020724454543</v>
      </c>
    </row>
    <row r="977" spans="1:37" x14ac:dyDescent="0.3">
      <c r="A977" s="3" t="s">
        <v>4</v>
      </c>
      <c r="B977" s="3">
        <v>973</v>
      </c>
      <c r="C977" s="9">
        <v>40.6</v>
      </c>
      <c r="D977" s="9">
        <v>40.6</v>
      </c>
      <c r="E977" s="9">
        <v>50.491700000000002</v>
      </c>
      <c r="F977" s="13">
        <f t="shared" si="204"/>
        <v>-1.4722222222222214</v>
      </c>
      <c r="G977" s="13">
        <f t="shared" si="205"/>
        <v>7.8018055555555605</v>
      </c>
      <c r="H977" s="35" cm="1">
        <f t="array" ref="H977">(m*g*_xll.Interp1d(-1,Parameters!$H$48:$H$54,Parameters!$I$48:$I$54,C977)+c_w*A*rho_L*(C977/3.6)^2/2+F977*e_i*m)*C977/3.6/1000</f>
        <v>-21.242438768935664</v>
      </c>
      <c r="I977" s="35">
        <f t="shared" si="195"/>
        <v>66.915856887496162</v>
      </c>
      <c r="J977" s="35">
        <f t="shared" si="196"/>
        <v>3031.424201071331</v>
      </c>
      <c r="K977" s="35">
        <f t="shared" si="197"/>
        <v>273.11706988631562</v>
      </c>
      <c r="L977" s="35">
        <f t="shared" si="198"/>
        <v>371.3615338810892</v>
      </c>
      <c r="M977" s="35" cm="1">
        <f t="array" ref="M977">_xll.Interp2dTab(-1,1,Parameters!$V$29:$AI$29,Parameters!$U$30:$U$37,Parameters!$V$30:$AI$37,ABS(J977),ABS(I977))*_xll.Interp2dTab(-1,1,Parameters!$V$18:$AI$18,Parameters!$U$19:$U$26,Parameters!$V$19:$AI$26,ABS(J977),ABS(I977))</f>
        <v>0.87833729552183182</v>
      </c>
      <c r="N977" s="35">
        <f t="shared" si="199"/>
        <v>-18.658026218595062</v>
      </c>
      <c r="O977" s="35">
        <f t="shared" si="200"/>
        <v>-18658.026218595063</v>
      </c>
      <c r="P977" s="35">
        <f t="shared" si="206"/>
        <v>0.78484139719162949</v>
      </c>
      <c r="Q977" s="35" cm="1">
        <f t="array" ref="Q977">_xll.Interp2dTab(-1,1,Parameters!$AL$29:$AY$29,Parameters!$AK$30:$AK$37,Parameters!$AL$30:$AY$37,ABS(L977),ABS(K977))</f>
        <v>0.86561981110440667</v>
      </c>
      <c r="R977" s="35">
        <f t="shared" si="201"/>
        <v>-18.387875834563015</v>
      </c>
      <c r="S977" s="35">
        <f t="shared" si="207"/>
        <v>0.54030406746911896</v>
      </c>
      <c r="X977" s="12"/>
      <c r="AB977" s="17">
        <f>([1]WLTC_BFH!$I978/1000-H977)</f>
        <v>21.239650968935663</v>
      </c>
      <c r="AC977" s="17">
        <f t="shared" si="202"/>
        <v>21.239650968935663</v>
      </c>
      <c r="AG977" s="17">
        <f>([1]WLTC_BFH!$U981/1000-N977)</f>
        <v>-0.90869378140498469</v>
      </c>
      <c r="AH977" s="17">
        <f t="shared" si="203"/>
        <v>0.90869378140498469</v>
      </c>
      <c r="AK977">
        <v>-20.520089301869724</v>
      </c>
    </row>
    <row r="978" spans="1:37" x14ac:dyDescent="0.3">
      <c r="A978" s="3" t="s">
        <v>4</v>
      </c>
      <c r="B978" s="3">
        <v>974</v>
      </c>
      <c r="C978" s="9">
        <v>35.299999999999997</v>
      </c>
      <c r="D978" s="9">
        <v>35.299999999999997</v>
      </c>
      <c r="E978" s="9">
        <v>48.593000000000004</v>
      </c>
      <c r="F978" s="13">
        <f t="shared" si="204"/>
        <v>-1.4722222222222234</v>
      </c>
      <c r="G978" s="13">
        <f t="shared" si="205"/>
        <v>7.8116111111111159</v>
      </c>
      <c r="H978" s="35" cm="1">
        <f t="array" ref="H978">(m*g*_xll.Interp1d(-1,Parameters!$H$48:$H$54,Parameters!$I$48:$I$54,C978)+c_w*A*rho_L*(C978/3.6)^2/2+F978*e_i*m)*C978/3.6/1000</f>
        <v>-18.595161511166594</v>
      </c>
      <c r="I978" s="35">
        <f t="shared" si="195"/>
        <v>67.37145885465344</v>
      </c>
      <c r="J978" s="35">
        <f t="shared" si="196"/>
        <v>2635.6964112763048</v>
      </c>
      <c r="K978" s="35">
        <f t="shared" si="197"/>
        <v>274.97660931526804</v>
      </c>
      <c r="L978" s="35">
        <f t="shared" si="198"/>
        <v>322.8833040887302</v>
      </c>
      <c r="M978" s="35" cm="1">
        <f t="array" ref="M978">_xll.Interp2dTab(-1,1,Parameters!$V$29:$AI$29,Parameters!$U$30:$U$37,Parameters!$V$30:$AI$37,ABS(J978),ABS(I978))*_xll.Interp2dTab(-1,1,Parameters!$V$18:$AI$18,Parameters!$U$19:$U$26,Parameters!$V$19:$AI$26,ABS(J978),ABS(I978))</f>
        <v>0.87555248235424654</v>
      </c>
      <c r="N978" s="35">
        <f t="shared" si="199"/>
        <v>-16.281039820880054</v>
      </c>
      <c r="O978" s="35">
        <f t="shared" si="200"/>
        <v>-16281.039820880054</v>
      </c>
      <c r="P978" s="35">
        <f t="shared" si="206"/>
        <v>0.78031888613027389</v>
      </c>
      <c r="Q978" s="35" cm="1">
        <f t="array" ref="Q978">_xll.Interp2dTab(-1,1,Parameters!$AL$29:$AY$29,Parameters!$AK$30:$AK$37,Parameters!$AL$30:$AY$37,ABS(L978),ABS(K978))</f>
        <v>0.85130640777908839</v>
      </c>
      <c r="R978" s="35">
        <f t="shared" si="201"/>
        <v>-15.830180148143198</v>
      </c>
      <c r="S978" s="35">
        <f t="shared" si="207"/>
        <v>0.5359067952057458</v>
      </c>
      <c r="X978" s="12"/>
      <c r="AB978" s="17">
        <f>([1]WLTC_BFH!$I979/1000-H978)</f>
        <v>18.586977811166594</v>
      </c>
      <c r="AC978" s="17">
        <f t="shared" si="202"/>
        <v>18.586977811166594</v>
      </c>
      <c r="AG978" s="17">
        <f>([1]WLTC_BFH!$U982/1000-N978)</f>
        <v>-0.81394057127686281</v>
      </c>
      <c r="AH978" s="17">
        <f t="shared" si="203"/>
        <v>0.81394057127686281</v>
      </c>
      <c r="AK978">
        <v>-12.879336603915991</v>
      </c>
    </row>
    <row r="979" spans="1:37" x14ac:dyDescent="0.3">
      <c r="A979" s="3" t="s">
        <v>4</v>
      </c>
      <c r="B979" s="3">
        <v>975</v>
      </c>
      <c r="C979" s="9">
        <v>30</v>
      </c>
      <c r="D979" s="9">
        <v>30</v>
      </c>
      <c r="E979" s="9">
        <v>45.770499999999998</v>
      </c>
      <c r="F979" s="13">
        <f t="shared" si="204"/>
        <v>-1.4722222222222214</v>
      </c>
      <c r="G979" s="13">
        <f t="shared" si="205"/>
        <v>7.8199444444444497</v>
      </c>
      <c r="H979" s="35" cm="1">
        <f t="array" ref="H979">(m*g*_xll.Interp1d(-1,Parameters!$H$48:$H$54,Parameters!$I$48:$I$54,C979)+c_w*A*rho_L*(C979/3.6)^2/2+F979*e_i*m)*C979/3.6/1000</f>
        <v>-15.896074459611929</v>
      </c>
      <c r="I979" s="35">
        <f t="shared" si="195"/>
        <v>67.767167854280899</v>
      </c>
      <c r="J979" s="35">
        <f t="shared" si="196"/>
        <v>2239.9686214812791</v>
      </c>
      <c r="K979" s="35">
        <f t="shared" si="197"/>
        <v>276.59169559724751</v>
      </c>
      <c r="L979" s="35">
        <f t="shared" si="198"/>
        <v>274.40507429637131</v>
      </c>
      <c r="M979" s="35" cm="1">
        <f t="array" ref="M979">_xll.Interp2dTab(-1,1,Parameters!$V$29:$AI$29,Parameters!$U$30:$U$37,Parameters!$V$30:$AI$37,ABS(J979),ABS(I979))*_xll.Interp2dTab(-1,1,Parameters!$V$18:$AI$18,Parameters!$U$19:$U$26,Parameters!$V$19:$AI$26,ABS(J979),ABS(I979))</f>
        <v>0.87222312845100713</v>
      </c>
      <c r="N979" s="35">
        <f t="shared" si="199"/>
        <v>-13.864923795252869</v>
      </c>
      <c r="O979" s="35">
        <f t="shared" si="200"/>
        <v>-13864.923795252869</v>
      </c>
      <c r="P979" s="35">
        <f t="shared" si="206"/>
        <v>0.77646751840937034</v>
      </c>
      <c r="Q979" s="35" cm="1">
        <f t="array" ref="Q979">_xll.Interp2dTab(-1,1,Parameters!$AL$29:$AY$29,Parameters!$AK$30:$AK$37,Parameters!$AL$30:$AY$37,ABS(L979),ABS(K979))</f>
        <v>0.82084659218616829</v>
      </c>
      <c r="R979" s="35">
        <f t="shared" si="201"/>
        <v>-13.048238549310039</v>
      </c>
      <c r="S979" s="35">
        <f t="shared" si="207"/>
        <v>0.53228228449760417</v>
      </c>
      <c r="X979" s="12"/>
      <c r="AB979" s="17">
        <f>([1]WLTC_BFH!$I980/1000-H979)</f>
        <v>15.883265059611929</v>
      </c>
      <c r="AC979" s="17">
        <f t="shared" si="202"/>
        <v>15.883265059611929</v>
      </c>
      <c r="AG979" s="17">
        <f>([1]WLTC_BFH!$U983/1000-N979)</f>
        <v>-0.37907620474713077</v>
      </c>
      <c r="AH979" s="17">
        <f t="shared" si="203"/>
        <v>0.37907620474713077</v>
      </c>
      <c r="AK979">
        <v>-6.7958443647513143</v>
      </c>
    </row>
    <row r="980" spans="1:37" x14ac:dyDescent="0.3">
      <c r="A980" s="3" t="s">
        <v>4</v>
      </c>
      <c r="B980" s="3">
        <v>976</v>
      </c>
      <c r="C980" s="9">
        <v>24.7</v>
      </c>
      <c r="D980" s="9">
        <v>24.7</v>
      </c>
      <c r="E980" s="9">
        <v>40.7821</v>
      </c>
      <c r="F980" s="13">
        <f t="shared" si="204"/>
        <v>-1.4722222222222223</v>
      </c>
      <c r="G980" s="13">
        <f t="shared" si="205"/>
        <v>7.8268055555555609</v>
      </c>
      <c r="H980" s="35" cm="1">
        <f t="array" ref="H980">(m*g*_xll.Interp1d(-1,Parameters!$H$48:$H$54,Parameters!$I$48:$I$54,C980)+c_w*A*rho_L*(C980/3.6)^2/2+F980*e_i*m)*C980/3.6/1000</f>
        <v>-13.152353277106009</v>
      </c>
      <c r="I980" s="35">
        <f t="shared" si="195"/>
        <v>68.101584176347572</v>
      </c>
      <c r="J980" s="35">
        <f t="shared" si="196"/>
        <v>1844.2408316862527</v>
      </c>
      <c r="K980" s="35">
        <f t="shared" si="197"/>
        <v>277.95661581576263</v>
      </c>
      <c r="L980" s="35">
        <f t="shared" si="198"/>
        <v>225.92684450401234</v>
      </c>
      <c r="M980" s="35" cm="1">
        <f t="array" ref="M980">_xll.Interp2dTab(-1,1,Parameters!$V$29:$AI$29,Parameters!$U$30:$U$37,Parameters!$V$30:$AI$37,ABS(J980),ABS(I980))*_xll.Interp2dTab(-1,1,Parameters!$V$18:$AI$18,Parameters!$U$19:$U$26,Parameters!$V$19:$AI$26,ABS(J980),ABS(I980))</f>
        <v>0.83781889642841423</v>
      </c>
      <c r="N980" s="35">
        <f t="shared" si="199"/>
        <v>-11.019290108061593</v>
      </c>
      <c r="O980" s="35">
        <f t="shared" si="200"/>
        <v>-11019.290108061594</v>
      </c>
      <c r="P980" s="35">
        <f t="shared" si="206"/>
        <v>0.77340660449046439</v>
      </c>
      <c r="Q980" s="35" cm="1">
        <f t="array" ref="Q980">_xll.Interp2dTab(-1,1,Parameters!$AL$29:$AY$29,Parameters!$AK$30:$AK$37,Parameters!$AL$30:$AY$37,ABS(L980),ABS(K980))</f>
        <v>0.77568416711190191</v>
      </c>
      <c r="R980" s="35">
        <f t="shared" si="201"/>
        <v>-10.202072197313468</v>
      </c>
      <c r="S980" s="35">
        <f t="shared" si="207"/>
        <v>0.529448375553906</v>
      </c>
      <c r="X980" s="12"/>
      <c r="AB980" s="17">
        <f>([1]WLTC_BFH!$I981/1000-H980)</f>
        <v>13.13215857710601</v>
      </c>
      <c r="AC980" s="17">
        <f t="shared" si="202"/>
        <v>13.13215857710601</v>
      </c>
      <c r="AG980" s="17">
        <f>([1]WLTC_BFH!$U984/1000-N980)</f>
        <v>-1.2137007176265389</v>
      </c>
      <c r="AH980" s="17">
        <f t="shared" si="203"/>
        <v>1.2137007176265389</v>
      </c>
      <c r="AK980">
        <v>3.9972384841981974</v>
      </c>
    </row>
    <row r="981" spans="1:37" x14ac:dyDescent="0.3">
      <c r="A981" s="3" t="s">
        <v>4</v>
      </c>
      <c r="B981" s="3">
        <v>977</v>
      </c>
      <c r="C981" s="9">
        <v>19.3</v>
      </c>
      <c r="D981" s="9">
        <v>19.3</v>
      </c>
      <c r="E981" s="9">
        <v>35.224899999999998</v>
      </c>
      <c r="F981" s="13">
        <f t="shared" si="204"/>
        <v>-1.4999999999999996</v>
      </c>
      <c r="G981" s="13">
        <f t="shared" si="205"/>
        <v>7.8321666666666721</v>
      </c>
      <c r="H981" s="35" cm="1">
        <f t="array" ref="H981">(m*g*_xll.Interp1d(-1,Parameters!$H$48:$H$54,Parameters!$I$48:$I$54,C981)+c_w*A*rho_L*(C981/3.6)^2/2+F981*e_i*m)*C981/3.6/1000</f>
        <v>-10.518006101190265</v>
      </c>
      <c r="I981" s="35">
        <f t="shared" si="195"/>
        <v>69.699042435522827</v>
      </c>
      <c r="J981" s="35">
        <f t="shared" si="196"/>
        <v>1441.0464798196231</v>
      </c>
      <c r="K981" s="35">
        <f t="shared" si="197"/>
        <v>284.47664170058641</v>
      </c>
      <c r="L981" s="35">
        <f t="shared" si="198"/>
        <v>176.53393113066556</v>
      </c>
      <c r="M981" s="35" cm="1">
        <f t="array" ref="M981">_xll.Interp2dTab(-1,1,Parameters!$V$29:$AI$29,Parameters!$U$30:$U$37,Parameters!$V$30:$AI$37,ABS(J981),ABS(I981))*_xll.Interp2dTab(-1,1,Parameters!$V$18:$AI$18,Parameters!$U$19:$U$26,Parameters!$V$19:$AI$26,ABS(J981),ABS(I981))</f>
        <v>0.75533309431769524</v>
      </c>
      <c r="N981" s="35">
        <f t="shared" si="199"/>
        <v>-7.9445980944644399</v>
      </c>
      <c r="O981" s="35">
        <f t="shared" si="200"/>
        <v>-7944.5980944644398</v>
      </c>
      <c r="P981" s="35">
        <f t="shared" si="206"/>
        <v>0.77119977168644649</v>
      </c>
      <c r="Q981" s="35" cm="1">
        <f t="array" ref="Q981">_xll.Interp2dTab(-1,1,Parameters!$AL$29:$AY$29,Parameters!$AK$30:$AK$37,Parameters!$AL$30:$AY$37,ABS(L981),ABS(K981))</f>
        <v>0.72675050320394607</v>
      </c>
      <c r="R981" s="35">
        <f t="shared" si="201"/>
        <v>-7.6439662267421999</v>
      </c>
      <c r="S981" s="35">
        <f t="shared" si="207"/>
        <v>0.52732505160203313</v>
      </c>
      <c r="X981" s="12"/>
      <c r="AB981" s="17">
        <f>([1]WLTC_BFH!$I982/1000-H981)</f>
        <v>10.498804401190265</v>
      </c>
      <c r="AC981" s="17">
        <f t="shared" si="202"/>
        <v>10.498804401190265</v>
      </c>
      <c r="AG981" s="17">
        <f>([1]WLTC_BFH!$U985/1000-N981)</f>
        <v>0.27151809446428743</v>
      </c>
      <c r="AH981" s="17">
        <f t="shared" si="203"/>
        <v>0.27151809446428743</v>
      </c>
      <c r="AK981">
        <v>9.4242847024226215</v>
      </c>
    </row>
    <row r="982" spans="1:37" x14ac:dyDescent="0.3">
      <c r="A982" s="3" t="s">
        <v>4</v>
      </c>
      <c r="B982" s="3">
        <v>978</v>
      </c>
      <c r="C982" s="9">
        <v>16</v>
      </c>
      <c r="D982" s="9">
        <v>16</v>
      </c>
      <c r="E982" s="9">
        <v>29.604900000000001</v>
      </c>
      <c r="F982" s="13">
        <f t="shared" si="204"/>
        <v>-0.91666666666666685</v>
      </c>
      <c r="G982" s="13">
        <f t="shared" si="205"/>
        <v>7.8366111111111163</v>
      </c>
      <c r="H982" s="35" cm="1">
        <f t="array" ref="H982">(m*g*_xll.Interp1d(-1,Parameters!$H$48:$H$54,Parameters!$I$48:$I$54,C982)+c_w*A*rho_L*(C982/3.6)^2/2+F982*e_i*m)*C982/3.6/1000</f>
        <v>-5.2093571984820688</v>
      </c>
      <c r="I982" s="35">
        <f t="shared" si="195"/>
        <v>41.640396570005507</v>
      </c>
      <c r="J982" s="35">
        <f t="shared" si="196"/>
        <v>1194.6499314566822</v>
      </c>
      <c r="K982" s="35">
        <f t="shared" si="197"/>
        <v>169.95527860047747</v>
      </c>
      <c r="L982" s="35">
        <f t="shared" si="198"/>
        <v>146.34937295806469</v>
      </c>
      <c r="M982" s="35" cm="1">
        <f t="array" ref="M982">_xll.Interp2dTab(-1,1,Parameters!$V$29:$AI$29,Parameters!$U$30:$U$37,Parameters!$V$30:$AI$37,ABS(J982),ABS(I982))*_xll.Interp2dTab(-1,1,Parameters!$V$18:$AI$18,Parameters!$U$19:$U$26,Parameters!$V$19:$AI$26,ABS(J982),ABS(I982))</f>
        <v>0.6878137346481028</v>
      </c>
      <c r="N982" s="35">
        <f t="shared" si="199"/>
        <v>-3.58306742980393</v>
      </c>
      <c r="O982" s="35">
        <f t="shared" si="200"/>
        <v>-3583.0674298039298</v>
      </c>
      <c r="P982" s="35">
        <f t="shared" si="206"/>
        <v>0.77020447517816759</v>
      </c>
      <c r="Q982" s="35" cm="1">
        <f t="array" ref="Q982">_xll.Interp2dTab(-1,1,Parameters!$AL$29:$AY$29,Parameters!$AK$30:$AK$37,Parameters!$AL$30:$AY$37,ABS(L982),ABS(K982))</f>
        <v>0.8161703940580407</v>
      </c>
      <c r="R982" s="35">
        <f t="shared" si="201"/>
        <v>-4.2517231174742012</v>
      </c>
      <c r="S982" s="35">
        <f t="shared" si="207"/>
        <v>0.52614401740273475</v>
      </c>
      <c r="X982" s="12"/>
      <c r="AB982" s="17">
        <f>([1]WLTC_BFH!$I983/1000-H982)</f>
        <v>5.1937379984820691</v>
      </c>
      <c r="AC982" s="17">
        <f t="shared" si="202"/>
        <v>5.1937379984820691</v>
      </c>
      <c r="AG982" s="17">
        <f>([1]WLTC_BFH!$U986/1000-N982)</f>
        <v>-0.39913257019618387</v>
      </c>
      <c r="AH982" s="17">
        <f t="shared" si="203"/>
        <v>0.39913257019618387</v>
      </c>
      <c r="AK982">
        <v>11.154807540288216</v>
      </c>
    </row>
    <row r="983" spans="1:37" x14ac:dyDescent="0.3">
      <c r="A983" s="3" t="s">
        <v>4</v>
      </c>
      <c r="B983" s="3">
        <v>979</v>
      </c>
      <c r="C983" s="9">
        <v>13.2</v>
      </c>
      <c r="D983" s="9">
        <v>13.2</v>
      </c>
      <c r="E983" s="9">
        <v>23.719899999999999</v>
      </c>
      <c r="F983" s="13">
        <f t="shared" si="204"/>
        <v>-0.7777777777777779</v>
      </c>
      <c r="G983" s="13">
        <f t="shared" si="205"/>
        <v>7.840277777777783</v>
      </c>
      <c r="H983" s="35" cm="1">
        <f t="array" ref="H983">(m*g*_xll.Interp1d(-1,Parameters!$H$48:$H$54,Parameters!$I$48:$I$54,C983)+c_w*A*rho_L*(C983/3.6)^2/2+F983*e_i*m)*C983/3.6/1000</f>
        <v>-3.6142330810310619</v>
      </c>
      <c r="I983" s="35">
        <f t="shared" si="195"/>
        <v>35.018128144699737</v>
      </c>
      <c r="J983" s="35">
        <f t="shared" si="196"/>
        <v>985.58619345176271</v>
      </c>
      <c r="K983" s="35">
        <f t="shared" si="197"/>
        <v>142.92649002259199</v>
      </c>
      <c r="L983" s="35">
        <f t="shared" si="198"/>
        <v>120.73823269040336</v>
      </c>
      <c r="M983" s="35" cm="1">
        <f t="array" ref="M983">_xll.Interp2dTab(-1,1,Parameters!$V$29:$AI$29,Parameters!$U$30:$U$37,Parameters!$V$30:$AI$37,ABS(J983),ABS(I983))*_xll.Interp2dTab(-1,1,Parameters!$V$18:$AI$18,Parameters!$U$19:$U$26,Parameters!$V$19:$AI$26,ABS(J983),ABS(I983))</f>
        <v>0.61850705860807098</v>
      </c>
      <c r="N983" s="35">
        <f t="shared" si="199"/>
        <v>-2.2354286720725081</v>
      </c>
      <c r="O983" s="35">
        <f t="shared" si="200"/>
        <v>-2235.4286720725081</v>
      </c>
      <c r="P983" s="35">
        <f t="shared" si="206"/>
        <v>0.76958352276925857</v>
      </c>
      <c r="Q983" s="35" cm="1">
        <f t="array" ref="Q983">_xll.Interp2dTab(-1,1,Parameters!$AL$29:$AY$29,Parameters!$AK$30:$AK$37,Parameters!$AL$30:$AY$37,ABS(L983),ABS(K983))</f>
        <v>0.82916077947336464</v>
      </c>
      <c r="R983" s="35">
        <f t="shared" si="201"/>
        <v>-2.9967803186661355</v>
      </c>
      <c r="S983" s="35">
        <f t="shared" si="207"/>
        <v>0.5253115784253275</v>
      </c>
      <c r="X983" s="12"/>
      <c r="AB983" s="17">
        <f>([1]WLTC_BFH!$I984/1000-H983)</f>
        <v>3.6010146810310619</v>
      </c>
      <c r="AC983" s="17">
        <f t="shared" si="202"/>
        <v>3.6010146810310619</v>
      </c>
      <c r="AG983" s="17">
        <f>([1]WLTC_BFH!$U987/1000-N983)</f>
        <v>0.65340925459676225</v>
      </c>
      <c r="AH983" s="17">
        <f t="shared" si="203"/>
        <v>0.65340925459676225</v>
      </c>
      <c r="AK983">
        <v>12.303985488141681</v>
      </c>
    </row>
    <row r="984" spans="1:37" x14ac:dyDescent="0.3">
      <c r="A984" s="3" t="s">
        <v>4</v>
      </c>
      <c r="B984" s="3">
        <v>980</v>
      </c>
      <c r="C984" s="9">
        <v>10.7</v>
      </c>
      <c r="D984" s="9">
        <v>10.7</v>
      </c>
      <c r="E984" s="9">
        <v>18.816600000000001</v>
      </c>
      <c r="F984" s="13">
        <f t="shared" si="204"/>
        <v>-0.69444444444444442</v>
      </c>
      <c r="G984" s="13">
        <f t="shared" si="205"/>
        <v>7.8432500000000056</v>
      </c>
      <c r="H984" s="35" cm="1">
        <f t="array" ref="H984">(m*g*_xll.Interp1d(-1,Parameters!$H$48:$H$54,Parameters!$I$48:$I$54,C984)+c_w*A*rho_L*(C984/3.6)^2/2+F984*e_i*m)*C984/3.6/1000</f>
        <v>-2.59827614480557</v>
      </c>
      <c r="I984" s="35">
        <f t="shared" si="195"/>
        <v>31.056480004682797</v>
      </c>
      <c r="J984" s="35">
        <f t="shared" si="196"/>
        <v>798.92214166165604</v>
      </c>
      <c r="K984" s="35">
        <f t="shared" si="197"/>
        <v>126.75702313911285</v>
      </c>
      <c r="L984" s="35">
        <f t="shared" si="198"/>
        <v>97.871143165705746</v>
      </c>
      <c r="M984" s="35" cm="1">
        <f t="array" ref="M984">_xll.Interp2dTab(-1,1,Parameters!$V$29:$AI$29,Parameters!$U$30:$U$37,Parameters!$V$30:$AI$37,ABS(J984),ABS(I984))*_xll.Interp2dTab(-1,1,Parameters!$V$18:$AI$18,Parameters!$U$19:$U$26,Parameters!$V$19:$AI$26,ABS(J984),ABS(I984))</f>
        <v>0.5072498893053532</v>
      </c>
      <c r="N984" s="35">
        <f t="shared" si="199"/>
        <v>-1.3179752868373653</v>
      </c>
      <c r="O984" s="35">
        <f t="shared" si="200"/>
        <v>-1317.9752868373653</v>
      </c>
      <c r="P984" s="35">
        <f t="shared" si="206"/>
        <v>0.76921741852291481</v>
      </c>
      <c r="Q984" s="35" cm="1">
        <f t="array" ref="Q984">_xll.Interp2dTab(-1,1,Parameters!$AL$29:$AY$29,Parameters!$AK$30:$AK$37,Parameters!$AL$30:$AY$37,ABS(L984),ABS(K984))</f>
        <v>0.82603727844068908</v>
      </c>
      <c r="R984" s="35">
        <f t="shared" si="201"/>
        <v>-2.146272955292559</v>
      </c>
      <c r="S984" s="35">
        <f t="shared" si="207"/>
        <v>0.52471539149330182</v>
      </c>
      <c r="X984" s="12"/>
      <c r="AB984" s="17">
        <f>([1]WLTC_BFH!$I985/1000-H984)</f>
        <v>2.5898328448055699</v>
      </c>
      <c r="AC984" s="17">
        <f t="shared" si="202"/>
        <v>2.5898328448055699</v>
      </c>
      <c r="AG984" s="17">
        <f>([1]WLTC_BFH!$U988/1000-N984)</f>
        <v>0.4710952868373629</v>
      </c>
      <c r="AH984" s="17">
        <f t="shared" si="203"/>
        <v>0.4710952868373629</v>
      </c>
      <c r="AK984">
        <v>8.3884860944052253</v>
      </c>
    </row>
    <row r="985" spans="1:37" x14ac:dyDescent="0.3">
      <c r="A985" s="3" t="s">
        <v>4</v>
      </c>
      <c r="B985" s="3">
        <v>981</v>
      </c>
      <c r="C985" s="9">
        <v>8.8000000000000007</v>
      </c>
      <c r="D985" s="9">
        <v>8.8000000000000007</v>
      </c>
      <c r="E985" s="9">
        <v>14.2761</v>
      </c>
      <c r="F985" s="13">
        <f t="shared" si="204"/>
        <v>-0.52777777777777735</v>
      </c>
      <c r="G985" s="13">
        <f t="shared" si="205"/>
        <v>7.8456944444444501</v>
      </c>
      <c r="H985" s="35" cm="1">
        <f t="array" ref="H985">(m*g*_xll.Interp1d(-1,Parameters!$H$48:$H$54,Parameters!$I$48:$I$54,C985)+c_w*A*rho_L*(C985/3.6)^2/2+F985*e_i*m)*C985/3.6/1000</f>
        <v>-1.5855933148946268</v>
      </c>
      <c r="I985" s="35">
        <f t="shared" si="195"/>
        <v>23.044104506336659</v>
      </c>
      <c r="J985" s="35">
        <f t="shared" si="196"/>
        <v>657.05746230117518</v>
      </c>
      <c r="K985" s="35">
        <f t="shared" si="197"/>
        <v>94.054512542613082</v>
      </c>
      <c r="L985" s="35">
        <f t="shared" si="198"/>
        <v>80.492155126935586</v>
      </c>
      <c r="M985" s="35" cm="1">
        <f t="array" ref="M985">_xll.Interp2dTab(-1,1,Parameters!$V$29:$AI$29,Parameters!$U$30:$U$37,Parameters!$V$30:$AI$37,ABS(J985),ABS(I985))*_xll.Interp2dTab(-1,1,Parameters!$V$18:$AI$18,Parameters!$U$19:$U$26,Parameters!$V$19:$AI$26,ABS(J985),ABS(I985))</f>
        <v>0.4288424889621143</v>
      </c>
      <c r="N985" s="35">
        <f t="shared" si="199"/>
        <v>-0.67996978364110128</v>
      </c>
      <c r="O985" s="35">
        <f t="shared" si="200"/>
        <v>-679.96978364110123</v>
      </c>
      <c r="P985" s="35">
        <f t="shared" si="206"/>
        <v>0.76902853802745896</v>
      </c>
      <c r="Q985" s="35" cm="1">
        <f t="array" ref="Q985">_xll.Interp2dTab(-1,1,Parameters!$AL$29:$AY$29,Parameters!$AK$30:$AK$37,Parameters!$AL$30:$AY$37,ABS(L985),ABS(K985))</f>
        <v>0.76362759273368286</v>
      </c>
      <c r="R985" s="35">
        <f t="shared" si="201"/>
        <v>-1.2108028061076044</v>
      </c>
      <c r="S985" s="35">
        <f t="shared" si="207"/>
        <v>0.52437905738049417</v>
      </c>
      <c r="X985" s="12"/>
      <c r="AB985" s="17">
        <f>([1]WLTC_BFH!$I986/1000-H985)</f>
        <v>1.5793867148946268</v>
      </c>
      <c r="AC985" s="17">
        <f t="shared" si="202"/>
        <v>1.5793867148946268</v>
      </c>
      <c r="AG985" s="17">
        <f>([1]WLTC_BFH!$U989/1000-N985)</f>
        <v>0.20220978364109971</v>
      </c>
      <c r="AH985" s="17">
        <f t="shared" si="203"/>
        <v>0.20220978364109971</v>
      </c>
      <c r="AK985">
        <v>6.3578341550572803</v>
      </c>
    </row>
    <row r="986" spans="1:37" x14ac:dyDescent="0.3">
      <c r="A986" s="3" t="s">
        <v>4</v>
      </c>
      <c r="B986" s="3">
        <v>982</v>
      </c>
      <c r="C986" s="9">
        <v>7.2</v>
      </c>
      <c r="D986" s="9">
        <v>7.2</v>
      </c>
      <c r="E986" s="9">
        <v>10.7844</v>
      </c>
      <c r="F986" s="13">
        <f t="shared" si="204"/>
        <v>-0.44444444444444459</v>
      </c>
      <c r="G986" s="13">
        <f t="shared" si="205"/>
        <v>7.8476944444444499</v>
      </c>
      <c r="H986" s="35" cm="1">
        <f t="array" ref="H986">(m*g*_xll.Interp1d(-1,Parameters!$H$48:$H$54,Parameters!$I$48:$I$54,C986)+c_w*A*rho_L*(C986/3.6)^2/2+F986*e_i*m)*C986/3.6/1000</f>
        <v>-1.0722076167550638</v>
      </c>
      <c r="I986" s="35">
        <f t="shared" si="195"/>
        <v>19.045706778082106</v>
      </c>
      <c r="J986" s="35">
        <f t="shared" si="196"/>
        <v>537.59246915550705</v>
      </c>
      <c r="K986" s="35">
        <f t="shared" si="197"/>
        <v>77.735052214742126</v>
      </c>
      <c r="L986" s="35">
        <f t="shared" si="198"/>
        <v>65.85721783112912</v>
      </c>
      <c r="M986" s="35" cm="1">
        <f t="array" ref="M986">_xll.Interp2dTab(-1,1,Parameters!$V$29:$AI$29,Parameters!$U$30:$U$37,Parameters!$V$30:$AI$37,ABS(J986),ABS(I986))*_xll.Interp2dTab(-1,1,Parameters!$V$18:$AI$18,Parameters!$U$19:$U$26,Parameters!$V$19:$AI$26,ABS(J986),ABS(I986))</f>
        <v>0.3779941757850922</v>
      </c>
      <c r="N986" s="35">
        <f t="shared" si="199"/>
        <v>-0.40528823436582834</v>
      </c>
      <c r="O986" s="35">
        <f t="shared" si="200"/>
        <v>-405.28823436582832</v>
      </c>
      <c r="P986" s="35">
        <f t="shared" si="206"/>
        <v>0.76891595796235734</v>
      </c>
      <c r="Q986" s="35" cm="1">
        <f t="array" ref="Q986">_xll.Interp2dTab(-1,1,Parameters!$AL$29:$AY$29,Parameters!$AK$30:$AK$37,Parameters!$AL$30:$AY$37,ABS(L986),ABS(K986))</f>
        <v>0.69568529287357705</v>
      </c>
      <c r="R986" s="35">
        <f t="shared" si="201"/>
        <v>-0.74591906988352663</v>
      </c>
      <c r="S986" s="35">
        <f t="shared" si="207"/>
        <v>0.52417185763885987</v>
      </c>
      <c r="X986" s="12"/>
      <c r="AB986" s="17">
        <f>([1]WLTC_BFH!$I987/1000-H986)</f>
        <v>1.0688908167550639</v>
      </c>
      <c r="AC986" s="17">
        <f t="shared" si="202"/>
        <v>1.0688908167550639</v>
      </c>
      <c r="AG986" s="17">
        <f>([1]WLTC_BFH!$U990/1000-N986)</f>
        <v>-0.57756890849130937</v>
      </c>
      <c r="AH986" s="17">
        <f t="shared" si="203"/>
        <v>0.57756890849130937</v>
      </c>
      <c r="AK986">
        <v>3.3513592557612215</v>
      </c>
    </row>
    <row r="987" spans="1:37" x14ac:dyDescent="0.3">
      <c r="A987" s="3" t="s">
        <v>4</v>
      </c>
      <c r="B987" s="3">
        <v>983</v>
      </c>
      <c r="C987" s="9">
        <v>5.5</v>
      </c>
      <c r="D987" s="9">
        <v>5.5</v>
      </c>
      <c r="E987" s="9">
        <v>9.1464999999999996</v>
      </c>
      <c r="F987" s="13">
        <f t="shared" si="204"/>
        <v>-0.47222222222222227</v>
      </c>
      <c r="G987" s="13">
        <f t="shared" si="205"/>
        <v>7.8492222222222274</v>
      </c>
      <c r="H987" s="35" cm="1">
        <f t="array" ref="H987">(m*g*_xll.Interp1d(-1,Parameters!$H$48:$H$54,Parameters!$I$48:$I$54,C987)+c_w*A*rho_L*(C987/3.6)^2/2+F987*e_i*m)*C987/3.6/1000</f>
        <v>-0.87778120625390088</v>
      </c>
      <c r="I987" s="35">
        <f t="shared" si="195"/>
        <v>20.411470366934449</v>
      </c>
      <c r="J987" s="35">
        <f t="shared" si="196"/>
        <v>410.66091393823444</v>
      </c>
      <c r="K987" s="35">
        <f t="shared" si="197"/>
        <v>83.309416302642958</v>
      </c>
      <c r="L987" s="35">
        <f t="shared" si="198"/>
        <v>50.307596954334734</v>
      </c>
      <c r="M987" s="35" cm="1">
        <f t="array" ref="M987">_xll.Interp2dTab(-1,1,Parameters!$V$29:$AI$29,Parameters!$U$30:$U$37,Parameters!$V$30:$AI$37,ABS(J987),ABS(I987))*_xll.Interp2dTab(-1,1,Parameters!$V$18:$AI$18,Parameters!$U$19:$U$26,Parameters!$V$19:$AI$26,ABS(J987),ABS(I987))</f>
        <v>0.31468653722979545</v>
      </c>
      <c r="N987" s="35">
        <f t="shared" si="199"/>
        <v>-0.27622592824143294</v>
      </c>
      <c r="O987" s="35">
        <f t="shared" si="200"/>
        <v>-276.22592824143294</v>
      </c>
      <c r="P987" s="35">
        <f t="shared" si="206"/>
        <v>0.76883922853784581</v>
      </c>
      <c r="Q987" s="35" cm="1">
        <f t="array" ref="Q987">_xll.Interp2dTab(-1,1,Parameters!$AL$29:$AY$29,Parameters!$AK$30:$AK$37,Parameters!$AL$30:$AY$37,ABS(L987),ABS(K987))</f>
        <v>0.60058280858595092</v>
      </c>
      <c r="R987" s="35">
        <f t="shared" si="201"/>
        <v>-0.5271803021759317</v>
      </c>
      <c r="S987" s="35">
        <f t="shared" si="207"/>
        <v>0.52402541866603325</v>
      </c>
      <c r="X987" s="12"/>
      <c r="AB987" s="17">
        <f>([1]WLTC_BFH!$I988/1000-H987)</f>
        <v>0.87690380625390085</v>
      </c>
      <c r="AC987" s="17">
        <f t="shared" si="202"/>
        <v>0.87690380625390085</v>
      </c>
      <c r="AG987" s="17">
        <f>([1]WLTC_BFH!$U991/1000-N987)</f>
        <v>-0.40275446391542707</v>
      </c>
      <c r="AH987" s="17">
        <f t="shared" si="203"/>
        <v>0.40275446391542707</v>
      </c>
      <c r="AK987">
        <v>0.89972040700964317</v>
      </c>
    </row>
    <row r="988" spans="1:37" x14ac:dyDescent="0.3">
      <c r="A988" s="3" t="s">
        <v>4</v>
      </c>
      <c r="B988" s="3">
        <v>984</v>
      </c>
      <c r="C988" s="9">
        <v>3.2</v>
      </c>
      <c r="D988" s="9">
        <v>3.2</v>
      </c>
      <c r="E988" s="9">
        <v>8.5399999999999991</v>
      </c>
      <c r="F988" s="13">
        <f t="shared" si="204"/>
        <v>-0.63888888888888884</v>
      </c>
      <c r="G988" s="13">
        <f t="shared" si="205"/>
        <v>7.8501111111111159</v>
      </c>
      <c r="H988" s="35" cm="1">
        <f t="array" ref="H988">(m*g*_xll.Interp1d(-1,Parameters!$H$48:$H$54,Parameters!$I$48:$I$54,C988)+c_w*A*rho_L*(C988/3.6)^2/2+F988*e_i*m)*C988/3.6/1000</f>
        <v>-0.71274626553296161</v>
      </c>
      <c r="I988" s="35">
        <f t="shared" si="195"/>
        <v>28.486275772403367</v>
      </c>
      <c r="J988" s="35">
        <f t="shared" si="196"/>
        <v>238.92998629133646</v>
      </c>
      <c r="K988" s="35">
        <f t="shared" si="197"/>
        <v>116.26673456506434</v>
      </c>
      <c r="L988" s="35">
        <f t="shared" si="198"/>
        <v>29.269874591612943</v>
      </c>
      <c r="M988" s="35" cm="1">
        <f t="array" ref="M988">_xll.Interp2dTab(-1,1,Parameters!$V$29:$AI$29,Parameters!$U$30:$U$37,Parameters!$V$30:$AI$37,ABS(J988),ABS(I988))*_xll.Interp2dTab(-1,1,Parameters!$V$18:$AI$18,Parameters!$U$19:$U$26,Parameters!$V$19:$AI$26,ABS(J988),ABS(I988))</f>
        <v>0.23004648291804536</v>
      </c>
      <c r="N988" s="35">
        <f t="shared" si="199"/>
        <v>-0.16396477159882908</v>
      </c>
      <c r="O988" s="35">
        <f t="shared" si="200"/>
        <v>-163.96477159882909</v>
      </c>
      <c r="P988" s="35">
        <f t="shared" si="206"/>
        <v>0.76879368276795723</v>
      </c>
      <c r="Q988" s="35" cm="1">
        <f t="array" ref="Q988">_xll.Interp2dTab(-1,1,Parameters!$AL$29:$AY$29,Parameters!$AK$30:$AK$37,Parameters!$AL$30:$AY$37,ABS(L988),ABS(K988))</f>
        <v>0.45138105226192021</v>
      </c>
      <c r="R988" s="35">
        <f t="shared" si="201"/>
        <v>-0.32172015933202219</v>
      </c>
      <c r="S988" s="35">
        <f t="shared" si="207"/>
        <v>0.52393605195510773</v>
      </c>
      <c r="X988" s="12"/>
      <c r="AB988" s="17">
        <f>([1]WLTC_BFH!$I989/1000-H988)</f>
        <v>0.71235756553296159</v>
      </c>
      <c r="AC988" s="17">
        <f t="shared" si="202"/>
        <v>0.71235756553296159</v>
      </c>
      <c r="AG988" s="17">
        <f>([1]WLTC_BFH!$U992/1000-N988)</f>
        <v>-0.10251522840116775</v>
      </c>
      <c r="AH988" s="17">
        <f t="shared" si="203"/>
        <v>0.10251522840116775</v>
      </c>
      <c r="AK988">
        <v>0.12806083121291462</v>
      </c>
    </row>
    <row r="989" spans="1:37" x14ac:dyDescent="0.3">
      <c r="A989" s="3" t="s">
        <v>4</v>
      </c>
      <c r="B989" s="3">
        <v>985</v>
      </c>
      <c r="C989" s="9">
        <v>1.1000000000000001</v>
      </c>
      <c r="D989" s="9">
        <v>1.1000000000000001</v>
      </c>
      <c r="E989" s="9">
        <v>7.0042999999999997</v>
      </c>
      <c r="F989" s="13">
        <f t="shared" si="204"/>
        <v>-0.58333333333333337</v>
      </c>
      <c r="G989" s="13">
        <f t="shared" si="205"/>
        <v>7.8504166666666713</v>
      </c>
      <c r="H989" s="35" cm="1">
        <f t="array" ref="H989">(m*g*_xll.Interp1d(-1,Parameters!$H$48:$H$54,Parameters!$I$48:$I$54,C989)+c_w*A*rho_L*(C989/3.6)^2/2+F989*e_i*m)*C989/3.6/1000</f>
        <v>-0.22200977643594622</v>
      </c>
      <c r="I989" s="35">
        <f t="shared" si="195"/>
        <v>25.8125028230628</v>
      </c>
      <c r="J989" s="35">
        <f t="shared" si="196"/>
        <v>82.132182787646897</v>
      </c>
      <c r="K989" s="35">
        <f t="shared" si="197"/>
        <v>105.35373027233082</v>
      </c>
      <c r="L989" s="35">
        <f t="shared" si="198"/>
        <v>10.061519390866948</v>
      </c>
      <c r="M989" s="35" cm="1">
        <f t="array" ref="M989">_xll.Interp2dTab(-1,1,Parameters!$V$29:$AI$29,Parameters!$U$30:$U$37,Parameters!$V$30:$AI$37,ABS(J989),ABS(I989))*_xll.Interp2dTab(-1,1,Parameters!$V$18:$AI$18,Parameters!$U$19:$U$26,Parameters!$V$19:$AI$26,ABS(J989),ABS(I989))</f>
        <v>0.16228446372113264</v>
      </c>
      <c r="N989" s="35">
        <f t="shared" si="199"/>
        <v>-3.6028737509756083E-2</v>
      </c>
      <c r="O989" s="35">
        <f t="shared" si="200"/>
        <v>-36.028737509756084</v>
      </c>
      <c r="P989" s="35">
        <f t="shared" si="206"/>
        <v>0.76878367478531562</v>
      </c>
      <c r="Q989" s="35" cm="1">
        <f t="array" ref="Q989">_xll.Interp2dTab(-1,1,Parameters!$AL$29:$AY$29,Parameters!$AK$30:$AK$37,Parameters!$AL$30:$AY$37,ABS(L989),ABS(K989))</f>
        <v>0.34915249851353986</v>
      </c>
      <c r="R989" s="35">
        <f t="shared" si="201"/>
        <v>-7.7515268137043028E-2</v>
      </c>
      <c r="S989" s="35">
        <f t="shared" si="207"/>
        <v>0.52391451993618077</v>
      </c>
      <c r="X989" s="12"/>
      <c r="AB989" s="17">
        <f>([1]WLTC_BFH!$I990/1000-H989)</f>
        <v>0.22077397643594621</v>
      </c>
      <c r="AC989" s="17">
        <f t="shared" si="202"/>
        <v>0.22077397643594621</v>
      </c>
      <c r="AG989" s="17">
        <f>([1]WLTC_BFH!$U993/1000-N989)</f>
        <v>-0.32320935772832948</v>
      </c>
      <c r="AH989" s="17">
        <f t="shared" si="203"/>
        <v>0.32320935772832948</v>
      </c>
      <c r="AK989">
        <v>1.0447070741949693</v>
      </c>
    </row>
    <row r="990" spans="1:37" x14ac:dyDescent="0.3">
      <c r="A990" s="3" t="s">
        <v>4</v>
      </c>
      <c r="B990" s="3">
        <v>986</v>
      </c>
      <c r="C990" s="9">
        <v>0</v>
      </c>
      <c r="D990" s="9">
        <v>0</v>
      </c>
      <c r="E990" s="9">
        <v>4.6418999999999997</v>
      </c>
      <c r="F990" s="13">
        <f t="shared" si="204"/>
        <v>-0.30555555555555558</v>
      </c>
      <c r="G990" s="13">
        <f t="shared" si="205"/>
        <v>7.8504166666666713</v>
      </c>
      <c r="H990" s="35" cm="1">
        <f t="array" ref="H990">(m*g*_xll.Interp1d(-1,Parameters!$H$48:$H$54,Parameters!$I$48:$I$54,C990)+c_w*A*rho_L*(C990/3.6)^2/2+F990*e_i*m)*C990/3.6/1000</f>
        <v>0</v>
      </c>
      <c r="I990" s="35">
        <f t="shared" si="195"/>
        <v>0</v>
      </c>
      <c r="J990" s="35">
        <f t="shared" si="196"/>
        <v>0</v>
      </c>
      <c r="K990" s="35">
        <f t="shared" si="197"/>
        <v>0</v>
      </c>
      <c r="L990" s="35">
        <f t="shared" si="198"/>
        <v>0</v>
      </c>
      <c r="M990" s="35" cm="1">
        <f t="array" ref="M990">_xll.Interp2dTab(-1,1,Parameters!$V$29:$AI$29,Parameters!$U$30:$U$37,Parameters!$V$30:$AI$37,ABS(J990),ABS(I990))*_xll.Interp2dTab(-1,1,Parameters!$V$18:$AI$18,Parameters!$U$19:$U$26,Parameters!$V$19:$AI$26,ABS(J990),ABS(I990))</f>
        <v>4.0000000000000002E-4</v>
      </c>
      <c r="N990" s="35">
        <f t="shared" si="199"/>
        <v>0</v>
      </c>
      <c r="O990" s="35">
        <f t="shared" si="200"/>
        <v>0</v>
      </c>
      <c r="P990" s="35">
        <f t="shared" si="206"/>
        <v>0.76878367478531562</v>
      </c>
      <c r="Q990" s="35" cm="1">
        <f t="array" ref="Q990">_xll.Interp2dTab(-1,1,Parameters!$AL$29:$AY$29,Parameters!$AK$30:$AK$37,Parameters!$AL$30:$AY$37,ABS(L990),ABS(K990))</f>
        <v>0.4</v>
      </c>
      <c r="R990" s="35">
        <f t="shared" si="201"/>
        <v>0</v>
      </c>
      <c r="S990" s="35">
        <f t="shared" si="207"/>
        <v>0.52391451993618077</v>
      </c>
      <c r="X990" s="12"/>
      <c r="AB990" s="17">
        <f>([1]WLTC_BFH!$I991/1000-H990)</f>
        <v>-1.1297E-3</v>
      </c>
      <c r="AC990" s="17">
        <f t="shared" si="202"/>
        <v>1.1297E-3</v>
      </c>
      <c r="AG990" s="17">
        <f>([1]WLTC_BFH!$U994/1000-N990)</f>
        <v>-0.2667547169811379</v>
      </c>
      <c r="AH990" s="17">
        <f t="shared" si="203"/>
        <v>0.2667547169811379</v>
      </c>
      <c r="AK990">
        <v>2.2414148705549226</v>
      </c>
    </row>
    <row r="991" spans="1:37" x14ac:dyDescent="0.3">
      <c r="A991" s="3" t="s">
        <v>4</v>
      </c>
      <c r="B991" s="3">
        <v>987</v>
      </c>
      <c r="C991" s="9">
        <v>0</v>
      </c>
      <c r="D991" s="9">
        <v>0</v>
      </c>
      <c r="E991" s="9">
        <v>1.9938</v>
      </c>
      <c r="F991" s="13">
        <f t="shared" si="204"/>
        <v>0</v>
      </c>
      <c r="G991" s="13">
        <f t="shared" si="205"/>
        <v>7.8504166666666713</v>
      </c>
      <c r="H991" s="35" cm="1">
        <f t="array" ref="H991">(m*g*_xll.Interp1d(-1,Parameters!$H$48:$H$54,Parameters!$I$48:$I$54,C991)+c_w*A*rho_L*(C991/3.6)^2/2+F991*e_i*m)*C991/3.6/1000</f>
        <v>0</v>
      </c>
      <c r="I991" s="35">
        <f t="shared" si="195"/>
        <v>0</v>
      </c>
      <c r="J991" s="35">
        <f t="shared" si="196"/>
        <v>0</v>
      </c>
      <c r="K991" s="35">
        <f t="shared" si="197"/>
        <v>0</v>
      </c>
      <c r="L991" s="35">
        <f t="shared" si="198"/>
        <v>0</v>
      </c>
      <c r="M991" s="35" cm="1">
        <f t="array" ref="M991">_xll.Interp2dTab(-1,1,Parameters!$V$29:$AI$29,Parameters!$U$30:$U$37,Parameters!$V$30:$AI$37,ABS(J991),ABS(I991))*_xll.Interp2dTab(-1,1,Parameters!$V$18:$AI$18,Parameters!$U$19:$U$26,Parameters!$V$19:$AI$26,ABS(J991),ABS(I991))</f>
        <v>4.0000000000000002E-4</v>
      </c>
      <c r="N991" s="35">
        <f t="shared" si="199"/>
        <v>0</v>
      </c>
      <c r="O991" s="35">
        <f t="shared" si="200"/>
        <v>0</v>
      </c>
      <c r="P991" s="35">
        <f t="shared" si="206"/>
        <v>0.76878367478531562</v>
      </c>
      <c r="Q991" s="35" cm="1">
        <f t="array" ref="Q991">_xll.Interp2dTab(-1,1,Parameters!$AL$29:$AY$29,Parameters!$AK$30:$AK$37,Parameters!$AL$30:$AY$37,ABS(L991),ABS(K991))</f>
        <v>0.4</v>
      </c>
      <c r="R991" s="35">
        <f t="shared" si="201"/>
        <v>0</v>
      </c>
      <c r="S991" s="35">
        <f t="shared" si="207"/>
        <v>0.52391451993618077</v>
      </c>
      <c r="X991" s="12"/>
      <c r="AB991" s="17">
        <f>([1]WLTC_BFH!$I992/1000-H991)</f>
        <v>-5.3859999999999997E-4</v>
      </c>
      <c r="AC991" s="17">
        <f t="shared" si="202"/>
        <v>5.3859999999999997E-4</v>
      </c>
      <c r="AG991" s="17">
        <f>([1]WLTC_BFH!$U995/1000-N991)</f>
        <v>-0.17599999999999999</v>
      </c>
      <c r="AH991" s="17">
        <f t="shared" si="203"/>
        <v>0.17599999999999999</v>
      </c>
      <c r="AK991">
        <v>3.3807461536273506</v>
      </c>
    </row>
    <row r="992" spans="1:37" x14ac:dyDescent="0.3">
      <c r="A992" s="3" t="s">
        <v>4</v>
      </c>
      <c r="B992" s="3">
        <v>988</v>
      </c>
      <c r="C992" s="9">
        <v>0</v>
      </c>
      <c r="D992" s="9">
        <v>0</v>
      </c>
      <c r="E992" s="9">
        <v>4.1999999999999997E-3</v>
      </c>
      <c r="F992" s="13">
        <f t="shared" si="204"/>
        <v>0</v>
      </c>
      <c r="G992" s="13">
        <f t="shared" si="205"/>
        <v>7.8504166666666713</v>
      </c>
      <c r="H992" s="35" cm="1">
        <f t="array" ref="H992">(m*g*_xll.Interp1d(-1,Parameters!$H$48:$H$54,Parameters!$I$48:$I$54,C992)+c_w*A*rho_L*(C992/3.6)^2/2+F992*e_i*m)*C992/3.6/1000</f>
        <v>0</v>
      </c>
      <c r="I992" s="35">
        <f t="shared" si="195"/>
        <v>0</v>
      </c>
      <c r="J992" s="35">
        <f t="shared" si="196"/>
        <v>0</v>
      </c>
      <c r="K992" s="35">
        <f t="shared" si="197"/>
        <v>0</v>
      </c>
      <c r="L992" s="35">
        <f t="shared" si="198"/>
        <v>0</v>
      </c>
      <c r="M992" s="35" cm="1">
        <f t="array" ref="M992">_xll.Interp2dTab(-1,1,Parameters!$V$29:$AI$29,Parameters!$U$30:$U$37,Parameters!$V$30:$AI$37,ABS(J992),ABS(I992))*_xll.Interp2dTab(-1,1,Parameters!$V$18:$AI$18,Parameters!$U$19:$U$26,Parameters!$V$19:$AI$26,ABS(J992),ABS(I992))</f>
        <v>4.0000000000000002E-4</v>
      </c>
      <c r="N992" s="35">
        <f t="shared" si="199"/>
        <v>0</v>
      </c>
      <c r="O992" s="35">
        <f t="shared" si="200"/>
        <v>0</v>
      </c>
      <c r="P992" s="35">
        <f t="shared" si="206"/>
        <v>0.76878367478531562</v>
      </c>
      <c r="Q992" s="35" cm="1">
        <f t="array" ref="Q992">_xll.Interp2dTab(-1,1,Parameters!$AL$29:$AY$29,Parameters!$AK$30:$AK$37,Parameters!$AL$30:$AY$37,ABS(L992),ABS(K992))</f>
        <v>0.4</v>
      </c>
      <c r="R992" s="35">
        <f t="shared" si="201"/>
        <v>0</v>
      </c>
      <c r="S992" s="35">
        <f t="shared" si="207"/>
        <v>0.52391451993618077</v>
      </c>
      <c r="X992" s="12"/>
      <c r="AB992" s="17">
        <f>([1]WLTC_BFH!$I993/1000-H992)</f>
        <v>-1.1000000000000001E-6</v>
      </c>
      <c r="AC992" s="17">
        <f t="shared" si="202"/>
        <v>1.1000000000000001E-6</v>
      </c>
      <c r="AG992" s="17">
        <f>([1]WLTC_BFH!$U996/1000-N992)</f>
        <v>-0.17599999999999999</v>
      </c>
      <c r="AH992" s="17">
        <f t="shared" si="203"/>
        <v>0.17599999999999999</v>
      </c>
      <c r="AK992">
        <v>-5.7761765132075732E-2</v>
      </c>
    </row>
    <row r="993" spans="1:37" x14ac:dyDescent="0.3">
      <c r="A993" s="3" t="s">
        <v>4</v>
      </c>
      <c r="B993" s="3">
        <v>989</v>
      </c>
      <c r="C993" s="9">
        <v>0</v>
      </c>
      <c r="D993" s="9">
        <v>0</v>
      </c>
      <c r="E993" s="9">
        <v>2.53E-2</v>
      </c>
      <c r="F993" s="13">
        <f t="shared" si="204"/>
        <v>0</v>
      </c>
      <c r="G993" s="13">
        <f t="shared" si="205"/>
        <v>7.8504166666666713</v>
      </c>
      <c r="H993" s="35" cm="1">
        <f t="array" ref="H993">(m*g*_xll.Interp1d(-1,Parameters!$H$48:$H$54,Parameters!$I$48:$I$54,C993)+c_w*A*rho_L*(C993/3.6)^2/2+F993*e_i*m)*C993/3.6/1000</f>
        <v>0</v>
      </c>
      <c r="I993" s="35">
        <f t="shared" si="195"/>
        <v>0</v>
      </c>
      <c r="J993" s="35">
        <f t="shared" si="196"/>
        <v>0</v>
      </c>
      <c r="K993" s="35">
        <f t="shared" si="197"/>
        <v>0</v>
      </c>
      <c r="L993" s="35">
        <f t="shared" si="198"/>
        <v>0</v>
      </c>
      <c r="M993" s="35" cm="1">
        <f t="array" ref="M993">_xll.Interp2dTab(-1,1,Parameters!$V$29:$AI$29,Parameters!$U$30:$U$37,Parameters!$V$30:$AI$37,ABS(J993),ABS(I993))*_xll.Interp2dTab(-1,1,Parameters!$V$18:$AI$18,Parameters!$U$19:$U$26,Parameters!$V$19:$AI$26,ABS(J993),ABS(I993))</f>
        <v>4.0000000000000002E-4</v>
      </c>
      <c r="N993" s="35">
        <f t="shared" si="199"/>
        <v>0</v>
      </c>
      <c r="O993" s="35">
        <f t="shared" si="200"/>
        <v>0</v>
      </c>
      <c r="P993" s="35">
        <f t="shared" si="206"/>
        <v>0.76878367478531562</v>
      </c>
      <c r="Q993" s="35" cm="1">
        <f t="array" ref="Q993">_xll.Interp2dTab(-1,1,Parameters!$AL$29:$AY$29,Parameters!$AK$30:$AK$37,Parameters!$AL$30:$AY$37,ABS(L993),ABS(K993))</f>
        <v>0.4</v>
      </c>
      <c r="R993" s="35">
        <f t="shared" si="201"/>
        <v>0</v>
      </c>
      <c r="S993" s="35">
        <f t="shared" si="207"/>
        <v>0.52391451993618077</v>
      </c>
      <c r="X993" s="12"/>
      <c r="AB993" s="17">
        <f>([1]WLTC_BFH!$I994/1000-H993)</f>
        <v>-5.4999999999999999E-6</v>
      </c>
      <c r="AC993" s="17">
        <f t="shared" si="202"/>
        <v>5.4999999999999999E-6</v>
      </c>
      <c r="AG993" s="17">
        <f>([1]WLTC_BFH!$U997/1000-N993)</f>
        <v>-0.13794594594595008</v>
      </c>
      <c r="AH993" s="17">
        <f t="shared" si="203"/>
        <v>0.13794594594595008</v>
      </c>
      <c r="AK993">
        <v>-0.37275514542255478</v>
      </c>
    </row>
    <row r="994" spans="1:37" x14ac:dyDescent="0.3">
      <c r="A994" s="3" t="s">
        <v>4</v>
      </c>
      <c r="B994" s="3">
        <v>990</v>
      </c>
      <c r="C994" s="9">
        <v>0</v>
      </c>
      <c r="D994" s="9">
        <v>0</v>
      </c>
      <c r="E994" s="9">
        <v>8.0000000000000004E-4</v>
      </c>
      <c r="F994" s="13">
        <f t="shared" si="204"/>
        <v>0</v>
      </c>
      <c r="G994" s="13">
        <f t="shared" si="205"/>
        <v>7.8504166666666713</v>
      </c>
      <c r="H994" s="35" cm="1">
        <f t="array" ref="H994">(m*g*_xll.Interp1d(-1,Parameters!$H$48:$H$54,Parameters!$I$48:$I$54,C994)+c_w*A*rho_L*(C994/3.6)^2/2+F994*e_i*m)*C994/3.6/1000</f>
        <v>0</v>
      </c>
      <c r="I994" s="35">
        <f t="shared" si="195"/>
        <v>0</v>
      </c>
      <c r="J994" s="35">
        <f t="shared" si="196"/>
        <v>0</v>
      </c>
      <c r="K994" s="35">
        <f t="shared" si="197"/>
        <v>0</v>
      </c>
      <c r="L994" s="35">
        <f t="shared" si="198"/>
        <v>0</v>
      </c>
      <c r="M994" s="35" cm="1">
        <f t="array" ref="M994">_xll.Interp2dTab(-1,1,Parameters!$V$29:$AI$29,Parameters!$U$30:$U$37,Parameters!$V$30:$AI$37,ABS(J994),ABS(I994))*_xll.Interp2dTab(-1,1,Parameters!$V$18:$AI$18,Parameters!$U$19:$U$26,Parameters!$V$19:$AI$26,ABS(J994),ABS(I994))</f>
        <v>4.0000000000000002E-4</v>
      </c>
      <c r="N994" s="35">
        <f t="shared" si="199"/>
        <v>0</v>
      </c>
      <c r="O994" s="35">
        <f t="shared" si="200"/>
        <v>0</v>
      </c>
      <c r="P994" s="35">
        <f t="shared" si="206"/>
        <v>0.76878367478531562</v>
      </c>
      <c r="Q994" s="35" cm="1">
        <f t="array" ref="Q994">_xll.Interp2dTab(-1,1,Parameters!$AL$29:$AY$29,Parameters!$AK$30:$AK$37,Parameters!$AL$30:$AY$37,ABS(L994),ABS(K994))</f>
        <v>0.4</v>
      </c>
      <c r="R994" s="35">
        <f t="shared" si="201"/>
        <v>0</v>
      </c>
      <c r="S994" s="35">
        <f t="shared" si="207"/>
        <v>0.52391451993618077</v>
      </c>
      <c r="X994" s="12"/>
      <c r="AB994" s="17">
        <f>([1]WLTC_BFH!$I995/1000-H994)</f>
        <v>-2.0000000000000002E-7</v>
      </c>
      <c r="AC994" s="17">
        <f t="shared" si="202"/>
        <v>2.0000000000000002E-7</v>
      </c>
      <c r="AG994" s="17">
        <f>([1]WLTC_BFH!$U998/1000-N994)</f>
        <v>-0.11842990654205503</v>
      </c>
      <c r="AH994" s="17">
        <f t="shared" si="203"/>
        <v>0.11842990654205503</v>
      </c>
      <c r="AK994">
        <v>-0.12633509388486364</v>
      </c>
    </row>
    <row r="995" spans="1:37" x14ac:dyDescent="0.3">
      <c r="A995" s="3" t="s">
        <v>4</v>
      </c>
      <c r="B995" s="3">
        <v>991</v>
      </c>
      <c r="C995" s="9">
        <v>0</v>
      </c>
      <c r="D995" s="9">
        <v>0</v>
      </c>
      <c r="E995" s="9">
        <v>-6.4000000000000003E-3</v>
      </c>
      <c r="F995" s="13">
        <f t="shared" si="204"/>
        <v>0</v>
      </c>
      <c r="G995" s="13">
        <f t="shared" si="205"/>
        <v>7.8504166666666713</v>
      </c>
      <c r="H995" s="35" cm="1">
        <f t="array" ref="H995">(m*g*_xll.Interp1d(-1,Parameters!$H$48:$H$54,Parameters!$I$48:$I$54,C995)+c_w*A*rho_L*(C995/3.6)^2/2+F995*e_i*m)*C995/3.6/1000</f>
        <v>0</v>
      </c>
      <c r="I995" s="35">
        <f t="shared" si="195"/>
        <v>0</v>
      </c>
      <c r="J995" s="35">
        <f t="shared" si="196"/>
        <v>0</v>
      </c>
      <c r="K995" s="35">
        <f t="shared" si="197"/>
        <v>0</v>
      </c>
      <c r="L995" s="35">
        <f t="shared" si="198"/>
        <v>0</v>
      </c>
      <c r="M995" s="35" cm="1">
        <f t="array" ref="M995">_xll.Interp2dTab(-1,1,Parameters!$V$29:$AI$29,Parameters!$U$30:$U$37,Parameters!$V$30:$AI$37,ABS(J995),ABS(I995))*_xll.Interp2dTab(-1,1,Parameters!$V$18:$AI$18,Parameters!$U$19:$U$26,Parameters!$V$19:$AI$26,ABS(J995),ABS(I995))</f>
        <v>4.0000000000000002E-4</v>
      </c>
      <c r="N995" s="35">
        <f t="shared" si="199"/>
        <v>0</v>
      </c>
      <c r="O995" s="35">
        <f t="shared" si="200"/>
        <v>0</v>
      </c>
      <c r="P995" s="35">
        <f t="shared" si="206"/>
        <v>0.76878367478531562</v>
      </c>
      <c r="Q995" s="35" cm="1">
        <f t="array" ref="Q995">_xll.Interp2dTab(-1,1,Parameters!$AL$29:$AY$29,Parameters!$AK$30:$AK$37,Parameters!$AL$30:$AY$37,ABS(L995),ABS(K995))</f>
        <v>0.4</v>
      </c>
      <c r="R995" s="35">
        <f t="shared" si="201"/>
        <v>0</v>
      </c>
      <c r="S995" s="35">
        <f t="shared" si="207"/>
        <v>0.52391451993618077</v>
      </c>
      <c r="X995" s="12"/>
      <c r="AB995" s="17">
        <f>([1]WLTC_BFH!$I996/1000-H995)</f>
        <v>1.3999999999999999E-6</v>
      </c>
      <c r="AC995" s="17">
        <f t="shared" si="202"/>
        <v>1.3999999999999999E-6</v>
      </c>
      <c r="AG995" s="17">
        <f>([1]WLTC_BFH!$U999/1000-N995)</f>
        <v>-0.17599999999999999</v>
      </c>
      <c r="AH995" s="17">
        <f t="shared" si="203"/>
        <v>0.17599999999999999</v>
      </c>
      <c r="AK995">
        <v>-0.10737410052198691</v>
      </c>
    </row>
    <row r="996" spans="1:37" x14ac:dyDescent="0.3">
      <c r="A996" s="3" t="s">
        <v>4</v>
      </c>
      <c r="B996" s="3">
        <v>992</v>
      </c>
      <c r="C996" s="9">
        <v>0</v>
      </c>
      <c r="D996" s="9">
        <v>0</v>
      </c>
      <c r="E996" s="9">
        <v>-3.6900000000000002E-2</v>
      </c>
      <c r="F996" s="13">
        <f t="shared" si="204"/>
        <v>0</v>
      </c>
      <c r="G996" s="13">
        <f t="shared" si="205"/>
        <v>7.8504166666666713</v>
      </c>
      <c r="H996" s="35" cm="1">
        <f t="array" ref="H996">(m*g*_xll.Interp1d(-1,Parameters!$H$48:$H$54,Parameters!$I$48:$I$54,C996)+c_w*A*rho_L*(C996/3.6)^2/2+F996*e_i*m)*C996/3.6/1000</f>
        <v>0</v>
      </c>
      <c r="I996" s="35">
        <f t="shared" si="195"/>
        <v>0</v>
      </c>
      <c r="J996" s="35">
        <f t="shared" si="196"/>
        <v>0</v>
      </c>
      <c r="K996" s="35">
        <f t="shared" si="197"/>
        <v>0</v>
      </c>
      <c r="L996" s="35">
        <f t="shared" si="198"/>
        <v>0</v>
      </c>
      <c r="M996" s="35" cm="1">
        <f t="array" ref="M996">_xll.Interp2dTab(-1,1,Parameters!$V$29:$AI$29,Parameters!$U$30:$U$37,Parameters!$V$30:$AI$37,ABS(J996),ABS(I996))*_xll.Interp2dTab(-1,1,Parameters!$V$18:$AI$18,Parameters!$U$19:$U$26,Parameters!$V$19:$AI$26,ABS(J996),ABS(I996))</f>
        <v>4.0000000000000002E-4</v>
      </c>
      <c r="N996" s="35">
        <f t="shared" si="199"/>
        <v>0</v>
      </c>
      <c r="O996" s="35">
        <f t="shared" si="200"/>
        <v>0</v>
      </c>
      <c r="P996" s="35">
        <f t="shared" si="206"/>
        <v>0.76878367478531562</v>
      </c>
      <c r="Q996" s="35" cm="1">
        <f t="array" ref="Q996">_xll.Interp2dTab(-1,1,Parameters!$AL$29:$AY$29,Parameters!$AK$30:$AK$37,Parameters!$AL$30:$AY$37,ABS(L996),ABS(K996))</f>
        <v>0.4</v>
      </c>
      <c r="R996" s="35">
        <f t="shared" si="201"/>
        <v>0</v>
      </c>
      <c r="S996" s="35">
        <f t="shared" si="207"/>
        <v>0.52391451993618077</v>
      </c>
      <c r="X996" s="12"/>
      <c r="AB996" s="17">
        <f>([1]WLTC_BFH!$I997/1000-H996)</f>
        <v>7.9000000000000006E-6</v>
      </c>
      <c r="AC996" s="17">
        <f t="shared" si="202"/>
        <v>7.9000000000000006E-6</v>
      </c>
      <c r="AG996" s="17">
        <f>([1]WLTC_BFH!$U1000/1000-N996)</f>
        <v>-0.17599999999999999</v>
      </c>
      <c r="AH996" s="17">
        <f t="shared" si="203"/>
        <v>0.17599999999999999</v>
      </c>
      <c r="AK996">
        <v>0.29784308819237149</v>
      </c>
    </row>
    <row r="997" spans="1:37" x14ac:dyDescent="0.3">
      <c r="A997" s="3" t="s">
        <v>4</v>
      </c>
      <c r="B997" s="3">
        <v>993</v>
      </c>
      <c r="C997" s="9">
        <v>0</v>
      </c>
      <c r="D997" s="9">
        <v>0</v>
      </c>
      <c r="E997" s="9">
        <v>-2.93E-2</v>
      </c>
      <c r="F997" s="13">
        <f t="shared" si="204"/>
        <v>0</v>
      </c>
      <c r="G997" s="13">
        <f t="shared" si="205"/>
        <v>7.8504166666666713</v>
      </c>
      <c r="H997" s="35" cm="1">
        <f t="array" ref="H997">(m*g*_xll.Interp1d(-1,Parameters!$H$48:$H$54,Parameters!$I$48:$I$54,C997)+c_w*A*rho_L*(C997/3.6)^2/2+F997*e_i*m)*C997/3.6/1000</f>
        <v>0</v>
      </c>
      <c r="I997" s="35">
        <f t="shared" si="195"/>
        <v>0</v>
      </c>
      <c r="J997" s="35">
        <f t="shared" si="196"/>
        <v>0</v>
      </c>
      <c r="K997" s="35">
        <f t="shared" si="197"/>
        <v>0</v>
      </c>
      <c r="L997" s="35">
        <f t="shared" si="198"/>
        <v>0</v>
      </c>
      <c r="M997" s="35" cm="1">
        <f t="array" ref="M997">_xll.Interp2dTab(-1,1,Parameters!$V$29:$AI$29,Parameters!$U$30:$U$37,Parameters!$V$30:$AI$37,ABS(J997),ABS(I997))*_xll.Interp2dTab(-1,1,Parameters!$V$18:$AI$18,Parameters!$U$19:$U$26,Parameters!$V$19:$AI$26,ABS(J997),ABS(I997))</f>
        <v>4.0000000000000002E-4</v>
      </c>
      <c r="N997" s="35">
        <f t="shared" si="199"/>
        <v>0</v>
      </c>
      <c r="O997" s="35">
        <f t="shared" si="200"/>
        <v>0</v>
      </c>
      <c r="P997" s="35">
        <f t="shared" si="206"/>
        <v>0.76878367478531562</v>
      </c>
      <c r="Q997" s="35" cm="1">
        <f t="array" ref="Q997">_xll.Interp2dTab(-1,1,Parameters!$AL$29:$AY$29,Parameters!$AK$30:$AK$37,Parameters!$AL$30:$AY$37,ABS(L997),ABS(K997))</f>
        <v>0.4</v>
      </c>
      <c r="R997" s="35">
        <f t="shared" si="201"/>
        <v>0</v>
      </c>
      <c r="S997" s="35">
        <f t="shared" si="207"/>
        <v>0.52391451993618077</v>
      </c>
      <c r="X997" s="12"/>
      <c r="AB997" s="17">
        <f>([1]WLTC_BFH!$I998/1000-H997)</f>
        <v>6.2999999999999998E-6</v>
      </c>
      <c r="AC997" s="17">
        <f t="shared" si="202"/>
        <v>6.2999999999999998E-6</v>
      </c>
      <c r="AG997" s="17">
        <f>([1]WLTC_BFH!$U1001/1000-N997)</f>
        <v>-0.17599999999999999</v>
      </c>
      <c r="AH997" s="17">
        <f t="shared" si="203"/>
        <v>0.17599999999999999</v>
      </c>
      <c r="AK997">
        <v>0.20746713334070305</v>
      </c>
    </row>
    <row r="998" spans="1:37" x14ac:dyDescent="0.3">
      <c r="A998" s="3" t="s">
        <v>4</v>
      </c>
      <c r="B998" s="3">
        <v>994</v>
      </c>
      <c r="C998" s="9">
        <v>0</v>
      </c>
      <c r="D998" s="9">
        <v>0</v>
      </c>
      <c r="E998" s="9">
        <v>3.9899999999999998E-2</v>
      </c>
      <c r="F998" s="13">
        <f t="shared" si="204"/>
        <v>0</v>
      </c>
      <c r="G998" s="13">
        <f t="shared" si="205"/>
        <v>7.8504166666666713</v>
      </c>
      <c r="H998" s="35" cm="1">
        <f t="array" ref="H998">(m*g*_xll.Interp1d(-1,Parameters!$H$48:$H$54,Parameters!$I$48:$I$54,C998)+c_w*A*rho_L*(C998/3.6)^2/2+F998*e_i*m)*C998/3.6/1000</f>
        <v>0</v>
      </c>
      <c r="I998" s="35">
        <f t="shared" si="195"/>
        <v>0</v>
      </c>
      <c r="J998" s="35">
        <f t="shared" si="196"/>
        <v>0</v>
      </c>
      <c r="K998" s="35">
        <f t="shared" si="197"/>
        <v>0</v>
      </c>
      <c r="L998" s="35">
        <f t="shared" si="198"/>
        <v>0</v>
      </c>
      <c r="M998" s="35" cm="1">
        <f t="array" ref="M998">_xll.Interp2dTab(-1,1,Parameters!$V$29:$AI$29,Parameters!$U$30:$U$37,Parameters!$V$30:$AI$37,ABS(J998),ABS(I998))*_xll.Interp2dTab(-1,1,Parameters!$V$18:$AI$18,Parameters!$U$19:$U$26,Parameters!$V$19:$AI$26,ABS(J998),ABS(I998))</f>
        <v>4.0000000000000002E-4</v>
      </c>
      <c r="N998" s="35">
        <f t="shared" si="199"/>
        <v>0</v>
      </c>
      <c r="O998" s="35">
        <f t="shared" si="200"/>
        <v>0</v>
      </c>
      <c r="P998" s="35">
        <f t="shared" si="206"/>
        <v>0.76878367478531562</v>
      </c>
      <c r="Q998" s="35" cm="1">
        <f t="array" ref="Q998">_xll.Interp2dTab(-1,1,Parameters!$AL$29:$AY$29,Parameters!$AK$30:$AK$37,Parameters!$AL$30:$AY$37,ABS(L998),ABS(K998))</f>
        <v>0.4</v>
      </c>
      <c r="R998" s="35">
        <f t="shared" si="201"/>
        <v>0</v>
      </c>
      <c r="S998" s="35">
        <f t="shared" si="207"/>
        <v>0.52391451993618077</v>
      </c>
      <c r="X998" s="12"/>
      <c r="AB998" s="17">
        <f>([1]WLTC_BFH!$I999/1000-H998)</f>
        <v>-8.6000000000000007E-6</v>
      </c>
      <c r="AC998" s="17">
        <f t="shared" si="202"/>
        <v>8.6000000000000007E-6</v>
      </c>
      <c r="AG998" s="17">
        <f>([1]WLTC_BFH!$U1002/1000-N998)</f>
        <v>-0.17599999999999999</v>
      </c>
      <c r="AH998" s="17">
        <f t="shared" si="203"/>
        <v>0.17599999999999999</v>
      </c>
      <c r="AK998">
        <v>-0.54589233117114522</v>
      </c>
    </row>
    <row r="999" spans="1:37" x14ac:dyDescent="0.3">
      <c r="A999" s="3" t="s">
        <v>4</v>
      </c>
      <c r="B999" s="3">
        <v>995</v>
      </c>
      <c r="C999" s="9">
        <v>0</v>
      </c>
      <c r="D999" s="9">
        <v>0</v>
      </c>
      <c r="E999" s="9">
        <v>-3.44E-2</v>
      </c>
      <c r="F999" s="13">
        <f t="shared" si="204"/>
        <v>0</v>
      </c>
      <c r="G999" s="13">
        <f t="shared" si="205"/>
        <v>7.8504166666666713</v>
      </c>
      <c r="H999" s="35" cm="1">
        <f t="array" ref="H999">(m*g*_xll.Interp1d(-1,Parameters!$H$48:$H$54,Parameters!$I$48:$I$54,C999)+c_w*A*rho_L*(C999/3.6)^2/2+F999*e_i*m)*C999/3.6/1000</f>
        <v>0</v>
      </c>
      <c r="I999" s="35">
        <f t="shared" si="195"/>
        <v>0</v>
      </c>
      <c r="J999" s="35">
        <f t="shared" si="196"/>
        <v>0</v>
      </c>
      <c r="K999" s="35">
        <f t="shared" si="197"/>
        <v>0</v>
      </c>
      <c r="L999" s="35">
        <f t="shared" si="198"/>
        <v>0</v>
      </c>
      <c r="M999" s="35" cm="1">
        <f t="array" ref="M999">_xll.Interp2dTab(-1,1,Parameters!$V$29:$AI$29,Parameters!$U$30:$U$37,Parameters!$V$30:$AI$37,ABS(J999),ABS(I999))*_xll.Interp2dTab(-1,1,Parameters!$V$18:$AI$18,Parameters!$U$19:$U$26,Parameters!$V$19:$AI$26,ABS(J999),ABS(I999))</f>
        <v>4.0000000000000002E-4</v>
      </c>
      <c r="N999" s="35">
        <f t="shared" si="199"/>
        <v>0</v>
      </c>
      <c r="O999" s="35">
        <f t="shared" si="200"/>
        <v>0</v>
      </c>
      <c r="P999" s="35">
        <f t="shared" si="206"/>
        <v>0.76878367478531562</v>
      </c>
      <c r="Q999" s="35" cm="1">
        <f t="array" ref="Q999">_xll.Interp2dTab(-1,1,Parameters!$AL$29:$AY$29,Parameters!$AK$30:$AK$37,Parameters!$AL$30:$AY$37,ABS(L999),ABS(K999))</f>
        <v>0.4</v>
      </c>
      <c r="R999" s="35">
        <f t="shared" si="201"/>
        <v>0</v>
      </c>
      <c r="S999" s="35">
        <f t="shared" si="207"/>
        <v>0.52391451993618077</v>
      </c>
      <c r="X999" s="12"/>
      <c r="AB999" s="17">
        <f>([1]WLTC_BFH!$I1000/1000-H999)</f>
        <v>7.1999999999999997E-6</v>
      </c>
      <c r="AC999" s="17">
        <f t="shared" si="202"/>
        <v>7.1999999999999997E-6</v>
      </c>
      <c r="AG999" s="17">
        <f>([1]WLTC_BFH!$U1003/1000-N999)</f>
        <v>-0.17599999999999999</v>
      </c>
      <c r="AH999" s="17">
        <f t="shared" si="203"/>
        <v>0.17599999999999999</v>
      </c>
      <c r="AK999">
        <v>0.21532729008964396</v>
      </c>
    </row>
    <row r="1000" spans="1:37" x14ac:dyDescent="0.3">
      <c r="A1000" s="3" t="s">
        <v>4</v>
      </c>
      <c r="B1000" s="3">
        <v>996</v>
      </c>
      <c r="C1000" s="9">
        <v>0</v>
      </c>
      <c r="D1000" s="9">
        <v>0</v>
      </c>
      <c r="E1000" s="9">
        <v>-1.2699999999999999E-2</v>
      </c>
      <c r="F1000" s="13">
        <f t="shared" si="204"/>
        <v>0</v>
      </c>
      <c r="G1000" s="13">
        <f t="shared" si="205"/>
        <v>7.8504166666666713</v>
      </c>
      <c r="H1000" s="35" cm="1">
        <f t="array" ref="H1000">(m*g*_xll.Interp1d(-1,Parameters!$H$48:$H$54,Parameters!$I$48:$I$54,C1000)+c_w*A*rho_L*(C1000/3.6)^2/2+F1000*e_i*m)*C1000/3.6/1000</f>
        <v>0</v>
      </c>
      <c r="I1000" s="35">
        <f t="shared" si="195"/>
        <v>0</v>
      </c>
      <c r="J1000" s="35">
        <f t="shared" si="196"/>
        <v>0</v>
      </c>
      <c r="K1000" s="35">
        <f t="shared" si="197"/>
        <v>0</v>
      </c>
      <c r="L1000" s="35">
        <f t="shared" si="198"/>
        <v>0</v>
      </c>
      <c r="M1000" s="35" cm="1">
        <f t="array" ref="M1000">_xll.Interp2dTab(-1,1,Parameters!$V$29:$AI$29,Parameters!$U$30:$U$37,Parameters!$V$30:$AI$37,ABS(J1000),ABS(I1000))*_xll.Interp2dTab(-1,1,Parameters!$V$18:$AI$18,Parameters!$U$19:$U$26,Parameters!$V$19:$AI$26,ABS(J1000),ABS(I1000))</f>
        <v>4.0000000000000002E-4</v>
      </c>
      <c r="N1000" s="35">
        <f t="shared" si="199"/>
        <v>0</v>
      </c>
      <c r="O1000" s="35">
        <f t="shared" si="200"/>
        <v>0</v>
      </c>
      <c r="P1000" s="35">
        <f t="shared" si="206"/>
        <v>0.76878367478531562</v>
      </c>
      <c r="Q1000" s="35" cm="1">
        <f t="array" ref="Q1000">_xll.Interp2dTab(-1,1,Parameters!$AL$29:$AY$29,Parameters!$AK$30:$AK$37,Parameters!$AL$30:$AY$37,ABS(L1000),ABS(K1000))</f>
        <v>0.4</v>
      </c>
      <c r="R1000" s="35">
        <f t="shared" si="201"/>
        <v>0</v>
      </c>
      <c r="S1000" s="35">
        <f t="shared" si="207"/>
        <v>0.52391451993618077</v>
      </c>
      <c r="X1000" s="12"/>
      <c r="AB1000" s="17">
        <f>([1]WLTC_BFH!$I1001/1000-H1000)</f>
        <v>2.5999999999999997E-6</v>
      </c>
      <c r="AC1000" s="17">
        <f t="shared" si="202"/>
        <v>2.5999999999999997E-6</v>
      </c>
      <c r="AG1000" s="17">
        <f>([1]WLTC_BFH!$U1004/1000-N1000)</f>
        <v>-0.17599999999999999</v>
      </c>
      <c r="AH1000" s="17">
        <f t="shared" si="203"/>
        <v>0.17599999999999999</v>
      </c>
      <c r="AK1000">
        <v>-2.5479102775855494E-2</v>
      </c>
    </row>
    <row r="1001" spans="1:37" x14ac:dyDescent="0.3">
      <c r="A1001" s="3" t="s">
        <v>4</v>
      </c>
      <c r="B1001" s="3">
        <v>997</v>
      </c>
      <c r="C1001" s="9">
        <v>0</v>
      </c>
      <c r="D1001" s="9">
        <v>0</v>
      </c>
      <c r="E1001" s="9">
        <v>4.7000000000000002E-3</v>
      </c>
      <c r="F1001" s="13">
        <f t="shared" si="204"/>
        <v>0</v>
      </c>
      <c r="G1001" s="13">
        <f t="shared" si="205"/>
        <v>7.8504166666666713</v>
      </c>
      <c r="H1001" s="35" cm="1">
        <f t="array" ref="H1001">(m*g*_xll.Interp1d(-1,Parameters!$H$48:$H$54,Parameters!$I$48:$I$54,C1001)+c_w*A*rho_L*(C1001/3.6)^2/2+F1001*e_i*m)*C1001/3.6/1000</f>
        <v>0</v>
      </c>
      <c r="I1001" s="35">
        <f t="shared" si="195"/>
        <v>0</v>
      </c>
      <c r="J1001" s="35">
        <f t="shared" si="196"/>
        <v>0</v>
      </c>
      <c r="K1001" s="35">
        <f t="shared" si="197"/>
        <v>0</v>
      </c>
      <c r="L1001" s="35">
        <f t="shared" si="198"/>
        <v>0</v>
      </c>
      <c r="M1001" s="35" cm="1">
        <f t="array" ref="M1001">_xll.Interp2dTab(-1,1,Parameters!$V$29:$AI$29,Parameters!$U$30:$U$37,Parameters!$V$30:$AI$37,ABS(J1001),ABS(I1001))*_xll.Interp2dTab(-1,1,Parameters!$V$18:$AI$18,Parameters!$U$19:$U$26,Parameters!$V$19:$AI$26,ABS(J1001),ABS(I1001))</f>
        <v>4.0000000000000002E-4</v>
      </c>
      <c r="N1001" s="35">
        <f t="shared" si="199"/>
        <v>0</v>
      </c>
      <c r="O1001" s="35">
        <f t="shared" si="200"/>
        <v>0</v>
      </c>
      <c r="P1001" s="35">
        <f t="shared" si="206"/>
        <v>0.76878367478531562</v>
      </c>
      <c r="Q1001" s="35" cm="1">
        <f t="array" ref="Q1001">_xll.Interp2dTab(-1,1,Parameters!$AL$29:$AY$29,Parameters!$AK$30:$AK$37,Parameters!$AL$30:$AY$37,ABS(L1001),ABS(K1001))</f>
        <v>0.4</v>
      </c>
      <c r="R1001" s="35">
        <f t="shared" si="201"/>
        <v>0</v>
      </c>
      <c r="S1001" s="35">
        <f t="shared" si="207"/>
        <v>0.52391451993618077</v>
      </c>
      <c r="X1001" s="12"/>
      <c r="AB1001" s="17">
        <f>([1]WLTC_BFH!$I1002/1000-H1001)</f>
        <v>-9.9999999999999995E-7</v>
      </c>
      <c r="AC1001" s="17">
        <f t="shared" si="202"/>
        <v>9.9999999999999995E-7</v>
      </c>
      <c r="AG1001" s="17">
        <f>([1]WLTC_BFH!$U1005/1000-N1001)</f>
        <v>-0.17599999999999999</v>
      </c>
      <c r="AH1001" s="17">
        <f t="shared" si="203"/>
        <v>0.17599999999999999</v>
      </c>
      <c r="AK1001">
        <v>-0.22508076999848803</v>
      </c>
    </row>
    <row r="1002" spans="1:37" x14ac:dyDescent="0.3">
      <c r="A1002" s="3" t="s">
        <v>4</v>
      </c>
      <c r="B1002" s="3">
        <v>998</v>
      </c>
      <c r="C1002" s="9">
        <v>0</v>
      </c>
      <c r="D1002" s="9">
        <v>0</v>
      </c>
      <c r="E1002" s="9">
        <v>1.4E-2</v>
      </c>
      <c r="F1002" s="13">
        <f t="shared" si="204"/>
        <v>0</v>
      </c>
      <c r="G1002" s="13">
        <f t="shared" si="205"/>
        <v>7.8504166666666713</v>
      </c>
      <c r="H1002" s="35" cm="1">
        <f t="array" ref="H1002">(m*g*_xll.Interp1d(-1,Parameters!$H$48:$H$54,Parameters!$I$48:$I$54,C1002)+c_w*A*rho_L*(C1002/3.6)^2/2+F1002*e_i*m)*C1002/3.6/1000</f>
        <v>0</v>
      </c>
      <c r="I1002" s="35">
        <f t="shared" si="195"/>
        <v>0</v>
      </c>
      <c r="J1002" s="35">
        <f t="shared" si="196"/>
        <v>0</v>
      </c>
      <c r="K1002" s="35">
        <f t="shared" si="197"/>
        <v>0</v>
      </c>
      <c r="L1002" s="35">
        <f t="shared" si="198"/>
        <v>0</v>
      </c>
      <c r="M1002" s="35" cm="1">
        <f t="array" ref="M1002">_xll.Interp2dTab(-1,1,Parameters!$V$29:$AI$29,Parameters!$U$30:$U$37,Parameters!$V$30:$AI$37,ABS(J1002),ABS(I1002))*_xll.Interp2dTab(-1,1,Parameters!$V$18:$AI$18,Parameters!$U$19:$U$26,Parameters!$V$19:$AI$26,ABS(J1002),ABS(I1002))</f>
        <v>4.0000000000000002E-4</v>
      </c>
      <c r="N1002" s="35">
        <f t="shared" si="199"/>
        <v>0</v>
      </c>
      <c r="O1002" s="35">
        <f t="shared" si="200"/>
        <v>0</v>
      </c>
      <c r="P1002" s="35">
        <f t="shared" si="206"/>
        <v>0.76878367478531562</v>
      </c>
      <c r="Q1002" s="35" cm="1">
        <f t="array" ref="Q1002">_xll.Interp2dTab(-1,1,Parameters!$AL$29:$AY$29,Parameters!$AK$30:$AK$37,Parameters!$AL$30:$AY$37,ABS(L1002),ABS(K1002))</f>
        <v>0.4</v>
      </c>
      <c r="R1002" s="35">
        <f t="shared" si="201"/>
        <v>0</v>
      </c>
      <c r="S1002" s="35">
        <f t="shared" si="207"/>
        <v>0.52391451993618077</v>
      </c>
      <c r="X1002" s="12"/>
      <c r="AB1002" s="17">
        <f>([1]WLTC_BFH!$I1003/1000-H1002)</f>
        <v>-2.7999999999999999E-6</v>
      </c>
      <c r="AC1002" s="17">
        <f t="shared" si="202"/>
        <v>2.7999999999999999E-6</v>
      </c>
      <c r="AG1002" s="17">
        <f>([1]WLTC_BFH!$U1006/1000-N1002)</f>
        <v>-0.16792660550459387</v>
      </c>
      <c r="AH1002" s="17">
        <f t="shared" si="203"/>
        <v>0.16792660550459387</v>
      </c>
      <c r="AK1002">
        <v>-0.3038642187554339</v>
      </c>
    </row>
    <row r="1003" spans="1:37" x14ac:dyDescent="0.3">
      <c r="A1003" s="3" t="s">
        <v>4</v>
      </c>
      <c r="B1003" s="3">
        <v>999</v>
      </c>
      <c r="C1003" s="9">
        <v>0</v>
      </c>
      <c r="D1003" s="9">
        <v>0</v>
      </c>
      <c r="E1003" s="9">
        <v>4.1599999999999998E-2</v>
      </c>
      <c r="F1003" s="13">
        <f t="shared" si="204"/>
        <v>0</v>
      </c>
      <c r="G1003" s="13">
        <f t="shared" si="205"/>
        <v>7.8504166666666713</v>
      </c>
      <c r="H1003" s="35" cm="1">
        <f t="array" ref="H1003">(m*g*_xll.Interp1d(-1,Parameters!$H$48:$H$54,Parameters!$I$48:$I$54,C1003)+c_w*A*rho_L*(C1003/3.6)^2/2+F1003*e_i*m)*C1003/3.6/1000</f>
        <v>0</v>
      </c>
      <c r="I1003" s="35">
        <f t="shared" si="195"/>
        <v>0</v>
      </c>
      <c r="J1003" s="35">
        <f t="shared" si="196"/>
        <v>0</v>
      </c>
      <c r="K1003" s="35">
        <f t="shared" si="197"/>
        <v>0</v>
      </c>
      <c r="L1003" s="35">
        <f t="shared" si="198"/>
        <v>0</v>
      </c>
      <c r="M1003" s="35" cm="1">
        <f t="array" ref="M1003">_xll.Interp2dTab(-1,1,Parameters!$V$29:$AI$29,Parameters!$U$30:$U$37,Parameters!$V$30:$AI$37,ABS(J1003),ABS(I1003))*_xll.Interp2dTab(-1,1,Parameters!$V$18:$AI$18,Parameters!$U$19:$U$26,Parameters!$V$19:$AI$26,ABS(J1003),ABS(I1003))</f>
        <v>4.0000000000000002E-4</v>
      </c>
      <c r="N1003" s="35">
        <f t="shared" si="199"/>
        <v>0</v>
      </c>
      <c r="O1003" s="35">
        <f t="shared" si="200"/>
        <v>0</v>
      </c>
      <c r="P1003" s="35">
        <f t="shared" si="206"/>
        <v>0.76878367478531562</v>
      </c>
      <c r="Q1003" s="35" cm="1">
        <f t="array" ref="Q1003">_xll.Interp2dTab(-1,1,Parameters!$AL$29:$AY$29,Parameters!$AK$30:$AK$37,Parameters!$AL$30:$AY$37,ABS(L1003),ABS(K1003))</f>
        <v>0.4</v>
      </c>
      <c r="R1003" s="35">
        <f t="shared" si="201"/>
        <v>0</v>
      </c>
      <c r="S1003" s="35">
        <f t="shared" si="207"/>
        <v>0.52391451993618077</v>
      </c>
      <c r="X1003" s="12"/>
      <c r="AB1003" s="17">
        <f>([1]WLTC_BFH!$I1004/1000-H1003)</f>
        <v>-8.1000000000000004E-6</v>
      </c>
      <c r="AC1003" s="17">
        <f t="shared" si="202"/>
        <v>8.1000000000000004E-6</v>
      </c>
      <c r="AG1003" s="17">
        <f>([1]WLTC_BFH!$U1007/1000-N1003)</f>
        <v>-8.8807339449540515E-2</v>
      </c>
      <c r="AH1003" s="17">
        <f t="shared" si="203"/>
        <v>8.8807339449540515E-2</v>
      </c>
      <c r="AK1003">
        <v>-0.44594663352739972</v>
      </c>
    </row>
    <row r="1004" spans="1:37" x14ac:dyDescent="0.3">
      <c r="A1004" s="3" t="s">
        <v>4</v>
      </c>
      <c r="B1004" s="3">
        <v>1000</v>
      </c>
      <c r="C1004" s="9">
        <v>0</v>
      </c>
      <c r="D1004" s="9">
        <v>0</v>
      </c>
      <c r="E1004" s="9">
        <v>1.0200000000000001E-2</v>
      </c>
      <c r="F1004" s="13">
        <f t="shared" si="204"/>
        <v>0</v>
      </c>
      <c r="G1004" s="13">
        <f t="shared" si="205"/>
        <v>7.8504166666666713</v>
      </c>
      <c r="H1004" s="35" cm="1">
        <f t="array" ref="H1004">(m*g*_xll.Interp1d(-1,Parameters!$H$48:$H$54,Parameters!$I$48:$I$54,C1004)+c_w*A*rho_L*(C1004/3.6)^2/2+F1004*e_i*m)*C1004/3.6/1000</f>
        <v>0</v>
      </c>
      <c r="I1004" s="35">
        <f t="shared" si="195"/>
        <v>0</v>
      </c>
      <c r="J1004" s="35">
        <f t="shared" si="196"/>
        <v>0</v>
      </c>
      <c r="K1004" s="35">
        <f t="shared" si="197"/>
        <v>0</v>
      </c>
      <c r="L1004" s="35">
        <f t="shared" si="198"/>
        <v>0</v>
      </c>
      <c r="M1004" s="35" cm="1">
        <f t="array" ref="M1004">_xll.Interp2dTab(-1,1,Parameters!$V$29:$AI$29,Parameters!$U$30:$U$37,Parameters!$V$30:$AI$37,ABS(J1004),ABS(I1004))*_xll.Interp2dTab(-1,1,Parameters!$V$18:$AI$18,Parameters!$U$19:$U$26,Parameters!$V$19:$AI$26,ABS(J1004),ABS(I1004))</f>
        <v>4.0000000000000002E-4</v>
      </c>
      <c r="N1004" s="35">
        <f t="shared" si="199"/>
        <v>0</v>
      </c>
      <c r="O1004" s="35">
        <f t="shared" si="200"/>
        <v>0</v>
      </c>
      <c r="P1004" s="35">
        <f t="shared" si="206"/>
        <v>0.76878367478531562</v>
      </c>
      <c r="Q1004" s="35" cm="1">
        <f t="array" ref="Q1004">_xll.Interp2dTab(-1,1,Parameters!$AL$29:$AY$29,Parameters!$AK$30:$AK$37,Parameters!$AL$30:$AY$37,ABS(L1004),ABS(K1004))</f>
        <v>0.4</v>
      </c>
      <c r="R1004" s="35">
        <f t="shared" si="201"/>
        <v>0</v>
      </c>
      <c r="S1004" s="35">
        <f t="shared" si="207"/>
        <v>0.52391451993618077</v>
      </c>
      <c r="X1004" s="12"/>
      <c r="AB1004" s="17">
        <f>([1]WLTC_BFH!$I1005/1000-H1004)</f>
        <v>-1.9999999999999999E-6</v>
      </c>
      <c r="AC1004" s="17">
        <f t="shared" si="202"/>
        <v>1.9999999999999999E-6</v>
      </c>
      <c r="AG1004" s="17">
        <f>([1]WLTC_BFH!$U1008/1000-N1004)</f>
        <v>-0.16954128440366661</v>
      </c>
      <c r="AH1004" s="17">
        <f t="shared" si="203"/>
        <v>0.16954128440366661</v>
      </c>
      <c r="AK1004">
        <v>-0.26332661044734784</v>
      </c>
    </row>
    <row r="1005" spans="1:37" x14ac:dyDescent="0.3">
      <c r="A1005" s="3" t="s">
        <v>4</v>
      </c>
      <c r="B1005" s="3">
        <v>1001</v>
      </c>
      <c r="C1005" s="9">
        <v>0</v>
      </c>
      <c r="D1005" s="9">
        <v>0</v>
      </c>
      <c r="E1005" s="9">
        <v>4.24E-2</v>
      </c>
      <c r="F1005" s="13">
        <f t="shared" si="204"/>
        <v>0</v>
      </c>
      <c r="G1005" s="13">
        <f t="shared" si="205"/>
        <v>7.8504166666666713</v>
      </c>
      <c r="H1005" s="35" cm="1">
        <f t="array" ref="H1005">(m*g*_xll.Interp1d(-1,Parameters!$H$48:$H$54,Parameters!$I$48:$I$54,C1005)+c_w*A*rho_L*(C1005/3.6)^2/2+F1005*e_i*m)*C1005/3.6/1000</f>
        <v>0</v>
      </c>
      <c r="I1005" s="35">
        <f t="shared" si="195"/>
        <v>0</v>
      </c>
      <c r="J1005" s="35">
        <f t="shared" si="196"/>
        <v>0</v>
      </c>
      <c r="K1005" s="35">
        <f t="shared" si="197"/>
        <v>0</v>
      </c>
      <c r="L1005" s="35">
        <f t="shared" si="198"/>
        <v>0</v>
      </c>
      <c r="M1005" s="35" cm="1">
        <f t="array" ref="M1005">_xll.Interp2dTab(-1,1,Parameters!$V$29:$AI$29,Parameters!$U$30:$U$37,Parameters!$V$30:$AI$37,ABS(J1005),ABS(I1005))*_xll.Interp2dTab(-1,1,Parameters!$V$18:$AI$18,Parameters!$U$19:$U$26,Parameters!$V$19:$AI$26,ABS(J1005),ABS(I1005))</f>
        <v>4.0000000000000002E-4</v>
      </c>
      <c r="N1005" s="35">
        <f t="shared" si="199"/>
        <v>0</v>
      </c>
      <c r="O1005" s="35">
        <f t="shared" si="200"/>
        <v>0</v>
      </c>
      <c r="P1005" s="35">
        <f t="shared" si="206"/>
        <v>0.76878367478531562</v>
      </c>
      <c r="Q1005" s="35" cm="1">
        <f t="array" ref="Q1005">_xll.Interp2dTab(-1,1,Parameters!$AL$29:$AY$29,Parameters!$AK$30:$AK$37,Parameters!$AL$30:$AY$37,ABS(L1005),ABS(K1005))</f>
        <v>0.4</v>
      </c>
      <c r="R1005" s="35">
        <f t="shared" si="201"/>
        <v>0</v>
      </c>
      <c r="S1005" s="35">
        <f t="shared" si="207"/>
        <v>0.52391451993618077</v>
      </c>
      <c r="X1005" s="12"/>
      <c r="AB1005" s="17">
        <f>([1]WLTC_BFH!$I1006/1000-H1005)</f>
        <v>-8.1000000000000004E-6</v>
      </c>
      <c r="AC1005" s="17">
        <f t="shared" si="202"/>
        <v>8.1000000000000004E-6</v>
      </c>
      <c r="AG1005" s="17">
        <f>([1]WLTC_BFH!$U1009/1000-N1005)</f>
        <v>-0.17599999999999999</v>
      </c>
      <c r="AH1005" s="17">
        <f t="shared" si="203"/>
        <v>0.17599999999999999</v>
      </c>
      <c r="AK1005">
        <v>-0.54129080979013344</v>
      </c>
    </row>
    <row r="1006" spans="1:37" x14ac:dyDescent="0.3">
      <c r="A1006" s="3" t="s">
        <v>4</v>
      </c>
      <c r="B1006" s="3">
        <v>1002</v>
      </c>
      <c r="C1006" s="9">
        <v>0</v>
      </c>
      <c r="D1006" s="9">
        <v>0</v>
      </c>
      <c r="E1006" s="9">
        <v>5.2600000000000001E-2</v>
      </c>
      <c r="F1006" s="13">
        <f t="shared" si="204"/>
        <v>0</v>
      </c>
      <c r="G1006" s="13">
        <f t="shared" si="205"/>
        <v>7.8504166666666713</v>
      </c>
      <c r="H1006" s="35" cm="1">
        <f t="array" ref="H1006">(m*g*_xll.Interp1d(-1,Parameters!$H$48:$H$54,Parameters!$I$48:$I$54,C1006)+c_w*A*rho_L*(C1006/3.6)^2/2+F1006*e_i*m)*C1006/3.6/1000</f>
        <v>0</v>
      </c>
      <c r="I1006" s="35">
        <f t="shared" si="195"/>
        <v>0</v>
      </c>
      <c r="J1006" s="35">
        <f t="shared" si="196"/>
        <v>0</v>
      </c>
      <c r="K1006" s="35">
        <f t="shared" si="197"/>
        <v>0</v>
      </c>
      <c r="L1006" s="35">
        <f t="shared" si="198"/>
        <v>0</v>
      </c>
      <c r="M1006" s="35" cm="1">
        <f t="array" ref="M1006">_xll.Interp2dTab(-1,1,Parameters!$V$29:$AI$29,Parameters!$U$30:$U$37,Parameters!$V$30:$AI$37,ABS(J1006),ABS(I1006))*_xll.Interp2dTab(-1,1,Parameters!$V$18:$AI$18,Parameters!$U$19:$U$26,Parameters!$V$19:$AI$26,ABS(J1006),ABS(I1006))</f>
        <v>4.0000000000000002E-4</v>
      </c>
      <c r="N1006" s="35">
        <f t="shared" si="199"/>
        <v>0</v>
      </c>
      <c r="O1006" s="35">
        <f t="shared" si="200"/>
        <v>0</v>
      </c>
      <c r="P1006" s="35">
        <f t="shared" si="206"/>
        <v>0.76878367478531562</v>
      </c>
      <c r="Q1006" s="35" cm="1">
        <f t="array" ref="Q1006">_xll.Interp2dTab(-1,1,Parameters!$AL$29:$AY$29,Parameters!$AK$30:$AK$37,Parameters!$AL$30:$AY$37,ABS(L1006),ABS(K1006))</f>
        <v>0.4</v>
      </c>
      <c r="R1006" s="35">
        <f t="shared" si="201"/>
        <v>0</v>
      </c>
      <c r="S1006" s="35">
        <f t="shared" si="207"/>
        <v>0.52391451993618077</v>
      </c>
      <c r="X1006" s="12"/>
      <c r="AB1006" s="17">
        <f>([1]WLTC_BFH!$I1007/1000-H1006)</f>
        <v>-9.9000000000000001E-6</v>
      </c>
      <c r="AC1006" s="17">
        <f t="shared" si="202"/>
        <v>9.9000000000000001E-6</v>
      </c>
      <c r="AG1006" s="17">
        <f>([1]WLTC_BFH!$U1010/1000-N1006)</f>
        <v>-0.10592592592592937</v>
      </c>
      <c r="AH1006" s="17">
        <f t="shared" si="203"/>
        <v>0.10592592592592937</v>
      </c>
      <c r="AK1006">
        <v>-0.52053545926270472</v>
      </c>
    </row>
    <row r="1007" spans="1:37" x14ac:dyDescent="0.3">
      <c r="A1007" s="3" t="s">
        <v>4</v>
      </c>
      <c r="B1007" s="3">
        <v>1003</v>
      </c>
      <c r="C1007" s="9">
        <v>0</v>
      </c>
      <c r="D1007" s="9">
        <v>0</v>
      </c>
      <c r="E1007" s="9">
        <v>-4.3700000000000003E-2</v>
      </c>
      <c r="F1007" s="13">
        <f t="shared" si="204"/>
        <v>0</v>
      </c>
      <c r="G1007" s="13">
        <f t="shared" si="205"/>
        <v>7.8504166666666713</v>
      </c>
      <c r="H1007" s="35" cm="1">
        <f t="array" ref="H1007">(m*g*_xll.Interp1d(-1,Parameters!$H$48:$H$54,Parameters!$I$48:$I$54,C1007)+c_w*A*rho_L*(C1007/3.6)^2/2+F1007*e_i*m)*C1007/3.6/1000</f>
        <v>0</v>
      </c>
      <c r="I1007" s="35">
        <f t="shared" si="195"/>
        <v>0</v>
      </c>
      <c r="J1007" s="35">
        <f t="shared" si="196"/>
        <v>0</v>
      </c>
      <c r="K1007" s="35">
        <f t="shared" si="197"/>
        <v>0</v>
      </c>
      <c r="L1007" s="35">
        <f t="shared" si="198"/>
        <v>0</v>
      </c>
      <c r="M1007" s="35" cm="1">
        <f t="array" ref="M1007">_xll.Interp2dTab(-1,1,Parameters!$V$29:$AI$29,Parameters!$U$30:$U$37,Parameters!$V$30:$AI$37,ABS(J1007),ABS(I1007))*_xll.Interp2dTab(-1,1,Parameters!$V$18:$AI$18,Parameters!$U$19:$U$26,Parameters!$V$19:$AI$26,ABS(J1007),ABS(I1007))</f>
        <v>4.0000000000000002E-4</v>
      </c>
      <c r="N1007" s="35">
        <f t="shared" si="199"/>
        <v>0</v>
      </c>
      <c r="O1007" s="35">
        <f t="shared" si="200"/>
        <v>0</v>
      </c>
      <c r="P1007" s="35">
        <f t="shared" si="206"/>
        <v>0.76878367478531562</v>
      </c>
      <c r="Q1007" s="35" cm="1">
        <f t="array" ref="Q1007">_xll.Interp2dTab(-1,1,Parameters!$AL$29:$AY$29,Parameters!$AK$30:$AK$37,Parameters!$AL$30:$AY$37,ABS(L1007),ABS(K1007))</f>
        <v>0.4</v>
      </c>
      <c r="R1007" s="35">
        <f t="shared" si="201"/>
        <v>0</v>
      </c>
      <c r="S1007" s="35">
        <f t="shared" si="207"/>
        <v>0.52391451993618077</v>
      </c>
      <c r="X1007" s="12"/>
      <c r="AB1007" s="17">
        <f>([1]WLTC_BFH!$I1008/1000-H1007)</f>
        <v>8.1000000000000004E-6</v>
      </c>
      <c r="AC1007" s="17">
        <f t="shared" si="202"/>
        <v>8.1000000000000004E-6</v>
      </c>
      <c r="AG1007" s="17">
        <f>([1]WLTC_BFH!$U1011/1000-N1007)</f>
        <v>-0.15464077669902854</v>
      </c>
      <c r="AH1007" s="17">
        <f t="shared" si="203"/>
        <v>0.15464077669902854</v>
      </c>
      <c r="AK1007">
        <v>0.35295032939280335</v>
      </c>
    </row>
    <row r="1008" spans="1:37" x14ac:dyDescent="0.3">
      <c r="A1008" s="3" t="s">
        <v>4</v>
      </c>
      <c r="B1008" s="3">
        <v>1004</v>
      </c>
      <c r="C1008" s="9">
        <v>0</v>
      </c>
      <c r="D1008" s="9">
        <v>0</v>
      </c>
      <c r="E1008" s="9">
        <v>-1.15E-2</v>
      </c>
      <c r="F1008" s="13">
        <f t="shared" si="204"/>
        <v>0</v>
      </c>
      <c r="G1008" s="13">
        <f t="shared" si="205"/>
        <v>7.8504166666666713</v>
      </c>
      <c r="H1008" s="35" cm="1">
        <f t="array" ref="H1008">(m*g*_xll.Interp1d(-1,Parameters!$H$48:$H$54,Parameters!$I$48:$I$54,C1008)+c_w*A*rho_L*(C1008/3.6)^2/2+F1008*e_i*m)*C1008/3.6/1000</f>
        <v>0</v>
      </c>
      <c r="I1008" s="35">
        <f t="shared" si="195"/>
        <v>0</v>
      </c>
      <c r="J1008" s="35">
        <f t="shared" si="196"/>
        <v>0</v>
      </c>
      <c r="K1008" s="35">
        <f t="shared" si="197"/>
        <v>0</v>
      </c>
      <c r="L1008" s="35">
        <f t="shared" si="198"/>
        <v>0</v>
      </c>
      <c r="M1008" s="35" cm="1">
        <f t="array" ref="M1008">_xll.Interp2dTab(-1,1,Parameters!$V$29:$AI$29,Parameters!$U$30:$U$37,Parameters!$V$30:$AI$37,ABS(J1008),ABS(I1008))*_xll.Interp2dTab(-1,1,Parameters!$V$18:$AI$18,Parameters!$U$19:$U$26,Parameters!$V$19:$AI$26,ABS(J1008),ABS(I1008))</f>
        <v>4.0000000000000002E-4</v>
      </c>
      <c r="N1008" s="35">
        <f t="shared" si="199"/>
        <v>0</v>
      </c>
      <c r="O1008" s="35">
        <f t="shared" si="200"/>
        <v>0</v>
      </c>
      <c r="P1008" s="35">
        <f t="shared" si="206"/>
        <v>0.76878367478531562</v>
      </c>
      <c r="Q1008" s="35" cm="1">
        <f t="array" ref="Q1008">_xll.Interp2dTab(-1,1,Parameters!$AL$29:$AY$29,Parameters!$AK$30:$AK$37,Parameters!$AL$30:$AY$37,ABS(L1008),ABS(K1008))</f>
        <v>0.4</v>
      </c>
      <c r="R1008" s="35">
        <f t="shared" si="201"/>
        <v>0</v>
      </c>
      <c r="S1008" s="35">
        <f t="shared" si="207"/>
        <v>0.52391451993618077</v>
      </c>
      <c r="X1008" s="12"/>
      <c r="AB1008" s="17">
        <f>([1]WLTC_BFH!$I1009/1000-H1008)</f>
        <v>2.2000000000000001E-6</v>
      </c>
      <c r="AC1008" s="17">
        <f t="shared" si="202"/>
        <v>2.2000000000000001E-6</v>
      </c>
      <c r="AG1008" s="17">
        <f>([1]WLTC_BFH!$U1012/1000-N1008)</f>
        <v>-0.17599999999999999</v>
      </c>
      <c r="AH1008" s="17">
        <f t="shared" si="203"/>
        <v>0.17599999999999999</v>
      </c>
      <c r="AK1008">
        <v>-3.8170621054081616E-2</v>
      </c>
    </row>
    <row r="1009" spans="1:37" x14ac:dyDescent="0.3">
      <c r="A1009" s="3" t="s">
        <v>4</v>
      </c>
      <c r="B1009" s="3">
        <v>1005</v>
      </c>
      <c r="C1009" s="9">
        <v>0</v>
      </c>
      <c r="D1009" s="9">
        <v>0</v>
      </c>
      <c r="E1009" s="9">
        <v>4.58E-2</v>
      </c>
      <c r="F1009" s="13">
        <f t="shared" si="204"/>
        <v>0</v>
      </c>
      <c r="G1009" s="13">
        <f t="shared" si="205"/>
        <v>7.8504166666666713</v>
      </c>
      <c r="H1009" s="35" cm="1">
        <f t="array" ref="H1009">(m*g*_xll.Interp1d(-1,Parameters!$H$48:$H$54,Parameters!$I$48:$I$54,C1009)+c_w*A*rho_L*(C1009/3.6)^2/2+F1009*e_i*m)*C1009/3.6/1000</f>
        <v>0</v>
      </c>
      <c r="I1009" s="35">
        <f t="shared" si="195"/>
        <v>0</v>
      </c>
      <c r="J1009" s="35">
        <f t="shared" si="196"/>
        <v>0</v>
      </c>
      <c r="K1009" s="35">
        <f t="shared" si="197"/>
        <v>0</v>
      </c>
      <c r="L1009" s="35">
        <f t="shared" si="198"/>
        <v>0</v>
      </c>
      <c r="M1009" s="35" cm="1">
        <f t="array" ref="M1009">_xll.Interp2dTab(-1,1,Parameters!$V$29:$AI$29,Parameters!$U$30:$U$37,Parameters!$V$30:$AI$37,ABS(J1009),ABS(I1009))*_xll.Interp2dTab(-1,1,Parameters!$V$18:$AI$18,Parameters!$U$19:$U$26,Parameters!$V$19:$AI$26,ABS(J1009),ABS(I1009))</f>
        <v>4.0000000000000002E-4</v>
      </c>
      <c r="N1009" s="35">
        <f t="shared" si="199"/>
        <v>0</v>
      </c>
      <c r="O1009" s="35">
        <f t="shared" si="200"/>
        <v>0</v>
      </c>
      <c r="P1009" s="35">
        <f t="shared" si="206"/>
        <v>0.76878367478531562</v>
      </c>
      <c r="Q1009" s="35" cm="1">
        <f t="array" ref="Q1009">_xll.Interp2dTab(-1,1,Parameters!$AL$29:$AY$29,Parameters!$AK$30:$AK$37,Parameters!$AL$30:$AY$37,ABS(L1009),ABS(K1009))</f>
        <v>0.4</v>
      </c>
      <c r="R1009" s="35">
        <f t="shared" si="201"/>
        <v>0</v>
      </c>
      <c r="S1009" s="35">
        <f t="shared" si="207"/>
        <v>0.52391451993618077</v>
      </c>
      <c r="X1009" s="12"/>
      <c r="AB1009" s="17">
        <f>([1]WLTC_BFH!$I1010/1000-H1009)</f>
        <v>-8.8000000000000004E-6</v>
      </c>
      <c r="AC1009" s="17">
        <f t="shared" si="202"/>
        <v>8.8000000000000004E-6</v>
      </c>
      <c r="AG1009" s="17">
        <f>([1]WLTC_BFH!$U1013/1000-N1009)</f>
        <v>-0.12492857142857342</v>
      </c>
      <c r="AH1009" s="17">
        <f t="shared" si="203"/>
        <v>0.12492857142857342</v>
      </c>
      <c r="AK1009">
        <v>-0.52874317454998565</v>
      </c>
    </row>
    <row r="1010" spans="1:37" x14ac:dyDescent="0.3">
      <c r="A1010" s="3" t="s">
        <v>4</v>
      </c>
      <c r="B1010" s="3">
        <v>1006</v>
      </c>
      <c r="C1010" s="9">
        <v>0</v>
      </c>
      <c r="D1010" s="9">
        <v>0</v>
      </c>
      <c r="E1010" s="9">
        <v>2.12E-2</v>
      </c>
      <c r="F1010" s="13">
        <f t="shared" si="204"/>
        <v>0</v>
      </c>
      <c r="G1010" s="13">
        <f t="shared" si="205"/>
        <v>7.8504166666666713</v>
      </c>
      <c r="H1010" s="35" cm="1">
        <f t="array" ref="H1010">(m*g*_xll.Interp1d(-1,Parameters!$H$48:$H$54,Parameters!$I$48:$I$54,C1010)+c_w*A*rho_L*(C1010/3.6)^2/2+F1010*e_i*m)*C1010/3.6/1000</f>
        <v>0</v>
      </c>
      <c r="I1010" s="35">
        <f t="shared" si="195"/>
        <v>0</v>
      </c>
      <c r="J1010" s="35">
        <f t="shared" si="196"/>
        <v>0</v>
      </c>
      <c r="K1010" s="35">
        <f t="shared" si="197"/>
        <v>0</v>
      </c>
      <c r="L1010" s="35">
        <f t="shared" si="198"/>
        <v>0</v>
      </c>
      <c r="M1010" s="35" cm="1">
        <f t="array" ref="M1010">_xll.Interp2dTab(-1,1,Parameters!$V$29:$AI$29,Parameters!$U$30:$U$37,Parameters!$V$30:$AI$37,ABS(J1010),ABS(I1010))*_xll.Interp2dTab(-1,1,Parameters!$V$18:$AI$18,Parameters!$U$19:$U$26,Parameters!$V$19:$AI$26,ABS(J1010),ABS(I1010))</f>
        <v>4.0000000000000002E-4</v>
      </c>
      <c r="N1010" s="35">
        <f t="shared" si="199"/>
        <v>0</v>
      </c>
      <c r="O1010" s="35">
        <f t="shared" si="200"/>
        <v>0</v>
      </c>
      <c r="P1010" s="35">
        <f t="shared" si="206"/>
        <v>0.76878367478531562</v>
      </c>
      <c r="Q1010" s="35" cm="1">
        <f t="array" ref="Q1010">_xll.Interp2dTab(-1,1,Parameters!$AL$29:$AY$29,Parameters!$AK$30:$AK$37,Parameters!$AL$30:$AY$37,ABS(L1010),ABS(K1010))</f>
        <v>0.4</v>
      </c>
      <c r="R1010" s="35">
        <f t="shared" si="201"/>
        <v>0</v>
      </c>
      <c r="S1010" s="35">
        <f t="shared" si="207"/>
        <v>0.52391451993618077</v>
      </c>
      <c r="X1010" s="12"/>
      <c r="AB1010" s="17">
        <f>([1]WLTC_BFH!$I1011/1000-H1010)</f>
        <v>-3.8E-6</v>
      </c>
      <c r="AC1010" s="17">
        <f t="shared" si="202"/>
        <v>3.8E-6</v>
      </c>
      <c r="AG1010" s="17">
        <f>([1]WLTC_BFH!$U1014/1000-N1010)</f>
        <v>-0.13328155339805714</v>
      </c>
      <c r="AH1010" s="17">
        <f t="shared" si="203"/>
        <v>0.13328155339805714</v>
      </c>
      <c r="AK1010">
        <v>-0.31850761249135645</v>
      </c>
    </row>
    <row r="1011" spans="1:37" x14ac:dyDescent="0.3">
      <c r="A1011" s="3" t="s">
        <v>4</v>
      </c>
      <c r="B1011" s="3">
        <v>1007</v>
      </c>
      <c r="C1011" s="9">
        <v>0</v>
      </c>
      <c r="D1011" s="9">
        <v>0</v>
      </c>
      <c r="E1011" s="9">
        <v>-4.07E-2</v>
      </c>
      <c r="F1011" s="13">
        <f t="shared" si="204"/>
        <v>0</v>
      </c>
      <c r="G1011" s="13">
        <f t="shared" si="205"/>
        <v>7.8504166666666713</v>
      </c>
      <c r="H1011" s="35" cm="1">
        <f t="array" ref="H1011">(m*g*_xll.Interp1d(-1,Parameters!$H$48:$H$54,Parameters!$I$48:$I$54,C1011)+c_w*A*rho_L*(C1011/3.6)^2/2+F1011*e_i*m)*C1011/3.6/1000</f>
        <v>0</v>
      </c>
      <c r="I1011" s="35">
        <f t="shared" si="195"/>
        <v>0</v>
      </c>
      <c r="J1011" s="35">
        <f t="shared" si="196"/>
        <v>0</v>
      </c>
      <c r="K1011" s="35">
        <f t="shared" si="197"/>
        <v>0</v>
      </c>
      <c r="L1011" s="35">
        <f t="shared" si="198"/>
        <v>0</v>
      </c>
      <c r="M1011" s="35" cm="1">
        <f t="array" ref="M1011">_xll.Interp2dTab(-1,1,Parameters!$V$29:$AI$29,Parameters!$U$30:$U$37,Parameters!$V$30:$AI$37,ABS(J1011),ABS(I1011))*_xll.Interp2dTab(-1,1,Parameters!$V$18:$AI$18,Parameters!$U$19:$U$26,Parameters!$V$19:$AI$26,ABS(J1011),ABS(I1011))</f>
        <v>4.0000000000000002E-4</v>
      </c>
      <c r="N1011" s="35">
        <f t="shared" si="199"/>
        <v>0</v>
      </c>
      <c r="O1011" s="35">
        <f t="shared" si="200"/>
        <v>0</v>
      </c>
      <c r="P1011" s="35">
        <f t="shared" si="206"/>
        <v>0.76878367478531562</v>
      </c>
      <c r="Q1011" s="35" cm="1">
        <f t="array" ref="Q1011">_xll.Interp2dTab(-1,1,Parameters!$AL$29:$AY$29,Parameters!$AK$30:$AK$37,Parameters!$AL$30:$AY$37,ABS(L1011),ABS(K1011))</f>
        <v>0.4</v>
      </c>
      <c r="R1011" s="35">
        <f t="shared" si="201"/>
        <v>0</v>
      </c>
      <c r="S1011" s="35">
        <f t="shared" si="207"/>
        <v>0.52391451993618077</v>
      </c>
      <c r="X1011" s="12"/>
      <c r="AB1011" s="17">
        <f>([1]WLTC_BFH!$I1012/1000-H1011)</f>
        <v>7.3000000000000004E-6</v>
      </c>
      <c r="AC1011" s="17">
        <f t="shared" si="202"/>
        <v>7.3000000000000004E-6</v>
      </c>
      <c r="AG1011" s="17">
        <f>([1]WLTC_BFH!$U1015/1000-N1011)</f>
        <v>-0.17599999999999999</v>
      </c>
      <c r="AH1011" s="17">
        <f t="shared" si="203"/>
        <v>0.17599999999999999</v>
      </c>
      <c r="AK1011">
        <v>0.32584741197826667</v>
      </c>
    </row>
    <row r="1012" spans="1:37" x14ac:dyDescent="0.3">
      <c r="A1012" s="3" t="s">
        <v>4</v>
      </c>
      <c r="B1012" s="3">
        <v>1008</v>
      </c>
      <c r="C1012" s="9">
        <v>0</v>
      </c>
      <c r="D1012" s="9">
        <v>0</v>
      </c>
      <c r="E1012" s="9">
        <v>8.4000000000000005E-2</v>
      </c>
      <c r="F1012" s="13">
        <f t="shared" si="204"/>
        <v>0</v>
      </c>
      <c r="G1012" s="13">
        <f t="shared" si="205"/>
        <v>7.8504166666666713</v>
      </c>
      <c r="H1012" s="35" cm="1">
        <f t="array" ref="H1012">(m*g*_xll.Interp1d(-1,Parameters!$H$48:$H$54,Parameters!$I$48:$I$54,C1012)+c_w*A*rho_L*(C1012/3.6)^2/2+F1012*e_i*m)*C1012/3.6/1000</f>
        <v>0</v>
      </c>
      <c r="I1012" s="35">
        <f t="shared" si="195"/>
        <v>0</v>
      </c>
      <c r="J1012" s="35">
        <f t="shared" si="196"/>
        <v>0</v>
      </c>
      <c r="K1012" s="35">
        <f t="shared" si="197"/>
        <v>0</v>
      </c>
      <c r="L1012" s="35">
        <f t="shared" si="198"/>
        <v>0</v>
      </c>
      <c r="M1012" s="35" cm="1">
        <f t="array" ref="M1012">_xll.Interp2dTab(-1,1,Parameters!$V$29:$AI$29,Parameters!$U$30:$U$37,Parameters!$V$30:$AI$37,ABS(J1012),ABS(I1012))*_xll.Interp2dTab(-1,1,Parameters!$V$18:$AI$18,Parameters!$U$19:$U$26,Parameters!$V$19:$AI$26,ABS(J1012),ABS(I1012))</f>
        <v>4.0000000000000002E-4</v>
      </c>
      <c r="N1012" s="35">
        <f t="shared" si="199"/>
        <v>0</v>
      </c>
      <c r="O1012" s="35">
        <f t="shared" si="200"/>
        <v>0</v>
      </c>
      <c r="P1012" s="35">
        <f t="shared" si="206"/>
        <v>0.76878367478531562</v>
      </c>
      <c r="Q1012" s="35" cm="1">
        <f t="array" ref="Q1012">_xll.Interp2dTab(-1,1,Parameters!$AL$29:$AY$29,Parameters!$AK$30:$AK$37,Parameters!$AL$30:$AY$37,ABS(L1012),ABS(K1012))</f>
        <v>0.4</v>
      </c>
      <c r="R1012" s="35">
        <f t="shared" si="201"/>
        <v>0</v>
      </c>
      <c r="S1012" s="35">
        <f t="shared" si="207"/>
        <v>0.52391451993618077</v>
      </c>
      <c r="X1012" s="12"/>
      <c r="AB1012" s="17">
        <f>([1]WLTC_BFH!$I1013/1000-H1012)</f>
        <v>-1.47E-5</v>
      </c>
      <c r="AC1012" s="17">
        <f t="shared" si="202"/>
        <v>1.47E-5</v>
      </c>
      <c r="AG1012" s="17">
        <f>([1]WLTC_BFH!$U1016/1000-N1012)</f>
        <v>-0.14182524271844765</v>
      </c>
      <c r="AH1012" s="17">
        <f t="shared" si="203"/>
        <v>0.14182524271844765</v>
      </c>
      <c r="AK1012">
        <v>-0.82133168045247962</v>
      </c>
    </row>
    <row r="1013" spans="1:37" x14ac:dyDescent="0.3">
      <c r="A1013" s="3" t="s">
        <v>4</v>
      </c>
      <c r="B1013" s="3">
        <v>1009</v>
      </c>
      <c r="C1013" s="9">
        <v>0</v>
      </c>
      <c r="D1013" s="9">
        <v>0</v>
      </c>
      <c r="E1013" s="9">
        <v>5.1000000000000004E-3</v>
      </c>
      <c r="F1013" s="13">
        <f t="shared" si="204"/>
        <v>0</v>
      </c>
      <c r="G1013" s="13">
        <f t="shared" si="205"/>
        <v>7.8504166666666713</v>
      </c>
      <c r="H1013" s="35" cm="1">
        <f t="array" ref="H1013">(m*g*_xll.Interp1d(-1,Parameters!$H$48:$H$54,Parameters!$I$48:$I$54,C1013)+c_w*A*rho_L*(C1013/3.6)^2/2+F1013*e_i*m)*C1013/3.6/1000</f>
        <v>0</v>
      </c>
      <c r="I1013" s="35">
        <f t="shared" si="195"/>
        <v>0</v>
      </c>
      <c r="J1013" s="35">
        <f t="shared" si="196"/>
        <v>0</v>
      </c>
      <c r="K1013" s="35">
        <f t="shared" si="197"/>
        <v>0</v>
      </c>
      <c r="L1013" s="35">
        <f t="shared" si="198"/>
        <v>0</v>
      </c>
      <c r="M1013" s="35" cm="1">
        <f t="array" ref="M1013">_xll.Interp2dTab(-1,1,Parameters!$V$29:$AI$29,Parameters!$U$30:$U$37,Parameters!$V$30:$AI$37,ABS(J1013),ABS(I1013))*_xll.Interp2dTab(-1,1,Parameters!$V$18:$AI$18,Parameters!$U$19:$U$26,Parameters!$V$19:$AI$26,ABS(J1013),ABS(I1013))</f>
        <v>4.0000000000000002E-4</v>
      </c>
      <c r="N1013" s="35">
        <f t="shared" si="199"/>
        <v>0</v>
      </c>
      <c r="O1013" s="35">
        <f t="shared" si="200"/>
        <v>0</v>
      </c>
      <c r="P1013" s="35">
        <f t="shared" si="206"/>
        <v>0.76878367478531562</v>
      </c>
      <c r="Q1013" s="35" cm="1">
        <f t="array" ref="Q1013">_xll.Interp2dTab(-1,1,Parameters!$AL$29:$AY$29,Parameters!$AK$30:$AK$37,Parameters!$AL$30:$AY$37,ABS(L1013),ABS(K1013))</f>
        <v>0.4</v>
      </c>
      <c r="R1013" s="35">
        <f t="shared" si="201"/>
        <v>0</v>
      </c>
      <c r="S1013" s="35">
        <f t="shared" si="207"/>
        <v>0.52391451993618077</v>
      </c>
      <c r="X1013" s="12"/>
      <c r="AB1013" s="17">
        <f>([1]WLTC_BFH!$I1014/1000-H1013)</f>
        <v>-8.9999999999999996E-7</v>
      </c>
      <c r="AC1013" s="17">
        <f t="shared" si="202"/>
        <v>8.9999999999999996E-7</v>
      </c>
      <c r="AG1013" s="17">
        <f>([1]WLTC_BFH!$U1017/1000-N1013)</f>
        <v>-8.7999999999999995E-2</v>
      </c>
      <c r="AH1013" s="17">
        <f t="shared" si="203"/>
        <v>8.7999999999999995E-2</v>
      </c>
      <c r="AK1013">
        <v>-0.13180018602603683</v>
      </c>
    </row>
    <row r="1014" spans="1:37" x14ac:dyDescent="0.3">
      <c r="A1014" s="3" t="s">
        <v>4</v>
      </c>
      <c r="B1014" s="3">
        <v>1010</v>
      </c>
      <c r="C1014" s="9">
        <v>0</v>
      </c>
      <c r="D1014" s="9">
        <v>0</v>
      </c>
      <c r="E1014" s="9">
        <v>-2.63E-2</v>
      </c>
      <c r="F1014" s="13">
        <f t="shared" si="204"/>
        <v>0</v>
      </c>
      <c r="G1014" s="13">
        <f t="shared" si="205"/>
        <v>7.8504166666666713</v>
      </c>
      <c r="H1014" s="35" cm="1">
        <f t="array" ref="H1014">(m*g*_xll.Interp1d(-1,Parameters!$H$48:$H$54,Parameters!$I$48:$I$54,C1014)+c_w*A*rho_L*(C1014/3.6)^2/2+F1014*e_i*m)*C1014/3.6/1000</f>
        <v>0</v>
      </c>
      <c r="I1014" s="35">
        <f t="shared" si="195"/>
        <v>0</v>
      </c>
      <c r="J1014" s="35">
        <f t="shared" si="196"/>
        <v>0</v>
      </c>
      <c r="K1014" s="35">
        <f t="shared" si="197"/>
        <v>0</v>
      </c>
      <c r="L1014" s="35">
        <f t="shared" si="198"/>
        <v>0</v>
      </c>
      <c r="M1014" s="35" cm="1">
        <f t="array" ref="M1014">_xll.Interp2dTab(-1,1,Parameters!$V$29:$AI$29,Parameters!$U$30:$U$37,Parameters!$V$30:$AI$37,ABS(J1014),ABS(I1014))*_xll.Interp2dTab(-1,1,Parameters!$V$18:$AI$18,Parameters!$U$19:$U$26,Parameters!$V$19:$AI$26,ABS(J1014),ABS(I1014))</f>
        <v>4.0000000000000002E-4</v>
      </c>
      <c r="N1014" s="35">
        <f t="shared" si="199"/>
        <v>0</v>
      </c>
      <c r="O1014" s="35">
        <f t="shared" si="200"/>
        <v>0</v>
      </c>
      <c r="P1014" s="35">
        <f t="shared" si="206"/>
        <v>0.76878367478531562</v>
      </c>
      <c r="Q1014" s="35" cm="1">
        <f t="array" ref="Q1014">_xll.Interp2dTab(-1,1,Parameters!$AL$29:$AY$29,Parameters!$AK$30:$AK$37,Parameters!$AL$30:$AY$37,ABS(L1014),ABS(K1014))</f>
        <v>0.4</v>
      </c>
      <c r="R1014" s="35">
        <f t="shared" si="201"/>
        <v>0</v>
      </c>
      <c r="S1014" s="35">
        <f t="shared" si="207"/>
        <v>0.52391451993618077</v>
      </c>
      <c r="X1014" s="12"/>
      <c r="AB1014" s="17">
        <f>([1]WLTC_BFH!$I1015/1000-H1014)</f>
        <v>4.6E-6</v>
      </c>
      <c r="AC1014" s="17">
        <f t="shared" si="202"/>
        <v>4.6E-6</v>
      </c>
      <c r="AG1014" s="17">
        <f>([1]WLTC_BFH!$U1018/1000-N1014)</f>
        <v>-0.10999999999999777</v>
      </c>
      <c r="AH1014" s="17">
        <f t="shared" si="203"/>
        <v>0.10999999999999777</v>
      </c>
      <c r="AK1014">
        <v>0.19967277829126434</v>
      </c>
    </row>
    <row r="1015" spans="1:37" x14ac:dyDescent="0.3">
      <c r="A1015" s="3" t="s">
        <v>4</v>
      </c>
      <c r="B1015" s="3">
        <v>1011</v>
      </c>
      <c r="C1015" s="9">
        <v>0</v>
      </c>
      <c r="D1015" s="9">
        <v>0</v>
      </c>
      <c r="E1015" s="9">
        <v>1.61E-2</v>
      </c>
      <c r="F1015" s="13">
        <f t="shared" si="204"/>
        <v>0</v>
      </c>
      <c r="G1015" s="13">
        <f t="shared" si="205"/>
        <v>7.8504166666666713</v>
      </c>
      <c r="H1015" s="35" cm="1">
        <f t="array" ref="H1015">(m*g*_xll.Interp1d(-1,Parameters!$H$48:$H$54,Parameters!$I$48:$I$54,C1015)+c_w*A*rho_L*(C1015/3.6)^2/2+F1015*e_i*m)*C1015/3.6/1000</f>
        <v>0</v>
      </c>
      <c r="I1015" s="35">
        <f t="shared" si="195"/>
        <v>0</v>
      </c>
      <c r="J1015" s="35">
        <f t="shared" si="196"/>
        <v>0</v>
      </c>
      <c r="K1015" s="35">
        <f t="shared" si="197"/>
        <v>0</v>
      </c>
      <c r="L1015" s="35">
        <f t="shared" si="198"/>
        <v>0</v>
      </c>
      <c r="M1015" s="35" cm="1">
        <f t="array" ref="M1015">_xll.Interp2dTab(-1,1,Parameters!$V$29:$AI$29,Parameters!$U$30:$U$37,Parameters!$V$30:$AI$37,ABS(J1015),ABS(I1015))*_xll.Interp2dTab(-1,1,Parameters!$V$18:$AI$18,Parameters!$U$19:$U$26,Parameters!$V$19:$AI$26,ABS(J1015),ABS(I1015))</f>
        <v>4.0000000000000002E-4</v>
      </c>
      <c r="N1015" s="35">
        <f t="shared" si="199"/>
        <v>0</v>
      </c>
      <c r="O1015" s="35">
        <f t="shared" si="200"/>
        <v>0</v>
      </c>
      <c r="P1015" s="35">
        <f t="shared" si="206"/>
        <v>0.76878367478531562</v>
      </c>
      <c r="Q1015" s="35" cm="1">
        <f t="array" ref="Q1015">_xll.Interp2dTab(-1,1,Parameters!$AL$29:$AY$29,Parameters!$AK$30:$AK$37,Parameters!$AL$30:$AY$37,ABS(L1015),ABS(K1015))</f>
        <v>0.4</v>
      </c>
      <c r="R1015" s="35">
        <f t="shared" si="201"/>
        <v>0</v>
      </c>
      <c r="S1015" s="35">
        <f t="shared" si="207"/>
        <v>0.52391451993618077</v>
      </c>
      <c r="X1015" s="12"/>
      <c r="AB1015" s="17">
        <f>([1]WLTC_BFH!$I1016/1000-H1015)</f>
        <v>-2.7999999999999999E-6</v>
      </c>
      <c r="AC1015" s="17">
        <f t="shared" si="202"/>
        <v>2.7999999999999999E-6</v>
      </c>
      <c r="AG1015" s="17">
        <f>([1]WLTC_BFH!$U1019/1000-N1015)</f>
        <v>-0.16271698113207883</v>
      </c>
      <c r="AH1015" s="17">
        <f t="shared" si="203"/>
        <v>0.16271698113207883</v>
      </c>
      <c r="AK1015">
        <v>-0.32640603939489488</v>
      </c>
    </row>
    <row r="1016" spans="1:37" x14ac:dyDescent="0.3">
      <c r="A1016" s="3" t="s">
        <v>4</v>
      </c>
      <c r="B1016" s="3">
        <v>1012</v>
      </c>
      <c r="C1016" s="9">
        <v>0</v>
      </c>
      <c r="D1016" s="9">
        <v>0</v>
      </c>
      <c r="E1016" s="9">
        <v>3.56E-2</v>
      </c>
      <c r="F1016" s="13">
        <f t="shared" si="204"/>
        <v>0</v>
      </c>
      <c r="G1016" s="13">
        <f t="shared" si="205"/>
        <v>7.8504166666666713</v>
      </c>
      <c r="H1016" s="35" cm="1">
        <f t="array" ref="H1016">(m*g*_xll.Interp1d(-1,Parameters!$H$48:$H$54,Parameters!$I$48:$I$54,C1016)+c_w*A*rho_L*(C1016/3.6)^2/2+F1016*e_i*m)*C1016/3.6/1000</f>
        <v>0</v>
      </c>
      <c r="I1016" s="35">
        <f t="shared" si="195"/>
        <v>0</v>
      </c>
      <c r="J1016" s="35">
        <f t="shared" si="196"/>
        <v>0</v>
      </c>
      <c r="K1016" s="35">
        <f t="shared" si="197"/>
        <v>0</v>
      </c>
      <c r="L1016" s="35">
        <f t="shared" si="198"/>
        <v>0</v>
      </c>
      <c r="M1016" s="35" cm="1">
        <f t="array" ref="M1016">_xll.Interp2dTab(-1,1,Parameters!$V$29:$AI$29,Parameters!$U$30:$U$37,Parameters!$V$30:$AI$37,ABS(J1016),ABS(I1016))*_xll.Interp2dTab(-1,1,Parameters!$V$18:$AI$18,Parameters!$U$19:$U$26,Parameters!$V$19:$AI$26,ABS(J1016),ABS(I1016))</f>
        <v>4.0000000000000002E-4</v>
      </c>
      <c r="N1016" s="35">
        <f t="shared" si="199"/>
        <v>0</v>
      </c>
      <c r="O1016" s="35">
        <f t="shared" si="200"/>
        <v>0</v>
      </c>
      <c r="P1016" s="35">
        <f t="shared" si="206"/>
        <v>0.76878367478531562</v>
      </c>
      <c r="Q1016" s="35" cm="1">
        <f t="array" ref="Q1016">_xll.Interp2dTab(-1,1,Parameters!$AL$29:$AY$29,Parameters!$AK$30:$AK$37,Parameters!$AL$30:$AY$37,ABS(L1016),ABS(K1016))</f>
        <v>0.4</v>
      </c>
      <c r="R1016" s="35">
        <f t="shared" si="201"/>
        <v>0</v>
      </c>
      <c r="S1016" s="35">
        <f t="shared" si="207"/>
        <v>0.52391451993618077</v>
      </c>
      <c r="X1016" s="12"/>
      <c r="AB1016" s="17">
        <f>([1]WLTC_BFH!$I1017/1000-H1016)</f>
        <v>-6.4000000000000006E-6</v>
      </c>
      <c r="AC1016" s="17">
        <f t="shared" si="202"/>
        <v>6.4000000000000006E-6</v>
      </c>
      <c r="AG1016" s="17">
        <f>([1]WLTC_BFH!$U1020/1000-N1016)</f>
        <v>-8.7999999999999995E-2</v>
      </c>
      <c r="AH1016" s="17">
        <f t="shared" si="203"/>
        <v>8.7999999999999995E-2</v>
      </c>
      <c r="AK1016">
        <v>-0.39920694273442958</v>
      </c>
    </row>
    <row r="1017" spans="1:37" x14ac:dyDescent="0.3">
      <c r="A1017" s="3" t="s">
        <v>4</v>
      </c>
      <c r="B1017" s="3">
        <v>1013</v>
      </c>
      <c r="C1017" s="9">
        <v>0</v>
      </c>
      <c r="D1017" s="9">
        <v>0</v>
      </c>
      <c r="E1017" s="9">
        <v>1.8700000000000001E-2</v>
      </c>
      <c r="F1017" s="13">
        <f t="shared" si="204"/>
        <v>0</v>
      </c>
      <c r="G1017" s="13">
        <f t="shared" si="205"/>
        <v>7.8504166666666713</v>
      </c>
      <c r="H1017" s="35" cm="1">
        <f t="array" ref="H1017">(m*g*_xll.Interp1d(-1,Parameters!$H$48:$H$54,Parameters!$I$48:$I$54,C1017)+c_w*A*rho_L*(C1017/3.6)^2/2+F1017*e_i*m)*C1017/3.6/1000</f>
        <v>0</v>
      </c>
      <c r="I1017" s="35">
        <f t="shared" si="195"/>
        <v>0</v>
      </c>
      <c r="J1017" s="35">
        <f t="shared" si="196"/>
        <v>0</v>
      </c>
      <c r="K1017" s="35">
        <f t="shared" si="197"/>
        <v>0</v>
      </c>
      <c r="L1017" s="35">
        <f t="shared" si="198"/>
        <v>0</v>
      </c>
      <c r="M1017" s="35" cm="1">
        <f t="array" ref="M1017">_xll.Interp2dTab(-1,1,Parameters!$V$29:$AI$29,Parameters!$U$30:$U$37,Parameters!$V$30:$AI$37,ABS(J1017),ABS(I1017))*_xll.Interp2dTab(-1,1,Parameters!$V$18:$AI$18,Parameters!$U$19:$U$26,Parameters!$V$19:$AI$26,ABS(J1017),ABS(I1017))</f>
        <v>4.0000000000000002E-4</v>
      </c>
      <c r="N1017" s="35">
        <f t="shared" si="199"/>
        <v>0</v>
      </c>
      <c r="O1017" s="35">
        <f t="shared" si="200"/>
        <v>0</v>
      </c>
      <c r="P1017" s="35">
        <f t="shared" si="206"/>
        <v>0.76878367478531562</v>
      </c>
      <c r="Q1017" s="35" cm="1">
        <f t="array" ref="Q1017">_xll.Interp2dTab(-1,1,Parameters!$AL$29:$AY$29,Parameters!$AK$30:$AK$37,Parameters!$AL$30:$AY$37,ABS(L1017),ABS(K1017))</f>
        <v>0.4</v>
      </c>
      <c r="R1017" s="35">
        <f t="shared" si="201"/>
        <v>0</v>
      </c>
      <c r="S1017" s="35">
        <f t="shared" si="207"/>
        <v>0.52391451993618077</v>
      </c>
      <c r="X1017" s="12"/>
      <c r="AB1017" s="17">
        <f>([1]WLTC_BFH!$I1018/1000-H1017)</f>
        <v>-3.3000000000000002E-6</v>
      </c>
      <c r="AC1017" s="17">
        <f t="shared" si="202"/>
        <v>3.3000000000000002E-6</v>
      </c>
      <c r="AG1017" s="17">
        <f>([1]WLTC_BFH!$U1021/1000-N1017)</f>
        <v>-8.8778761061946196E-2</v>
      </c>
      <c r="AH1017" s="17">
        <f t="shared" si="203"/>
        <v>8.8778761061946196E-2</v>
      </c>
      <c r="AK1017">
        <v>-0.25696997514473613</v>
      </c>
    </row>
    <row r="1018" spans="1:37" x14ac:dyDescent="0.3">
      <c r="A1018" s="3" t="s">
        <v>4</v>
      </c>
      <c r="B1018" s="3">
        <v>1014</v>
      </c>
      <c r="C1018" s="9">
        <v>0</v>
      </c>
      <c r="D1018" s="9">
        <v>0</v>
      </c>
      <c r="E1018" s="9">
        <v>4.2799999999999998E-2</v>
      </c>
      <c r="F1018" s="13">
        <f t="shared" si="204"/>
        <v>0</v>
      </c>
      <c r="G1018" s="13">
        <f t="shared" si="205"/>
        <v>7.8504166666666713</v>
      </c>
      <c r="H1018" s="35" cm="1">
        <f t="array" ref="H1018">(m*g*_xll.Interp1d(-1,Parameters!$H$48:$H$54,Parameters!$I$48:$I$54,C1018)+c_w*A*rho_L*(C1018/3.6)^2/2+F1018*e_i*m)*C1018/3.6/1000</f>
        <v>0</v>
      </c>
      <c r="I1018" s="35">
        <f t="shared" si="195"/>
        <v>0</v>
      </c>
      <c r="J1018" s="35">
        <f t="shared" si="196"/>
        <v>0</v>
      </c>
      <c r="K1018" s="35">
        <f t="shared" si="197"/>
        <v>0</v>
      </c>
      <c r="L1018" s="35">
        <f t="shared" si="198"/>
        <v>0</v>
      </c>
      <c r="M1018" s="35" cm="1">
        <f t="array" ref="M1018">_xll.Interp2dTab(-1,1,Parameters!$V$29:$AI$29,Parameters!$U$30:$U$37,Parameters!$V$30:$AI$37,ABS(J1018),ABS(I1018))*_xll.Interp2dTab(-1,1,Parameters!$V$18:$AI$18,Parameters!$U$19:$U$26,Parameters!$V$19:$AI$26,ABS(J1018),ABS(I1018))</f>
        <v>4.0000000000000002E-4</v>
      </c>
      <c r="N1018" s="35">
        <f t="shared" si="199"/>
        <v>0</v>
      </c>
      <c r="O1018" s="35">
        <f t="shared" si="200"/>
        <v>0</v>
      </c>
      <c r="P1018" s="35">
        <f t="shared" si="206"/>
        <v>0.76878367478531562</v>
      </c>
      <c r="Q1018" s="35" cm="1">
        <f t="array" ref="Q1018">_xll.Interp2dTab(-1,1,Parameters!$AL$29:$AY$29,Parameters!$AK$30:$AK$37,Parameters!$AL$30:$AY$37,ABS(L1018),ABS(K1018))</f>
        <v>0.4</v>
      </c>
      <c r="R1018" s="35">
        <f t="shared" si="201"/>
        <v>0</v>
      </c>
      <c r="S1018" s="35">
        <f t="shared" si="207"/>
        <v>0.52391451993618077</v>
      </c>
      <c r="X1018" s="12"/>
      <c r="AB1018" s="17">
        <f>([1]WLTC_BFH!$I1019/1000-H1018)</f>
        <v>-7.3000000000000004E-6</v>
      </c>
      <c r="AC1018" s="17">
        <f t="shared" si="202"/>
        <v>7.3000000000000004E-6</v>
      </c>
      <c r="AG1018" s="17">
        <f>([1]WLTC_BFH!$U1022/1000-N1018)</f>
        <v>-0.16665486725663678</v>
      </c>
      <c r="AH1018" s="17">
        <f t="shared" si="203"/>
        <v>0.16665486725663678</v>
      </c>
      <c r="AK1018">
        <v>-0.52964874393220562</v>
      </c>
    </row>
    <row r="1019" spans="1:37" x14ac:dyDescent="0.3">
      <c r="A1019" s="3" t="s">
        <v>4</v>
      </c>
      <c r="B1019" s="3">
        <v>1015</v>
      </c>
      <c r="C1019" s="9">
        <v>0</v>
      </c>
      <c r="D1019" s="9">
        <v>0</v>
      </c>
      <c r="E1019" s="9">
        <v>2.2100000000000002E-2</v>
      </c>
      <c r="F1019" s="13">
        <f t="shared" si="204"/>
        <v>0</v>
      </c>
      <c r="G1019" s="13">
        <f t="shared" si="205"/>
        <v>7.8504166666666713</v>
      </c>
      <c r="H1019" s="35" cm="1">
        <f t="array" ref="H1019">(m*g*_xll.Interp1d(-1,Parameters!$H$48:$H$54,Parameters!$I$48:$I$54,C1019)+c_w*A*rho_L*(C1019/3.6)^2/2+F1019*e_i*m)*C1019/3.6/1000</f>
        <v>0</v>
      </c>
      <c r="I1019" s="35">
        <f t="shared" si="195"/>
        <v>0</v>
      </c>
      <c r="J1019" s="35">
        <f t="shared" si="196"/>
        <v>0</v>
      </c>
      <c r="K1019" s="35">
        <f t="shared" si="197"/>
        <v>0</v>
      </c>
      <c r="L1019" s="35">
        <f t="shared" si="198"/>
        <v>0</v>
      </c>
      <c r="M1019" s="35" cm="1">
        <f t="array" ref="M1019">_xll.Interp2dTab(-1,1,Parameters!$V$29:$AI$29,Parameters!$U$30:$U$37,Parameters!$V$30:$AI$37,ABS(J1019),ABS(I1019))*_xll.Interp2dTab(-1,1,Parameters!$V$18:$AI$18,Parameters!$U$19:$U$26,Parameters!$V$19:$AI$26,ABS(J1019),ABS(I1019))</f>
        <v>4.0000000000000002E-4</v>
      </c>
      <c r="N1019" s="35">
        <f t="shared" si="199"/>
        <v>0</v>
      </c>
      <c r="O1019" s="35">
        <f t="shared" si="200"/>
        <v>0</v>
      </c>
      <c r="P1019" s="35">
        <f t="shared" si="206"/>
        <v>0.76878367478531562</v>
      </c>
      <c r="Q1019" s="35" cm="1">
        <f t="array" ref="Q1019">_xll.Interp2dTab(-1,1,Parameters!$AL$29:$AY$29,Parameters!$AK$30:$AK$37,Parameters!$AL$30:$AY$37,ABS(L1019),ABS(K1019))</f>
        <v>0.4</v>
      </c>
      <c r="R1019" s="35">
        <f t="shared" si="201"/>
        <v>0</v>
      </c>
      <c r="S1019" s="35">
        <f t="shared" si="207"/>
        <v>0.52391451993618077</v>
      </c>
      <c r="X1019" s="12"/>
      <c r="AB1019" s="17">
        <f>([1]WLTC_BFH!$I1020/1000-H1019)</f>
        <v>-3.8E-6</v>
      </c>
      <c r="AC1019" s="17">
        <f t="shared" si="202"/>
        <v>3.8E-6</v>
      </c>
      <c r="AG1019" s="17">
        <f>([1]WLTC_BFH!$U1023/1000-N1019)</f>
        <v>-0.1068571428571435</v>
      </c>
      <c r="AH1019" s="17">
        <f t="shared" si="203"/>
        <v>0.1068571428571435</v>
      </c>
      <c r="AK1019">
        <v>-0.30039793796504161</v>
      </c>
    </row>
    <row r="1020" spans="1:37" x14ac:dyDescent="0.3">
      <c r="A1020" s="3" t="s">
        <v>4</v>
      </c>
      <c r="B1020" s="3">
        <v>1016</v>
      </c>
      <c r="C1020" s="9">
        <v>0</v>
      </c>
      <c r="D1020" s="9">
        <v>0</v>
      </c>
      <c r="E1020" s="9">
        <v>8.5000000000000006E-3</v>
      </c>
      <c r="F1020" s="13">
        <f t="shared" si="204"/>
        <v>0</v>
      </c>
      <c r="G1020" s="13">
        <f t="shared" si="205"/>
        <v>7.8504166666666713</v>
      </c>
      <c r="H1020" s="35" cm="1">
        <f t="array" ref="H1020">(m*g*_xll.Interp1d(-1,Parameters!$H$48:$H$54,Parameters!$I$48:$I$54,C1020)+c_w*A*rho_L*(C1020/3.6)^2/2+F1020*e_i*m)*C1020/3.6/1000</f>
        <v>0</v>
      </c>
      <c r="I1020" s="35">
        <f t="shared" si="195"/>
        <v>0</v>
      </c>
      <c r="J1020" s="35">
        <f t="shared" si="196"/>
        <v>0</v>
      </c>
      <c r="K1020" s="35">
        <f t="shared" si="197"/>
        <v>0</v>
      </c>
      <c r="L1020" s="35">
        <f t="shared" si="198"/>
        <v>0</v>
      </c>
      <c r="M1020" s="35" cm="1">
        <f t="array" ref="M1020">_xll.Interp2dTab(-1,1,Parameters!$V$29:$AI$29,Parameters!$U$30:$U$37,Parameters!$V$30:$AI$37,ABS(J1020),ABS(I1020))*_xll.Interp2dTab(-1,1,Parameters!$V$18:$AI$18,Parameters!$U$19:$U$26,Parameters!$V$19:$AI$26,ABS(J1020),ABS(I1020))</f>
        <v>4.0000000000000002E-4</v>
      </c>
      <c r="N1020" s="35">
        <f t="shared" si="199"/>
        <v>0</v>
      </c>
      <c r="O1020" s="35">
        <f t="shared" si="200"/>
        <v>0</v>
      </c>
      <c r="P1020" s="35">
        <f t="shared" si="206"/>
        <v>0.76878367478531562</v>
      </c>
      <c r="Q1020" s="35" cm="1">
        <f t="array" ref="Q1020">_xll.Interp2dTab(-1,1,Parameters!$AL$29:$AY$29,Parameters!$AK$30:$AK$37,Parameters!$AL$30:$AY$37,ABS(L1020),ABS(K1020))</f>
        <v>0.4</v>
      </c>
      <c r="R1020" s="35">
        <f t="shared" si="201"/>
        <v>0</v>
      </c>
      <c r="S1020" s="35">
        <f t="shared" si="207"/>
        <v>0.52391451993618077</v>
      </c>
      <c r="X1020" s="12"/>
      <c r="AB1020" s="17">
        <f>([1]WLTC_BFH!$I1021/1000-H1020)</f>
        <v>-1.5E-6</v>
      </c>
      <c r="AC1020" s="17">
        <f t="shared" si="202"/>
        <v>1.5E-6</v>
      </c>
      <c r="AG1020" s="17">
        <f>([1]WLTC_BFH!$U1024/1000-N1020)</f>
        <v>-0.14771428571428474</v>
      </c>
      <c r="AH1020" s="17">
        <f t="shared" si="203"/>
        <v>0.14771428571428474</v>
      </c>
      <c r="AK1020">
        <v>-0.22947288216414205</v>
      </c>
    </row>
    <row r="1021" spans="1:37" x14ac:dyDescent="0.3">
      <c r="A1021" s="3" t="s">
        <v>4</v>
      </c>
      <c r="B1021" s="3">
        <v>1017</v>
      </c>
      <c r="C1021" s="9">
        <v>0</v>
      </c>
      <c r="D1021" s="9">
        <v>0</v>
      </c>
      <c r="E1021" s="9">
        <v>-2.0999999999999999E-3</v>
      </c>
      <c r="F1021" s="13">
        <f t="shared" si="204"/>
        <v>0</v>
      </c>
      <c r="G1021" s="13">
        <f t="shared" si="205"/>
        <v>7.8504166666666713</v>
      </c>
      <c r="H1021" s="35" cm="1">
        <f t="array" ref="H1021">(m*g*_xll.Interp1d(-1,Parameters!$H$48:$H$54,Parameters!$I$48:$I$54,C1021)+c_w*A*rho_L*(C1021/3.6)^2/2+F1021*e_i*m)*C1021/3.6/1000</f>
        <v>0</v>
      </c>
      <c r="I1021" s="35">
        <f t="shared" si="195"/>
        <v>0</v>
      </c>
      <c r="J1021" s="35">
        <f t="shared" si="196"/>
        <v>0</v>
      </c>
      <c r="K1021" s="35">
        <f t="shared" si="197"/>
        <v>0</v>
      </c>
      <c r="L1021" s="35">
        <f t="shared" si="198"/>
        <v>0</v>
      </c>
      <c r="M1021" s="35" cm="1">
        <f t="array" ref="M1021">_xll.Interp2dTab(-1,1,Parameters!$V$29:$AI$29,Parameters!$U$30:$U$37,Parameters!$V$30:$AI$37,ABS(J1021),ABS(I1021))*_xll.Interp2dTab(-1,1,Parameters!$V$18:$AI$18,Parameters!$U$19:$U$26,Parameters!$V$19:$AI$26,ABS(J1021),ABS(I1021))</f>
        <v>4.0000000000000002E-4</v>
      </c>
      <c r="N1021" s="35">
        <f t="shared" si="199"/>
        <v>0</v>
      </c>
      <c r="O1021" s="35">
        <f t="shared" si="200"/>
        <v>0</v>
      </c>
      <c r="P1021" s="35">
        <f t="shared" si="206"/>
        <v>0.76878367478531562</v>
      </c>
      <c r="Q1021" s="35" cm="1">
        <f t="array" ref="Q1021">_xll.Interp2dTab(-1,1,Parameters!$AL$29:$AY$29,Parameters!$AK$30:$AK$37,Parameters!$AL$30:$AY$37,ABS(L1021),ABS(K1021))</f>
        <v>0.4</v>
      </c>
      <c r="R1021" s="35">
        <f t="shared" si="201"/>
        <v>0</v>
      </c>
      <c r="S1021" s="35">
        <f t="shared" si="207"/>
        <v>0.52391451993618077</v>
      </c>
      <c r="X1021" s="12"/>
      <c r="AB1021" s="17">
        <f>([1]WLTC_BFH!$I1022/1000-H1021)</f>
        <v>4.0000000000000003E-7</v>
      </c>
      <c r="AC1021" s="17">
        <f t="shared" si="202"/>
        <v>4.0000000000000003E-7</v>
      </c>
      <c r="AG1021" s="17">
        <f>([1]WLTC_BFH!$U1025/1000-N1021)</f>
        <v>-0.125714285714287</v>
      </c>
      <c r="AH1021" s="17">
        <f t="shared" si="203"/>
        <v>0.125714285714287</v>
      </c>
      <c r="AK1021">
        <v>-0.1039799019947753</v>
      </c>
    </row>
    <row r="1022" spans="1:37" x14ac:dyDescent="0.3">
      <c r="A1022" s="3" t="s">
        <v>4</v>
      </c>
      <c r="B1022" s="3">
        <v>1018</v>
      </c>
      <c r="C1022" s="9">
        <v>0</v>
      </c>
      <c r="D1022" s="9">
        <v>0</v>
      </c>
      <c r="E1022" s="9">
        <v>6.9099999999999995E-2</v>
      </c>
      <c r="F1022" s="13">
        <f t="shared" si="204"/>
        <v>0</v>
      </c>
      <c r="G1022" s="13">
        <f t="shared" si="205"/>
        <v>7.8504166666666713</v>
      </c>
      <c r="H1022" s="35" cm="1">
        <f t="array" ref="H1022">(m*g*_xll.Interp1d(-1,Parameters!$H$48:$H$54,Parameters!$I$48:$I$54,C1022)+c_w*A*rho_L*(C1022/3.6)^2/2+F1022*e_i*m)*C1022/3.6/1000</f>
        <v>0</v>
      </c>
      <c r="I1022" s="35">
        <f t="shared" si="195"/>
        <v>0</v>
      </c>
      <c r="J1022" s="35">
        <f t="shared" si="196"/>
        <v>0</v>
      </c>
      <c r="K1022" s="35">
        <f t="shared" si="197"/>
        <v>0</v>
      </c>
      <c r="L1022" s="35">
        <f t="shared" si="198"/>
        <v>0</v>
      </c>
      <c r="M1022" s="35" cm="1">
        <f t="array" ref="M1022">_xll.Interp2dTab(-1,1,Parameters!$V$29:$AI$29,Parameters!$U$30:$U$37,Parameters!$V$30:$AI$37,ABS(J1022),ABS(I1022))*_xll.Interp2dTab(-1,1,Parameters!$V$18:$AI$18,Parameters!$U$19:$U$26,Parameters!$V$19:$AI$26,ABS(J1022),ABS(I1022))</f>
        <v>4.0000000000000002E-4</v>
      </c>
      <c r="N1022" s="35">
        <f t="shared" si="199"/>
        <v>0</v>
      </c>
      <c r="O1022" s="35">
        <f t="shared" si="200"/>
        <v>0</v>
      </c>
      <c r="P1022" s="35">
        <f t="shared" si="206"/>
        <v>0.76878367478531562</v>
      </c>
      <c r="Q1022" s="35" cm="1">
        <f t="array" ref="Q1022">_xll.Interp2dTab(-1,1,Parameters!$AL$29:$AY$29,Parameters!$AK$30:$AK$37,Parameters!$AL$30:$AY$37,ABS(L1022),ABS(K1022))</f>
        <v>0.4</v>
      </c>
      <c r="R1022" s="35">
        <f t="shared" si="201"/>
        <v>0</v>
      </c>
      <c r="S1022" s="35">
        <f t="shared" si="207"/>
        <v>0.52391451993618077</v>
      </c>
      <c r="X1022" s="12"/>
      <c r="AB1022" s="17">
        <f>([1]WLTC_BFH!$I1023/1000-H1022)</f>
        <v>-1.1199999999999999E-5</v>
      </c>
      <c r="AC1022" s="17">
        <f t="shared" si="202"/>
        <v>1.1199999999999999E-5</v>
      </c>
      <c r="AG1022" s="17">
        <f>([1]WLTC_BFH!$U1026/1000-N1022)</f>
        <v>-0.1284955752212377</v>
      </c>
      <c r="AH1022" s="17">
        <f t="shared" si="203"/>
        <v>0.1284955752212377</v>
      </c>
      <c r="AK1022">
        <v>-0.68322623241507141</v>
      </c>
    </row>
    <row r="1023" spans="1:37" x14ac:dyDescent="0.3">
      <c r="A1023" s="3" t="s">
        <v>4</v>
      </c>
      <c r="B1023" s="3">
        <v>1019</v>
      </c>
      <c r="C1023" s="9">
        <v>0</v>
      </c>
      <c r="D1023" s="9">
        <v>0</v>
      </c>
      <c r="E1023" s="9">
        <v>-7.9299999999999995E-2</v>
      </c>
      <c r="F1023" s="13">
        <f t="shared" si="204"/>
        <v>0</v>
      </c>
      <c r="G1023" s="13">
        <f t="shared" si="205"/>
        <v>7.8504166666666713</v>
      </c>
      <c r="H1023" s="35" cm="1">
        <f t="array" ref="H1023">(m*g*_xll.Interp1d(-1,Parameters!$H$48:$H$54,Parameters!$I$48:$I$54,C1023)+c_w*A*rho_L*(C1023/3.6)^2/2+F1023*e_i*m)*C1023/3.6/1000</f>
        <v>0</v>
      </c>
      <c r="I1023" s="35">
        <f t="shared" si="195"/>
        <v>0</v>
      </c>
      <c r="J1023" s="35">
        <f t="shared" si="196"/>
        <v>0</v>
      </c>
      <c r="K1023" s="35">
        <f t="shared" si="197"/>
        <v>0</v>
      </c>
      <c r="L1023" s="35">
        <f t="shared" si="198"/>
        <v>0</v>
      </c>
      <c r="M1023" s="35" cm="1">
        <f t="array" ref="M1023">_xll.Interp2dTab(-1,1,Parameters!$V$29:$AI$29,Parameters!$U$30:$U$37,Parameters!$V$30:$AI$37,ABS(J1023),ABS(I1023))*_xll.Interp2dTab(-1,1,Parameters!$V$18:$AI$18,Parameters!$U$19:$U$26,Parameters!$V$19:$AI$26,ABS(J1023),ABS(I1023))</f>
        <v>4.0000000000000002E-4</v>
      </c>
      <c r="N1023" s="35">
        <f t="shared" si="199"/>
        <v>0</v>
      </c>
      <c r="O1023" s="35">
        <f t="shared" si="200"/>
        <v>0</v>
      </c>
      <c r="P1023" s="35">
        <f t="shared" si="206"/>
        <v>0.76878367478531562</v>
      </c>
      <c r="Q1023" s="35" cm="1">
        <f t="array" ref="Q1023">_xll.Interp2dTab(-1,1,Parameters!$AL$29:$AY$29,Parameters!$AK$30:$AK$37,Parameters!$AL$30:$AY$37,ABS(L1023),ABS(K1023))</f>
        <v>0.4</v>
      </c>
      <c r="R1023" s="35">
        <f t="shared" si="201"/>
        <v>0</v>
      </c>
      <c r="S1023" s="35">
        <f t="shared" si="207"/>
        <v>0.52391451993618077</v>
      </c>
      <c r="X1023" s="12"/>
      <c r="AB1023" s="17">
        <f>([1]WLTC_BFH!$I1024/1000-H1023)</f>
        <v>1.3599999999999999E-5</v>
      </c>
      <c r="AC1023" s="17">
        <f t="shared" si="202"/>
        <v>1.3599999999999999E-5</v>
      </c>
      <c r="AG1023" s="17">
        <f>([1]WLTC_BFH!$U1027/1000-N1023)</f>
        <v>-0.1420198019801989</v>
      </c>
      <c r="AH1023" s="17">
        <f t="shared" si="203"/>
        <v>0.1420198019801989</v>
      </c>
      <c r="AK1023">
        <v>0.97021909600174172</v>
      </c>
    </row>
    <row r="1024" spans="1:37" x14ac:dyDescent="0.3">
      <c r="A1024" s="3" t="s">
        <v>4</v>
      </c>
      <c r="B1024" s="3">
        <v>1020</v>
      </c>
      <c r="C1024" s="9">
        <v>0</v>
      </c>
      <c r="D1024" s="9">
        <v>0</v>
      </c>
      <c r="E1024" s="9">
        <v>3.0000000000000001E-3</v>
      </c>
      <c r="F1024" s="13">
        <f t="shared" si="204"/>
        <v>0</v>
      </c>
      <c r="G1024" s="13">
        <f t="shared" si="205"/>
        <v>7.8504166666666713</v>
      </c>
      <c r="H1024" s="35" cm="1">
        <f t="array" ref="H1024">(m*g*_xll.Interp1d(-1,Parameters!$H$48:$H$54,Parameters!$I$48:$I$54,C1024)+c_w*A*rho_L*(C1024/3.6)^2/2+F1024*e_i*m)*C1024/3.6/1000</f>
        <v>0</v>
      </c>
      <c r="I1024" s="35">
        <f t="shared" si="195"/>
        <v>0</v>
      </c>
      <c r="J1024" s="35">
        <f t="shared" si="196"/>
        <v>0</v>
      </c>
      <c r="K1024" s="35">
        <f t="shared" si="197"/>
        <v>0</v>
      </c>
      <c r="L1024" s="35">
        <f t="shared" si="198"/>
        <v>0</v>
      </c>
      <c r="M1024" s="35" cm="1">
        <f t="array" ref="M1024">_xll.Interp2dTab(-1,1,Parameters!$V$29:$AI$29,Parameters!$U$30:$U$37,Parameters!$V$30:$AI$37,ABS(J1024),ABS(I1024))*_xll.Interp2dTab(-1,1,Parameters!$V$18:$AI$18,Parameters!$U$19:$U$26,Parameters!$V$19:$AI$26,ABS(J1024),ABS(I1024))</f>
        <v>4.0000000000000002E-4</v>
      </c>
      <c r="N1024" s="35">
        <f t="shared" si="199"/>
        <v>0</v>
      </c>
      <c r="O1024" s="35">
        <f t="shared" si="200"/>
        <v>0</v>
      </c>
      <c r="P1024" s="35">
        <f t="shared" si="206"/>
        <v>0.76878367478531562</v>
      </c>
      <c r="Q1024" s="35" cm="1">
        <f t="array" ref="Q1024">_xll.Interp2dTab(-1,1,Parameters!$AL$29:$AY$29,Parameters!$AK$30:$AK$37,Parameters!$AL$30:$AY$37,ABS(L1024),ABS(K1024))</f>
        <v>0.4</v>
      </c>
      <c r="R1024" s="35">
        <f t="shared" si="201"/>
        <v>0</v>
      </c>
      <c r="S1024" s="35">
        <f t="shared" si="207"/>
        <v>0.52391451993618077</v>
      </c>
      <c r="X1024" s="12"/>
      <c r="AB1024" s="17">
        <f>([1]WLTC_BFH!$I1025/1000-H1024)</f>
        <v>-4.9999999999999998E-7</v>
      </c>
      <c r="AC1024" s="17">
        <f t="shared" si="202"/>
        <v>4.9999999999999998E-7</v>
      </c>
      <c r="AG1024" s="17">
        <f>([1]WLTC_BFH!$U1028/1000-N1024)</f>
        <v>-8.7999999999999995E-2</v>
      </c>
      <c r="AH1024" s="17">
        <f t="shared" si="203"/>
        <v>8.7999999999999995E-2</v>
      </c>
      <c r="AK1024">
        <v>-0.12349652629593133</v>
      </c>
    </row>
    <row r="1025" spans="1:37" x14ac:dyDescent="0.3">
      <c r="A1025" s="3" t="s">
        <v>4</v>
      </c>
      <c r="B1025" s="3">
        <v>1021</v>
      </c>
      <c r="C1025" s="9">
        <v>0</v>
      </c>
      <c r="D1025" s="9">
        <v>0</v>
      </c>
      <c r="E1025" s="9">
        <v>8.5199999999999998E-2</v>
      </c>
      <c r="F1025" s="13">
        <f t="shared" si="204"/>
        <v>0</v>
      </c>
      <c r="G1025" s="13">
        <f t="shared" si="205"/>
        <v>7.8504166666666713</v>
      </c>
      <c r="H1025" s="35" cm="1">
        <f t="array" ref="H1025">(m*g*_xll.Interp1d(-1,Parameters!$H$48:$H$54,Parameters!$I$48:$I$54,C1025)+c_w*A*rho_L*(C1025/3.6)^2/2+F1025*e_i*m)*C1025/3.6/1000</f>
        <v>0</v>
      </c>
      <c r="I1025" s="35">
        <f t="shared" si="195"/>
        <v>0</v>
      </c>
      <c r="J1025" s="35">
        <f t="shared" si="196"/>
        <v>0</v>
      </c>
      <c r="K1025" s="35">
        <f t="shared" si="197"/>
        <v>0</v>
      </c>
      <c r="L1025" s="35">
        <f t="shared" si="198"/>
        <v>0</v>
      </c>
      <c r="M1025" s="35" cm="1">
        <f t="array" ref="M1025">_xll.Interp2dTab(-1,1,Parameters!$V$29:$AI$29,Parameters!$U$30:$U$37,Parameters!$V$30:$AI$37,ABS(J1025),ABS(I1025))*_xll.Interp2dTab(-1,1,Parameters!$V$18:$AI$18,Parameters!$U$19:$U$26,Parameters!$V$19:$AI$26,ABS(J1025),ABS(I1025))</f>
        <v>4.0000000000000002E-4</v>
      </c>
      <c r="N1025" s="35">
        <f t="shared" si="199"/>
        <v>0</v>
      </c>
      <c r="O1025" s="35">
        <f t="shared" si="200"/>
        <v>0</v>
      </c>
      <c r="P1025" s="35">
        <f t="shared" si="206"/>
        <v>0.76878367478531562</v>
      </c>
      <c r="Q1025" s="35" cm="1">
        <f t="array" ref="Q1025">_xll.Interp2dTab(-1,1,Parameters!$AL$29:$AY$29,Parameters!$AK$30:$AK$37,Parameters!$AL$30:$AY$37,ABS(L1025),ABS(K1025))</f>
        <v>0.4</v>
      </c>
      <c r="R1025" s="35">
        <f t="shared" si="201"/>
        <v>0</v>
      </c>
      <c r="S1025" s="35">
        <f t="shared" si="207"/>
        <v>0.52391451993618077</v>
      </c>
      <c r="X1025" s="12"/>
      <c r="AB1025" s="17">
        <f>([1]WLTC_BFH!$I1026/1000-H1025)</f>
        <v>-1.29E-5</v>
      </c>
      <c r="AC1025" s="17">
        <f t="shared" si="202"/>
        <v>1.29E-5</v>
      </c>
      <c r="AG1025" s="17">
        <f>([1]WLTC_BFH!$U1029/1000-N1025)</f>
        <v>-0.112905660377356</v>
      </c>
      <c r="AH1025" s="17">
        <f t="shared" si="203"/>
        <v>0.112905660377356</v>
      </c>
      <c r="AK1025">
        <v>-0.75903693621843304</v>
      </c>
    </row>
    <row r="1026" spans="1:37" x14ac:dyDescent="0.3">
      <c r="A1026" s="3" t="s">
        <v>4</v>
      </c>
      <c r="B1026" s="3">
        <v>1022</v>
      </c>
      <c r="C1026" s="9">
        <v>0</v>
      </c>
      <c r="D1026" s="9">
        <v>0</v>
      </c>
      <c r="E1026" s="9">
        <v>-2.9700000000000001E-2</v>
      </c>
      <c r="F1026" s="13">
        <f t="shared" si="204"/>
        <v>0</v>
      </c>
      <c r="G1026" s="13">
        <f t="shared" si="205"/>
        <v>7.8504166666666713</v>
      </c>
      <c r="H1026" s="35" cm="1">
        <f t="array" ref="H1026">(m*g*_xll.Interp1d(-1,Parameters!$H$48:$H$54,Parameters!$I$48:$I$54,C1026)+c_w*A*rho_L*(C1026/3.6)^2/2+F1026*e_i*m)*C1026/3.6/1000</f>
        <v>0</v>
      </c>
      <c r="I1026" s="35">
        <f t="shared" si="195"/>
        <v>0</v>
      </c>
      <c r="J1026" s="35">
        <f t="shared" si="196"/>
        <v>0</v>
      </c>
      <c r="K1026" s="35">
        <f t="shared" si="197"/>
        <v>0</v>
      </c>
      <c r="L1026" s="35">
        <f t="shared" si="198"/>
        <v>0</v>
      </c>
      <c r="M1026" s="35" cm="1">
        <f t="array" ref="M1026">_xll.Interp2dTab(-1,1,Parameters!$V$29:$AI$29,Parameters!$U$30:$U$37,Parameters!$V$30:$AI$37,ABS(J1026),ABS(I1026))*_xll.Interp2dTab(-1,1,Parameters!$V$18:$AI$18,Parameters!$U$19:$U$26,Parameters!$V$19:$AI$26,ABS(J1026),ABS(I1026))</f>
        <v>4.0000000000000002E-4</v>
      </c>
      <c r="N1026" s="35">
        <f t="shared" si="199"/>
        <v>0</v>
      </c>
      <c r="O1026" s="35">
        <f t="shared" si="200"/>
        <v>0</v>
      </c>
      <c r="P1026" s="35">
        <f t="shared" si="206"/>
        <v>0.76878367478531562</v>
      </c>
      <c r="Q1026" s="35" cm="1">
        <f t="array" ref="Q1026">_xll.Interp2dTab(-1,1,Parameters!$AL$29:$AY$29,Parameters!$AK$30:$AK$37,Parameters!$AL$30:$AY$37,ABS(L1026),ABS(K1026))</f>
        <v>0.4</v>
      </c>
      <c r="R1026" s="35">
        <f t="shared" si="201"/>
        <v>0</v>
      </c>
      <c r="S1026" s="35">
        <f t="shared" si="207"/>
        <v>0.52391451993618077</v>
      </c>
      <c r="X1026" s="12"/>
      <c r="AB1026" s="17">
        <f>([1]WLTC_BFH!$I1027/1000-H1026)</f>
        <v>4.4000000000000002E-6</v>
      </c>
      <c r="AC1026" s="17">
        <f t="shared" si="202"/>
        <v>4.4000000000000002E-6</v>
      </c>
      <c r="AG1026" s="17">
        <f>([1]WLTC_BFH!$U1030/1000-N1026)</f>
        <v>-0.17599999999999999</v>
      </c>
      <c r="AH1026" s="17">
        <f t="shared" si="203"/>
        <v>0.17599999999999999</v>
      </c>
      <c r="AK1026">
        <v>0.11905356484618618</v>
      </c>
    </row>
    <row r="1027" spans="1:37" x14ac:dyDescent="0.3">
      <c r="A1027" s="5" t="s">
        <v>5</v>
      </c>
      <c r="B1027" s="5">
        <v>1023</v>
      </c>
      <c r="C1027" s="10">
        <v>0</v>
      </c>
      <c r="D1027" s="10">
        <v>0</v>
      </c>
      <c r="E1027" s="10">
        <v>-6.3600000000000004E-2</v>
      </c>
      <c r="F1027" s="13">
        <f t="shared" si="204"/>
        <v>0</v>
      </c>
      <c r="G1027" s="13">
        <f t="shared" si="205"/>
        <v>7.8504166666666713</v>
      </c>
      <c r="H1027" s="35" cm="1">
        <f t="array" ref="H1027">(m*g*_xll.Interp1d(-1,Parameters!$H$48:$H$54,Parameters!$I$48:$I$54,C1027)+c_w*A*rho_L*(C1027/3.6)^2/2+F1027*e_i*m)*C1027/3.6/1000</f>
        <v>0</v>
      </c>
      <c r="I1027" s="35">
        <f t="shared" si="195"/>
        <v>0</v>
      </c>
      <c r="J1027" s="35">
        <f t="shared" si="196"/>
        <v>0</v>
      </c>
      <c r="K1027" s="35">
        <f t="shared" si="197"/>
        <v>0</v>
      </c>
      <c r="L1027" s="35">
        <f t="shared" si="198"/>
        <v>0</v>
      </c>
      <c r="M1027" s="35" cm="1">
        <f t="array" ref="M1027">_xll.Interp2dTab(-1,1,Parameters!$V$29:$AI$29,Parameters!$U$30:$U$37,Parameters!$V$30:$AI$37,ABS(J1027),ABS(I1027))*_xll.Interp2dTab(-1,1,Parameters!$V$18:$AI$18,Parameters!$U$19:$U$26,Parameters!$V$19:$AI$26,ABS(J1027),ABS(I1027))</f>
        <v>4.0000000000000002E-4</v>
      </c>
      <c r="N1027" s="35">
        <f t="shared" si="199"/>
        <v>0</v>
      </c>
      <c r="O1027" s="35">
        <f t="shared" si="200"/>
        <v>0</v>
      </c>
      <c r="P1027" s="35">
        <f t="shared" si="206"/>
        <v>0.76878367478531562</v>
      </c>
      <c r="Q1027" s="35" cm="1">
        <f t="array" ref="Q1027">_xll.Interp2dTab(-1,1,Parameters!$AL$29:$AY$29,Parameters!$AK$30:$AK$37,Parameters!$AL$30:$AY$37,ABS(L1027),ABS(K1027))</f>
        <v>0.4</v>
      </c>
      <c r="R1027" s="35">
        <f t="shared" si="201"/>
        <v>0</v>
      </c>
      <c r="S1027" s="35">
        <f t="shared" si="207"/>
        <v>0.52391451993618077</v>
      </c>
      <c r="X1027" s="12"/>
      <c r="AB1027" s="17">
        <f>([1]WLTC_BFH!$I1028/1000-H1027)</f>
        <v>9.5000000000000005E-6</v>
      </c>
      <c r="AC1027" s="17">
        <f t="shared" si="202"/>
        <v>9.5000000000000005E-6</v>
      </c>
      <c r="AG1027" s="17">
        <f>([1]WLTC_BFH!$U1031/1000-N1027)</f>
        <v>-0.17599999999999999</v>
      </c>
      <c r="AH1027" s="17">
        <f t="shared" si="203"/>
        <v>0.17599999999999999</v>
      </c>
      <c r="AK1027">
        <v>0.86523948185123523</v>
      </c>
    </row>
    <row r="1028" spans="1:37" x14ac:dyDescent="0.3">
      <c r="A1028" s="5" t="s">
        <v>5</v>
      </c>
      <c r="B1028" s="5">
        <v>1024</v>
      </c>
      <c r="C1028" s="10">
        <v>0</v>
      </c>
      <c r="D1028" s="10">
        <v>0</v>
      </c>
      <c r="E1028" s="10">
        <v>-1.78E-2</v>
      </c>
      <c r="F1028" s="13">
        <f t="shared" si="204"/>
        <v>0</v>
      </c>
      <c r="G1028" s="13">
        <f t="shared" si="205"/>
        <v>7.8504166666666713</v>
      </c>
      <c r="H1028" s="35" cm="1">
        <f t="array" ref="H1028">(m*g*_xll.Interp1d(-1,Parameters!$H$48:$H$54,Parameters!$I$48:$I$54,C1028)+c_w*A*rho_L*(C1028/3.6)^2/2+F1028*e_i*m)*C1028/3.6/1000</f>
        <v>0</v>
      </c>
      <c r="I1028" s="35">
        <f t="shared" ref="I1028:I1091" si="208">ABS(IFERROR(H1028*1000/(C1028/3.6)*r_dyn/i_g,0))</f>
        <v>0</v>
      </c>
      <c r="J1028" s="35">
        <f t="shared" ref="J1028:J1091" si="209">C1028/3.6*60/2/PI()/r_dyn*i_g</f>
        <v>0</v>
      </c>
      <c r="K1028" s="35">
        <f t="shared" ref="K1028:K1091" si="210">I1028*i_g/2</f>
        <v>0</v>
      </c>
      <c r="L1028" s="35">
        <f t="shared" ref="L1028:L1091" si="211">J1028/i_g</f>
        <v>0</v>
      </c>
      <c r="M1028" s="35" cm="1">
        <f t="array" ref="M1028">_xll.Interp2dTab(-1,1,Parameters!$V$29:$AI$29,Parameters!$U$30:$U$37,Parameters!$V$30:$AI$37,ABS(J1028),ABS(I1028))*_xll.Interp2dTab(-1,1,Parameters!$V$18:$AI$18,Parameters!$U$19:$U$26,Parameters!$V$19:$AI$26,ABS(J1028),ABS(I1028))</f>
        <v>4.0000000000000002E-4</v>
      </c>
      <c r="N1028" s="35">
        <f t="shared" si="199"/>
        <v>0</v>
      </c>
      <c r="O1028" s="35">
        <f t="shared" si="200"/>
        <v>0</v>
      </c>
      <c r="P1028" s="35">
        <f t="shared" si="206"/>
        <v>0.76878367478531562</v>
      </c>
      <c r="Q1028" s="35" cm="1">
        <f t="array" ref="Q1028">_xll.Interp2dTab(-1,1,Parameters!$AL$29:$AY$29,Parameters!$AK$30:$AK$37,Parameters!$AL$30:$AY$37,ABS(L1028),ABS(K1028))</f>
        <v>0.4</v>
      </c>
      <c r="R1028" s="35">
        <f t="shared" si="201"/>
        <v>0</v>
      </c>
      <c r="S1028" s="35">
        <f t="shared" si="207"/>
        <v>0.52391451993618077</v>
      </c>
      <c r="X1028" s="12"/>
      <c r="AB1028" s="17">
        <f>([1]WLTC_BFH!$I1029/1000-H1028)</f>
        <v>2.5999999999999997E-6</v>
      </c>
      <c r="AC1028" s="17">
        <f t="shared" si="202"/>
        <v>2.5999999999999997E-6</v>
      </c>
      <c r="AG1028" s="17">
        <f>([1]WLTC_BFH!$U1032/1000-N1028)</f>
        <v>-0.17599999999999999</v>
      </c>
      <c r="AH1028" s="17">
        <f t="shared" si="203"/>
        <v>0.17599999999999999</v>
      </c>
      <c r="AK1028">
        <v>5.3319130049623881E-2</v>
      </c>
    </row>
    <row r="1029" spans="1:37" x14ac:dyDescent="0.3">
      <c r="A1029" s="5" t="s">
        <v>5</v>
      </c>
      <c r="B1029" s="5">
        <v>1025</v>
      </c>
      <c r="C1029" s="10">
        <v>0</v>
      </c>
      <c r="D1029" s="10">
        <v>0</v>
      </c>
      <c r="E1029" s="10">
        <v>-2.5000000000000001E-3</v>
      </c>
      <c r="F1029" s="13">
        <f t="shared" si="204"/>
        <v>0</v>
      </c>
      <c r="G1029" s="13">
        <f t="shared" si="205"/>
        <v>7.8504166666666713</v>
      </c>
      <c r="H1029" s="35" cm="1">
        <f t="array" ref="H1029">(m*g*_xll.Interp1d(-1,Parameters!$H$48:$H$54,Parameters!$I$48:$I$54,C1029)+c_w*A*rho_L*(C1029/3.6)^2/2+F1029*e_i*m)*C1029/3.6/1000</f>
        <v>0</v>
      </c>
      <c r="I1029" s="35">
        <f t="shared" si="208"/>
        <v>0</v>
      </c>
      <c r="J1029" s="35">
        <f t="shared" si="209"/>
        <v>0</v>
      </c>
      <c r="K1029" s="35">
        <f t="shared" si="210"/>
        <v>0</v>
      </c>
      <c r="L1029" s="35">
        <f t="shared" si="211"/>
        <v>0</v>
      </c>
      <c r="M1029" s="35" cm="1">
        <f t="array" ref="M1029">_xll.Interp2dTab(-1,1,Parameters!$V$29:$AI$29,Parameters!$U$30:$U$37,Parameters!$V$30:$AI$37,ABS(J1029),ABS(I1029))*_xll.Interp2dTab(-1,1,Parameters!$V$18:$AI$18,Parameters!$U$19:$U$26,Parameters!$V$19:$AI$26,ABS(J1029),ABS(I1029))</f>
        <v>4.0000000000000002E-4</v>
      </c>
      <c r="N1029" s="35">
        <f t="shared" ref="N1029:N1092" si="212">IF(H1029&lt;0,H1029*M1029,H1029/M1029)</f>
        <v>0</v>
      </c>
      <c r="O1029" s="35">
        <f t="shared" ref="O1029:O1092" si="213">N1029*1000</f>
        <v>0</v>
      </c>
      <c r="P1029" s="35">
        <f t="shared" si="206"/>
        <v>0.76878367478531562</v>
      </c>
      <c r="Q1029" s="35" cm="1">
        <f t="array" ref="Q1029">_xll.Interp2dTab(-1,1,Parameters!$AL$29:$AY$29,Parameters!$AK$30:$AK$37,Parameters!$AL$30:$AY$37,ABS(L1029),ABS(K1029))</f>
        <v>0.4</v>
      </c>
      <c r="R1029" s="35">
        <f t="shared" ref="R1029:R1092" si="214">IF(H1029&lt;0,H1029*Q1029,H1029/Q1029)</f>
        <v>0</v>
      </c>
      <c r="S1029" s="35">
        <f t="shared" si="207"/>
        <v>0.52391451993618077</v>
      </c>
      <c r="X1029" s="12"/>
      <c r="AB1029" s="17">
        <f>([1]WLTC_BFH!$I1030/1000-H1029)</f>
        <v>4.0000000000000003E-7</v>
      </c>
      <c r="AC1029" s="17">
        <f t="shared" ref="AC1029:AC1092" si="215">ABS(AB1029)</f>
        <v>4.0000000000000003E-7</v>
      </c>
      <c r="AG1029" s="17">
        <f>([1]WLTC_BFH!$U1033/1000-N1029)</f>
        <v>-0.17599999999999999</v>
      </c>
      <c r="AH1029" s="17">
        <f t="shared" ref="AH1029:AH1092" si="216">ABS(AG1029)</f>
        <v>0.17599999999999999</v>
      </c>
      <c r="AK1029">
        <v>-0.14873554325241645</v>
      </c>
    </row>
    <row r="1030" spans="1:37" x14ac:dyDescent="0.3">
      <c r="A1030" s="5" t="s">
        <v>5</v>
      </c>
      <c r="B1030" s="5">
        <v>1026</v>
      </c>
      <c r="C1030" s="10">
        <v>0</v>
      </c>
      <c r="D1030" s="10">
        <v>0</v>
      </c>
      <c r="E1030" s="10">
        <v>5.6000000000000001E-2</v>
      </c>
      <c r="F1030" s="13">
        <f t="shared" ref="F1030:F1093" si="217">(($C1030-$C1029)/3.6)</f>
        <v>0</v>
      </c>
      <c r="G1030" s="13">
        <f t="shared" ref="G1030:G1093" si="218">(C1030/3.6)/1000+G1029</f>
        <v>7.8504166666666713</v>
      </c>
      <c r="H1030" s="35" cm="1">
        <f t="array" ref="H1030">(m*g*_xll.Interp1d(-1,Parameters!$H$48:$H$54,Parameters!$I$48:$I$54,C1030)+c_w*A*rho_L*(C1030/3.6)^2/2+F1030*e_i*m)*C1030/3.6/1000</f>
        <v>0</v>
      </c>
      <c r="I1030" s="35">
        <f t="shared" si="208"/>
        <v>0</v>
      </c>
      <c r="J1030" s="35">
        <f t="shared" si="209"/>
        <v>0</v>
      </c>
      <c r="K1030" s="35">
        <f t="shared" si="210"/>
        <v>0</v>
      </c>
      <c r="L1030" s="35">
        <f t="shared" si="211"/>
        <v>0</v>
      </c>
      <c r="M1030" s="35" cm="1">
        <f t="array" ref="M1030">_xll.Interp2dTab(-1,1,Parameters!$V$29:$AI$29,Parameters!$U$30:$U$37,Parameters!$V$30:$AI$37,ABS(J1030),ABS(I1030))*_xll.Interp2dTab(-1,1,Parameters!$V$18:$AI$18,Parameters!$U$19:$U$26,Parameters!$V$19:$AI$26,ABS(J1030),ABS(I1030))</f>
        <v>4.0000000000000002E-4</v>
      </c>
      <c r="N1030" s="35">
        <f t="shared" si="212"/>
        <v>0</v>
      </c>
      <c r="O1030" s="35">
        <f t="shared" si="213"/>
        <v>0</v>
      </c>
      <c r="P1030" s="35">
        <f t="shared" ref="P1030:P1093" si="219">N1030*(B1030-B1029)/60/60+P1029</f>
        <v>0.76878367478531562</v>
      </c>
      <c r="Q1030" s="35" cm="1">
        <f t="array" ref="Q1030">_xll.Interp2dTab(-1,1,Parameters!$AL$29:$AY$29,Parameters!$AK$30:$AK$37,Parameters!$AL$30:$AY$37,ABS(L1030),ABS(K1030))</f>
        <v>0.4</v>
      </c>
      <c r="R1030" s="35">
        <f t="shared" si="214"/>
        <v>0</v>
      </c>
      <c r="S1030" s="35">
        <f t="shared" ref="S1030:S1093" si="220">R1030*(B1030-B1029)/60/60+S1029</f>
        <v>0.52391451993618077</v>
      </c>
      <c r="X1030" s="12"/>
      <c r="AB1030" s="17">
        <f>([1]WLTC_BFH!$I1031/1000-H1030)</f>
        <v>-8.8000000000000004E-6</v>
      </c>
      <c r="AC1030" s="17">
        <f t="shared" si="215"/>
        <v>8.8000000000000004E-6</v>
      </c>
      <c r="AG1030" s="17">
        <f>([1]WLTC_BFH!$U1034/1000-N1030)</f>
        <v>-0.17599999999999999</v>
      </c>
      <c r="AH1030" s="17">
        <f t="shared" si="216"/>
        <v>0.17599999999999999</v>
      </c>
      <c r="AK1030">
        <v>-0.64567698182484179</v>
      </c>
    </row>
    <row r="1031" spans="1:37" x14ac:dyDescent="0.3">
      <c r="A1031" s="5" t="s">
        <v>5</v>
      </c>
      <c r="B1031" s="5">
        <v>1027</v>
      </c>
      <c r="C1031" s="10">
        <v>0.8</v>
      </c>
      <c r="D1031" s="10">
        <v>0.8</v>
      </c>
      <c r="E1031" s="10">
        <v>2.8400000000000002E-2</v>
      </c>
      <c r="F1031" s="13">
        <f t="shared" si="217"/>
        <v>0.22222222222222224</v>
      </c>
      <c r="G1031" s="13">
        <f t="shared" si="218"/>
        <v>7.8506388888888932</v>
      </c>
      <c r="H1031" s="35" cm="1">
        <f t="array" ref="H1031">(m*g*_xll.Interp1d(-1,Parameters!$H$48:$H$54,Parameters!$I$48:$I$54,C1031)+c_w*A*rho_L*(C1031/3.6)^2/2+F1031*e_i*m)*C1031/3.6/1000</f>
        <v>8.1990690716165188E-2</v>
      </c>
      <c r="I1031" s="35">
        <f t="shared" si="208"/>
        <v>13.107662793653748</v>
      </c>
      <c r="J1031" s="35">
        <f t="shared" si="209"/>
        <v>59.732496572834116</v>
      </c>
      <c r="K1031" s="35">
        <f t="shared" si="210"/>
        <v>53.498925692297775</v>
      </c>
      <c r="L1031" s="35">
        <f t="shared" si="211"/>
        <v>7.3174686479032358</v>
      </c>
      <c r="M1031" s="35" cm="1">
        <f t="array" ref="M1031">_xll.Interp2dTab(-1,1,Parameters!$V$29:$AI$29,Parameters!$U$30:$U$37,Parameters!$V$30:$AI$37,ABS(J1031),ABS(I1031))*_xll.Interp2dTab(-1,1,Parameters!$V$18:$AI$18,Parameters!$U$19:$U$26,Parameters!$V$19:$AI$26,ABS(J1031),ABS(I1031))</f>
        <v>0.15320030108187654</v>
      </c>
      <c r="N1031" s="35">
        <f t="shared" si="212"/>
        <v>0.53518622442096897</v>
      </c>
      <c r="O1031" s="35">
        <f t="shared" si="213"/>
        <v>535.18622442096898</v>
      </c>
      <c r="P1031" s="35">
        <f t="shared" si="219"/>
        <v>0.76893233762543256</v>
      </c>
      <c r="Q1031" s="35" cm="1">
        <f t="array" ref="Q1031">_xll.Interp2dTab(-1,1,Parameters!$AL$29:$AY$29,Parameters!$AK$30:$AK$37,Parameters!$AL$30:$AY$37,ABS(L1031),ABS(K1031))</f>
        <v>0.38287437864411483</v>
      </c>
      <c r="R1031" s="35">
        <f t="shared" si="214"/>
        <v>0.21414514861642459</v>
      </c>
      <c r="S1031" s="35">
        <f t="shared" si="220"/>
        <v>0.52397400469968536</v>
      </c>
      <c r="X1031" s="12"/>
      <c r="AB1031" s="17">
        <f>([1]WLTC_BFH!$I1032/1000-H1031)</f>
        <v>-8.1994990716165186E-2</v>
      </c>
      <c r="AC1031" s="17">
        <f t="shared" si="215"/>
        <v>8.1994990716165186E-2</v>
      </c>
      <c r="AG1031" s="17">
        <f>([1]WLTC_BFH!$U1035/1000-N1031)</f>
        <v>-0.23692073769536226</v>
      </c>
      <c r="AH1031" s="17">
        <f t="shared" si="216"/>
        <v>0.23692073769536226</v>
      </c>
      <c r="AK1031">
        <v>6.1233224783749984E-2</v>
      </c>
    </row>
    <row r="1032" spans="1:37" x14ac:dyDescent="0.3">
      <c r="A1032" s="5" t="s">
        <v>5</v>
      </c>
      <c r="B1032" s="5">
        <v>1028</v>
      </c>
      <c r="C1032" s="10">
        <v>3.6</v>
      </c>
      <c r="D1032" s="10">
        <v>3.6</v>
      </c>
      <c r="E1032" s="10">
        <v>-3.0499999999999999E-2</v>
      </c>
      <c r="F1032" s="13">
        <f t="shared" si="217"/>
        <v>0.77777777777777768</v>
      </c>
      <c r="G1032" s="13">
        <f t="shared" si="218"/>
        <v>7.8516388888888935</v>
      </c>
      <c r="H1032" s="35" cm="1">
        <f t="array" ref="H1032">(m*g*_xll.Interp1d(-1,Parameters!$H$48:$H$54,Parameters!$I$48:$I$54,C1032)+c_w*A*rho_L*(C1032/3.6)^2/2+F1032*e_i*m)*C1032/3.6/1000</f>
        <v>1.124913594021234</v>
      </c>
      <c r="I1032" s="35">
        <f t="shared" si="208"/>
        <v>39.963854252867556</v>
      </c>
      <c r="J1032" s="35">
        <f t="shared" si="209"/>
        <v>268.79623457775352</v>
      </c>
      <c r="K1032" s="35">
        <f t="shared" si="210"/>
        <v>163.11247113307894</v>
      </c>
      <c r="L1032" s="35">
        <f t="shared" si="211"/>
        <v>32.92860891556456</v>
      </c>
      <c r="M1032" s="35" cm="1">
        <f t="array" ref="M1032">_xll.Interp2dTab(-1,1,Parameters!$V$29:$AI$29,Parameters!$U$30:$U$37,Parameters!$V$30:$AI$37,ABS(J1032),ABS(I1032))*_xll.Interp2dTab(-1,1,Parameters!$V$18:$AI$18,Parameters!$U$19:$U$26,Parameters!$V$19:$AI$26,ABS(J1032),ABS(I1032))</f>
        <v>0.24628637576524304</v>
      </c>
      <c r="N1032" s="35">
        <f t="shared" si="212"/>
        <v>4.5675023253965419</v>
      </c>
      <c r="O1032" s="35">
        <f t="shared" si="213"/>
        <v>4567.5023253965419</v>
      </c>
      <c r="P1032" s="35">
        <f t="shared" si="219"/>
        <v>0.77020108827137601</v>
      </c>
      <c r="Q1032" s="35" cm="1">
        <f t="array" ref="Q1032">_xll.Interp2dTab(-1,1,Parameters!$AL$29:$AY$29,Parameters!$AK$30:$AK$37,Parameters!$AL$30:$AY$37,ABS(L1032),ABS(K1032))</f>
        <v>0.43802701388719534</v>
      </c>
      <c r="R1032" s="35">
        <f t="shared" si="214"/>
        <v>2.5681374854906367</v>
      </c>
      <c r="S1032" s="35">
        <f t="shared" si="220"/>
        <v>0.52468737622343276</v>
      </c>
      <c r="X1032" s="12"/>
      <c r="AB1032" s="17">
        <f>([1]WLTC_BFH!$I1033/1000-H1032)</f>
        <v>-1.124908894021234</v>
      </c>
      <c r="AC1032" s="17">
        <f t="shared" si="215"/>
        <v>1.124908894021234</v>
      </c>
      <c r="AG1032" s="17">
        <f>([1]WLTC_BFH!$U1036/1000-N1032)</f>
        <v>-2.3279979006179428</v>
      </c>
      <c r="AH1032" s="17">
        <f t="shared" si="216"/>
        <v>2.3279979006179428</v>
      </c>
      <c r="AK1032">
        <v>2.5884104706531739</v>
      </c>
    </row>
    <row r="1033" spans="1:37" x14ac:dyDescent="0.3">
      <c r="A1033" s="5" t="s">
        <v>5</v>
      </c>
      <c r="B1033" s="5">
        <v>1029</v>
      </c>
      <c r="C1033" s="10">
        <v>8.6</v>
      </c>
      <c r="D1033" s="10">
        <v>8.6</v>
      </c>
      <c r="E1033" s="10">
        <v>0.1179</v>
      </c>
      <c r="F1033" s="13">
        <f t="shared" si="217"/>
        <v>1.3888888888888888</v>
      </c>
      <c r="G1033" s="13">
        <f t="shared" si="218"/>
        <v>7.854027777777782</v>
      </c>
      <c r="H1033" s="35" cm="1">
        <f t="array" ref="H1033">(m*g*_xll.Interp1d(-1,Parameters!$H$48:$H$54,Parameters!$I$48:$I$54,C1033)+c_w*A*rho_L*(C1033/3.6)^2/2+F1033*e_i*m)*C1033/3.6/1000</f>
        <v>4.6772271743617466</v>
      </c>
      <c r="I1033" s="35">
        <f t="shared" si="208"/>
        <v>69.556979593595358</v>
      </c>
      <c r="J1033" s="35">
        <f t="shared" si="209"/>
        <v>642.12433815796669</v>
      </c>
      <c r="K1033" s="35">
        <f t="shared" si="210"/>
        <v>283.89681221125949</v>
      </c>
      <c r="L1033" s="35">
        <f t="shared" si="211"/>
        <v>78.662787964959776</v>
      </c>
      <c r="M1033" s="35" cm="1">
        <f t="array" ref="M1033">_xll.Interp2dTab(-1,1,Parameters!$V$29:$AI$29,Parameters!$U$30:$U$37,Parameters!$V$30:$AI$37,ABS(J1033),ABS(I1033))*_xll.Interp2dTab(-1,1,Parameters!$V$18:$AI$18,Parameters!$U$19:$U$26,Parameters!$V$19:$AI$26,ABS(J1033),ABS(I1033))</f>
        <v>0.45657982834011179</v>
      </c>
      <c r="N1033" s="35">
        <f t="shared" si="212"/>
        <v>10.244051278756064</v>
      </c>
      <c r="O1033" s="35">
        <f t="shared" si="213"/>
        <v>10244.051278756064</v>
      </c>
      <c r="P1033" s="35">
        <f t="shared" si="219"/>
        <v>0.77304665807103046</v>
      </c>
      <c r="Q1033" s="35" cm="1">
        <f t="array" ref="Q1033">_xll.Interp2dTab(-1,1,Parameters!$AL$29:$AY$29,Parameters!$AK$30:$AK$37,Parameters!$AL$30:$AY$37,ABS(L1033),ABS(K1033))</f>
        <v>0.5673805213047779</v>
      </c>
      <c r="R1033" s="35">
        <f t="shared" si="214"/>
        <v>8.2435455549403613</v>
      </c>
      <c r="S1033" s="35">
        <f t="shared" si="220"/>
        <v>0.526977249988694</v>
      </c>
      <c r="X1033" s="12"/>
      <c r="AB1033" s="17">
        <f>([1]WLTC_BFH!$I1034/1000-H1033)</f>
        <v>-4.6772436743617467</v>
      </c>
      <c r="AC1033" s="17">
        <f t="shared" si="215"/>
        <v>4.6772436743617467</v>
      </c>
      <c r="AG1033" s="17">
        <f>([1]WLTC_BFH!$U1037/1000-N1033)</f>
        <v>-5.8818589710637426</v>
      </c>
      <c r="AH1033" s="17">
        <f t="shared" si="216"/>
        <v>5.8818589710637426</v>
      </c>
      <c r="AK1033">
        <v>3.509553697545325</v>
      </c>
    </row>
    <row r="1034" spans="1:37" x14ac:dyDescent="0.3">
      <c r="A1034" s="5" t="s">
        <v>5</v>
      </c>
      <c r="B1034" s="5">
        <v>1030</v>
      </c>
      <c r="C1034" s="10">
        <v>14.6</v>
      </c>
      <c r="D1034" s="10">
        <v>14.6</v>
      </c>
      <c r="E1034" s="10">
        <v>0.76129999999999998</v>
      </c>
      <c r="F1034" s="13">
        <f t="shared" si="217"/>
        <v>1.6666666666666665</v>
      </c>
      <c r="G1034" s="13">
        <f t="shared" si="218"/>
        <v>7.8580833333333375</v>
      </c>
      <c r="H1034" s="35" cm="1">
        <f t="array" ref="H1034">(m*g*_xll.Interp1d(-1,Parameters!$H$48:$H$54,Parameters!$I$48:$I$54,C1034)+c_w*A*rho_L*(C1034/3.6)^2/2+F1034*e_i*m)*C1034/3.6/1000</f>
        <v>9.4897097322992803</v>
      </c>
      <c r="I1034" s="35">
        <f t="shared" si="208"/>
        <v>83.128659055649081</v>
      </c>
      <c r="J1034" s="35">
        <f t="shared" si="209"/>
        <v>1090.1180624542221</v>
      </c>
      <c r="K1034" s="35">
        <f t="shared" si="210"/>
        <v>339.28962193563171</v>
      </c>
      <c r="L1034" s="35">
        <f t="shared" si="211"/>
        <v>133.54380282423401</v>
      </c>
      <c r="M1034" s="35" cm="1">
        <f t="array" ref="M1034">_xll.Interp2dTab(-1,1,Parameters!$V$29:$AI$29,Parameters!$U$30:$U$37,Parameters!$V$30:$AI$37,ABS(J1034),ABS(I1034))*_xll.Interp2dTab(-1,1,Parameters!$V$18:$AI$18,Parameters!$U$19:$U$26,Parameters!$V$19:$AI$26,ABS(J1034),ABS(I1034))</f>
        <v>0.6783559390022923</v>
      </c>
      <c r="N1034" s="35">
        <f t="shared" si="212"/>
        <v>13.989277880070587</v>
      </c>
      <c r="O1034" s="35">
        <f t="shared" si="213"/>
        <v>13989.277880070587</v>
      </c>
      <c r="P1034" s="35">
        <f t="shared" si="219"/>
        <v>0.77693256859327231</v>
      </c>
      <c r="Q1034" s="35" cm="1">
        <f t="array" ref="Q1034">_xll.Interp2dTab(-1,1,Parameters!$AL$29:$AY$29,Parameters!$AK$30:$AK$37,Parameters!$AL$30:$AY$37,ABS(L1034),ABS(K1034))</f>
        <v>0.64152399811767757</v>
      </c>
      <c r="R1034" s="35">
        <f t="shared" si="214"/>
        <v>14.792446985839089</v>
      </c>
      <c r="S1034" s="35">
        <f t="shared" si="220"/>
        <v>0.53108626304031592</v>
      </c>
      <c r="X1034" s="12"/>
      <c r="AB1034" s="17">
        <f>([1]WLTC_BFH!$I1035/1000-H1034)</f>
        <v>-9.4896251322992811</v>
      </c>
      <c r="AC1034" s="17">
        <f t="shared" si="215"/>
        <v>9.4896251322992811</v>
      </c>
      <c r="AG1034" s="17">
        <f>([1]WLTC_BFH!$U1038/1000-N1034)</f>
        <v>-6.5733149171078127</v>
      </c>
      <c r="AH1034" s="17">
        <f t="shared" si="216"/>
        <v>6.5733149171078127</v>
      </c>
      <c r="AK1034">
        <v>5.3194592615062906</v>
      </c>
    </row>
    <row r="1035" spans="1:37" x14ac:dyDescent="0.3">
      <c r="A1035" s="5" t="s">
        <v>5</v>
      </c>
      <c r="B1035" s="5">
        <v>1031</v>
      </c>
      <c r="C1035" s="10">
        <v>20</v>
      </c>
      <c r="D1035" s="10">
        <v>20</v>
      </c>
      <c r="E1035" s="10">
        <v>4.5673000000000004</v>
      </c>
      <c r="F1035" s="13">
        <f t="shared" si="217"/>
        <v>1.5</v>
      </c>
      <c r="G1035" s="13">
        <f t="shared" si="218"/>
        <v>7.8636388888888931</v>
      </c>
      <c r="H1035" s="35" cm="1">
        <f t="array" ref="H1035">(m*g*_xll.Interp1d(-1,Parameters!$H$48:$H$54,Parameters!$I$48:$I$54,C1035)+c_w*A*rho_L*(C1035/3.6)^2/2+F1035*e_i*m)*C1035/3.6/1000</f>
        <v>11.771813130985963</v>
      </c>
      <c r="I1035" s="35">
        <f t="shared" si="208"/>
        <v>75.277305578521052</v>
      </c>
      <c r="J1035" s="35">
        <f t="shared" si="209"/>
        <v>1493.3124143208524</v>
      </c>
      <c r="K1035" s="35">
        <f t="shared" si="210"/>
        <v>307.24432271873366</v>
      </c>
      <c r="L1035" s="35">
        <f t="shared" si="211"/>
        <v>182.93671619758084</v>
      </c>
      <c r="M1035" s="35" cm="1">
        <f t="array" ref="M1035">_xll.Interp2dTab(-1,1,Parameters!$V$29:$AI$29,Parameters!$U$30:$U$37,Parameters!$V$30:$AI$37,ABS(J1035),ABS(I1035))*_xll.Interp2dTab(-1,1,Parameters!$V$18:$AI$18,Parameters!$U$19:$U$26,Parameters!$V$19:$AI$26,ABS(J1035),ABS(I1035))</f>
        <v>0.76099002643260438</v>
      </c>
      <c r="N1035" s="35">
        <f t="shared" si="212"/>
        <v>15.469076758036213</v>
      </c>
      <c r="O1035" s="35">
        <f t="shared" si="213"/>
        <v>15469.076758036214</v>
      </c>
      <c r="P1035" s="35">
        <f t="shared" si="219"/>
        <v>0.78122953435939346</v>
      </c>
      <c r="Q1035" s="35" cm="1">
        <f t="array" ref="Q1035">_xll.Interp2dTab(-1,1,Parameters!$AL$29:$AY$29,Parameters!$AK$30:$AK$37,Parameters!$AL$30:$AY$37,ABS(L1035),ABS(K1035))</f>
        <v>0.71198553999166148</v>
      </c>
      <c r="R1035" s="35">
        <f t="shared" si="214"/>
        <v>16.533781193258264</v>
      </c>
      <c r="S1035" s="35">
        <f t="shared" si="220"/>
        <v>0.53567898003844316</v>
      </c>
      <c r="X1035" s="12"/>
      <c r="AB1035" s="17">
        <f>([1]WLTC_BFH!$I1036/1000-H1035)</f>
        <v>-11.769820330985963</v>
      </c>
      <c r="AC1035" s="17">
        <f t="shared" si="215"/>
        <v>11.769820330985963</v>
      </c>
      <c r="AG1035" s="17">
        <f>([1]WLTC_BFH!$U1039/1000-N1035)</f>
        <v>-3.5162979969746342</v>
      </c>
      <c r="AH1035" s="17">
        <f t="shared" si="216"/>
        <v>3.5162979969746342</v>
      </c>
      <c r="AK1035">
        <v>5.5422046148838984</v>
      </c>
    </row>
    <row r="1036" spans="1:37" x14ac:dyDescent="0.3">
      <c r="A1036" s="5" t="s">
        <v>5</v>
      </c>
      <c r="B1036" s="5">
        <v>1032</v>
      </c>
      <c r="C1036" s="10">
        <v>24.4</v>
      </c>
      <c r="D1036" s="10">
        <v>24.4</v>
      </c>
      <c r="E1036" s="10">
        <v>8.4687000000000001</v>
      </c>
      <c r="F1036" s="13">
        <f t="shared" si="217"/>
        <v>1.2222222222222219</v>
      </c>
      <c r="G1036" s="13">
        <f t="shared" si="218"/>
        <v>7.8704166666666708</v>
      </c>
      <c r="H1036" s="35" cm="1">
        <f t="array" ref="H1036">(m*g*_xll.Interp1d(-1,Parameters!$H$48:$H$54,Parameters!$I$48:$I$54,C1036)+c_w*A*rho_L*(C1036/3.6)^2/2+F1036*e_i*m)*C1036/3.6/1000</f>
        <v>11.841171585970573</v>
      </c>
      <c r="I1036" s="35">
        <f t="shared" si="208"/>
        <v>62.066256257007723</v>
      </c>
      <c r="J1036" s="35">
        <f t="shared" si="209"/>
        <v>1821.8411454714401</v>
      </c>
      <c r="K1036" s="35">
        <f t="shared" si="210"/>
        <v>253.32342491297703</v>
      </c>
      <c r="L1036" s="35">
        <f t="shared" si="211"/>
        <v>223.18279376104863</v>
      </c>
      <c r="M1036" s="35" cm="1">
        <f t="array" ref="M1036">_xll.Interp2dTab(-1,1,Parameters!$V$29:$AI$29,Parameters!$U$30:$U$37,Parameters!$V$30:$AI$37,ABS(J1036),ABS(I1036))*_xll.Interp2dTab(-1,1,Parameters!$V$18:$AI$18,Parameters!$U$19:$U$26,Parameters!$V$19:$AI$26,ABS(J1036),ABS(I1036))</f>
        <v>0.83897528077276584</v>
      </c>
      <c r="N1036" s="35">
        <f t="shared" si="212"/>
        <v>14.113850380745271</v>
      </c>
      <c r="O1036" s="35">
        <f t="shared" si="213"/>
        <v>14113.850380745271</v>
      </c>
      <c r="P1036" s="35">
        <f t="shared" si="219"/>
        <v>0.78515004835404489</v>
      </c>
      <c r="Q1036" s="35" cm="1">
        <f t="array" ref="Q1036">_xll.Interp2dTab(-1,1,Parameters!$AL$29:$AY$29,Parameters!$AK$30:$AK$37,Parameters!$AL$30:$AY$37,ABS(L1036),ABS(K1036))</f>
        <v>0.79553099519321335</v>
      </c>
      <c r="R1036" s="35">
        <f t="shared" si="214"/>
        <v>14.884613745432592</v>
      </c>
      <c r="S1036" s="35">
        <f t="shared" si="220"/>
        <v>0.53981359496772996</v>
      </c>
      <c r="X1036" s="12"/>
      <c r="AB1036" s="17">
        <f>([1]WLTC_BFH!$I1037/1000-H1036)</f>
        <v>-11.838040385970572</v>
      </c>
      <c r="AC1036" s="17">
        <f t="shared" si="215"/>
        <v>11.838040385970572</v>
      </c>
      <c r="AG1036" s="17">
        <f>([1]WLTC_BFH!$U1040/1000-N1036)</f>
        <v>0.94587239153195846</v>
      </c>
      <c r="AH1036" s="17">
        <f t="shared" si="216"/>
        <v>0.94587239153195846</v>
      </c>
      <c r="AK1036">
        <v>8.7496701419233851</v>
      </c>
    </row>
    <row r="1037" spans="1:37" x14ac:dyDescent="0.3">
      <c r="A1037" s="5" t="s">
        <v>5</v>
      </c>
      <c r="B1037" s="5">
        <v>1033</v>
      </c>
      <c r="C1037" s="10">
        <v>28.2</v>
      </c>
      <c r="D1037" s="10">
        <v>28.2</v>
      </c>
      <c r="E1037" s="10">
        <v>13.0509</v>
      </c>
      <c r="F1037" s="13">
        <f t="shared" si="217"/>
        <v>1.0555555555555558</v>
      </c>
      <c r="G1037" s="13">
        <f t="shared" si="218"/>
        <v>7.878250000000004</v>
      </c>
      <c r="H1037" s="35" cm="1">
        <f t="array" ref="H1037">(m*g*_xll.Interp1d(-1,Parameters!$H$48:$H$54,Parameters!$I$48:$I$54,C1037)+c_w*A*rho_L*(C1037/3.6)^2/2+F1037*e_i*m)*C1037/3.6/1000</f>
        <v>11.960328667055583</v>
      </c>
      <c r="I1037" s="35">
        <f t="shared" si="208"/>
        <v>54.243125782075097</v>
      </c>
      <c r="J1037" s="35">
        <f t="shared" si="209"/>
        <v>2105.570504192402</v>
      </c>
      <c r="K1037" s="35">
        <f t="shared" si="210"/>
        <v>221.39331787953952</v>
      </c>
      <c r="L1037" s="35">
        <f t="shared" si="211"/>
        <v>257.94076983858901</v>
      </c>
      <c r="M1037" s="35" cm="1">
        <f t="array" ref="M1037">_xll.Interp2dTab(-1,1,Parameters!$V$29:$AI$29,Parameters!$U$30:$U$37,Parameters!$V$30:$AI$37,ABS(J1037),ABS(I1037))*_xll.Interp2dTab(-1,1,Parameters!$V$18:$AI$18,Parameters!$U$19:$U$26,Parameters!$V$19:$AI$26,ABS(J1037),ABS(I1037))</f>
        <v>0.88469488522439865</v>
      </c>
      <c r="N1037" s="35">
        <f t="shared" si="212"/>
        <v>13.519156566641506</v>
      </c>
      <c r="O1037" s="35">
        <f t="shared" si="213"/>
        <v>13519.156566641506</v>
      </c>
      <c r="P1037" s="35">
        <f t="shared" si="219"/>
        <v>0.78890536962255642</v>
      </c>
      <c r="Q1037" s="35" cm="1">
        <f t="array" ref="Q1037">_xll.Interp2dTab(-1,1,Parameters!$AL$29:$AY$29,Parameters!$AK$30:$AK$37,Parameters!$AL$30:$AY$37,ABS(L1037),ABS(K1037))</f>
        <v>0.84832932525298266</v>
      </c>
      <c r="R1037" s="35">
        <f t="shared" si="214"/>
        <v>14.098685865290417</v>
      </c>
      <c r="S1037" s="35">
        <f t="shared" si="220"/>
        <v>0.54372989659697735</v>
      </c>
      <c r="X1037" s="12"/>
      <c r="AB1037" s="17">
        <f>([1]WLTC_BFH!$I1038/1000-H1037)</f>
        <v>-11.954185867055584</v>
      </c>
      <c r="AC1037" s="17">
        <f t="shared" si="215"/>
        <v>11.954185867055584</v>
      </c>
      <c r="AG1037" s="17">
        <f>([1]WLTC_BFH!$U1041/1000-N1037)</f>
        <v>1.3164148619299318</v>
      </c>
      <c r="AH1037" s="17">
        <f t="shared" si="216"/>
        <v>1.3164148619299318</v>
      </c>
      <c r="AK1037">
        <v>5.9085531510104747</v>
      </c>
    </row>
    <row r="1038" spans="1:37" x14ac:dyDescent="0.3">
      <c r="A1038" s="5" t="s">
        <v>5</v>
      </c>
      <c r="B1038" s="5">
        <v>1034</v>
      </c>
      <c r="C1038" s="10">
        <v>31.7</v>
      </c>
      <c r="D1038" s="10">
        <v>31.7</v>
      </c>
      <c r="E1038" s="10">
        <v>18.778500000000001</v>
      </c>
      <c r="F1038" s="13">
        <f t="shared" si="217"/>
        <v>0.97222222222222221</v>
      </c>
      <c r="G1038" s="13">
        <f t="shared" si="218"/>
        <v>7.8870555555555599</v>
      </c>
      <c r="H1038" s="35" cm="1">
        <f t="array" ref="H1038">(m*g*_xll.Interp1d(-1,Parameters!$H$48:$H$54,Parameters!$I$48:$I$54,C1038)+c_w*A*rho_L*(C1038/3.6)^2/2+F1038*e_i*m)*C1038/3.6/1000</f>
        <v>12.506579595015339</v>
      </c>
      <c r="I1038" s="35">
        <f t="shared" si="208"/>
        <v>50.45799522889893</v>
      </c>
      <c r="J1038" s="35">
        <f t="shared" si="209"/>
        <v>2366.9001766985516</v>
      </c>
      <c r="K1038" s="35">
        <f t="shared" si="210"/>
        <v>205.944307526751</v>
      </c>
      <c r="L1038" s="35">
        <f t="shared" si="211"/>
        <v>289.9546951731657</v>
      </c>
      <c r="M1038" s="35" cm="1">
        <f t="array" ref="M1038">_xll.Interp2dTab(-1,1,Parameters!$V$29:$AI$29,Parameters!$U$30:$U$37,Parameters!$V$30:$AI$37,ABS(J1038),ABS(I1038))*_xll.Interp2dTab(-1,1,Parameters!$V$18:$AI$18,Parameters!$U$19:$U$26,Parameters!$V$19:$AI$26,ABS(J1038),ABS(I1038))</f>
        <v>0.88950535581678725</v>
      </c>
      <c r="N1038" s="35">
        <f t="shared" si="212"/>
        <v>14.060150974055897</v>
      </c>
      <c r="O1038" s="35">
        <f t="shared" si="213"/>
        <v>14060.150974055898</v>
      </c>
      <c r="P1038" s="35">
        <f t="shared" si="219"/>
        <v>0.79281096711534971</v>
      </c>
      <c r="Q1038" s="35" cm="1">
        <f t="array" ref="Q1038">_xll.Interp2dTab(-1,1,Parameters!$AL$29:$AY$29,Parameters!$AK$30:$AK$37,Parameters!$AL$30:$AY$37,ABS(L1038),ABS(K1038))</f>
        <v>0.8801673830634863</v>
      </c>
      <c r="R1038" s="35">
        <f t="shared" si="214"/>
        <v>14.209319540432507</v>
      </c>
      <c r="S1038" s="35">
        <f t="shared" si="220"/>
        <v>0.54767692980265303</v>
      </c>
      <c r="X1038" s="12"/>
      <c r="AB1038" s="17">
        <f>([1]WLTC_BFH!$I1039/1000-H1038)</f>
        <v>-12.495508295015339</v>
      </c>
      <c r="AC1038" s="17">
        <f t="shared" si="215"/>
        <v>12.495508295015339</v>
      </c>
      <c r="AG1038" s="17">
        <f>([1]WLTC_BFH!$U1042/1000-N1038)</f>
        <v>0.70727759737245677</v>
      </c>
      <c r="AH1038" s="17">
        <f t="shared" si="216"/>
        <v>0.70727759737245677</v>
      </c>
      <c r="AK1038">
        <v>-0.18082474217080957</v>
      </c>
    </row>
    <row r="1039" spans="1:37" x14ac:dyDescent="0.3">
      <c r="A1039" s="5" t="s">
        <v>5</v>
      </c>
      <c r="B1039" s="5">
        <v>1035</v>
      </c>
      <c r="C1039" s="10">
        <v>35</v>
      </c>
      <c r="D1039" s="10">
        <v>35</v>
      </c>
      <c r="E1039" s="10">
        <v>24.343800000000002</v>
      </c>
      <c r="F1039" s="13">
        <f t="shared" si="217"/>
        <v>0.91666666666666685</v>
      </c>
      <c r="G1039" s="13">
        <f t="shared" si="218"/>
        <v>7.8967777777777819</v>
      </c>
      <c r="H1039" s="35" cm="1">
        <f t="array" ref="H1039">(m*g*_xll.Interp1d(-1,Parameters!$H$48:$H$54,Parameters!$I$48:$I$54,C1039)+c_w*A*rho_L*(C1039/3.6)^2/2+F1039*e_i*m)*C1039/3.6/1000</f>
        <v>13.142732748527221</v>
      </c>
      <c r="I1039" s="35">
        <f t="shared" si="208"/>
        <v>48.025106279072538</v>
      </c>
      <c r="J1039" s="35">
        <f t="shared" si="209"/>
        <v>2613.2967250614915</v>
      </c>
      <c r="K1039" s="35">
        <f t="shared" si="210"/>
        <v>196.01447127803456</v>
      </c>
      <c r="L1039" s="35">
        <f t="shared" si="211"/>
        <v>320.13925334576646</v>
      </c>
      <c r="M1039" s="35" cm="1">
        <f t="array" ref="M1039">_xll.Interp2dTab(-1,1,Parameters!$V$29:$AI$29,Parameters!$U$30:$U$37,Parameters!$V$30:$AI$37,ABS(J1039),ABS(I1039))*_xll.Interp2dTab(-1,1,Parameters!$V$18:$AI$18,Parameters!$U$19:$U$26,Parameters!$V$19:$AI$26,ABS(J1039),ABS(I1039))</f>
        <v>0.88059746641189296</v>
      </c>
      <c r="N1039" s="35">
        <f t="shared" si="212"/>
        <v>14.924790553939438</v>
      </c>
      <c r="O1039" s="35">
        <f t="shared" si="213"/>
        <v>14924.790553939438</v>
      </c>
      <c r="P1039" s="35">
        <f t="shared" si="219"/>
        <v>0.79695674226922175</v>
      </c>
      <c r="Q1039" s="35" cm="1">
        <f t="array" ref="Q1039">_xll.Interp2dTab(-1,1,Parameters!$AL$29:$AY$29,Parameters!$AK$30:$AK$37,Parameters!$AL$30:$AY$37,ABS(L1039),ABS(K1039))</f>
        <v>0.89558192937161518</v>
      </c>
      <c r="R1039" s="35">
        <f t="shared" si="214"/>
        <v>14.675075855705145</v>
      </c>
      <c r="S1039" s="35">
        <f t="shared" si="220"/>
        <v>0.55175333976257113</v>
      </c>
      <c r="X1039" s="12"/>
      <c r="AB1039" s="17">
        <f>([1]WLTC_BFH!$I1040/1000-H1039)</f>
        <v>-13.12947684852722</v>
      </c>
      <c r="AC1039" s="17">
        <f t="shared" si="215"/>
        <v>13.12947684852722</v>
      </c>
      <c r="AG1039" s="17">
        <f>([1]WLTC_BFH!$U1043/1000-N1039)</f>
        <v>1.8546737317748736</v>
      </c>
      <c r="AH1039" s="17">
        <f t="shared" si="216"/>
        <v>1.8546737317748736</v>
      </c>
      <c r="AK1039">
        <v>-0.8888598902097371</v>
      </c>
    </row>
    <row r="1040" spans="1:37" x14ac:dyDescent="0.3">
      <c r="A1040" s="5" t="s">
        <v>5</v>
      </c>
      <c r="B1040" s="5">
        <v>1036</v>
      </c>
      <c r="C1040" s="10">
        <v>37.6</v>
      </c>
      <c r="D1040" s="10">
        <v>37.6</v>
      </c>
      <c r="E1040" s="10">
        <v>29.0718</v>
      </c>
      <c r="F1040" s="13">
        <f t="shared" si="217"/>
        <v>0.72222222222222265</v>
      </c>
      <c r="G1040" s="13">
        <f t="shared" si="218"/>
        <v>7.9072222222222264</v>
      </c>
      <c r="H1040" s="35" cm="1">
        <f t="array" ref="H1040">(m*g*_xll.Interp1d(-1,Parameters!$H$48:$H$54,Parameters!$I$48:$I$54,C1040)+c_w*A*rho_L*(C1040/3.6)^2/2+F1040*e_i*m)*C1040/3.6/1000</f>
        <v>11.42009304279383</v>
      </c>
      <c r="I1040" s="35">
        <f t="shared" si="208"/>
        <v>38.844765094304471</v>
      </c>
      <c r="J1040" s="35">
        <f t="shared" si="209"/>
        <v>2807.427338923203</v>
      </c>
      <c r="K1040" s="35">
        <f t="shared" si="210"/>
        <v>158.54490873240371</v>
      </c>
      <c r="L1040" s="35">
        <f t="shared" si="211"/>
        <v>343.92102645145201</v>
      </c>
      <c r="M1040" s="35" cm="1">
        <f t="array" ref="M1040">_xll.Interp2dTab(-1,1,Parameters!$V$29:$AI$29,Parameters!$U$30:$U$37,Parameters!$V$30:$AI$37,ABS(J1040),ABS(I1040))*_xll.Interp2dTab(-1,1,Parameters!$V$18:$AI$18,Parameters!$U$19:$U$26,Parameters!$V$19:$AI$26,ABS(J1040),ABS(I1040))</f>
        <v>0.83425361465760506</v>
      </c>
      <c r="N1040" s="35">
        <f t="shared" si="212"/>
        <v>13.688994380301095</v>
      </c>
      <c r="O1040" s="35">
        <f t="shared" si="213"/>
        <v>13688.994380301096</v>
      </c>
      <c r="P1040" s="35">
        <f t="shared" si="219"/>
        <v>0.80075924070819426</v>
      </c>
      <c r="Q1040" s="35" cm="1">
        <f t="array" ref="Q1040">_xll.Interp2dTab(-1,1,Parameters!$AL$29:$AY$29,Parameters!$AK$30:$AK$37,Parameters!$AL$30:$AY$37,ABS(L1040),ABS(K1040))</f>
        <v>0.91445586671727319</v>
      </c>
      <c r="R1040" s="35">
        <f t="shared" si="214"/>
        <v>12.488402621101709</v>
      </c>
      <c r="S1040" s="35">
        <f t="shared" si="220"/>
        <v>0.55522234049065489</v>
      </c>
      <c r="X1040" s="12"/>
      <c r="AB1040" s="17">
        <f>([1]WLTC_BFH!$I1041/1000-H1040)</f>
        <v>-11.407246442793831</v>
      </c>
      <c r="AC1040" s="17">
        <f t="shared" si="215"/>
        <v>11.407246442793831</v>
      </c>
      <c r="AG1040" s="17">
        <f>([1]WLTC_BFH!$U1044/1000-N1040)</f>
        <v>0.63689847684204537</v>
      </c>
      <c r="AH1040" s="17">
        <f t="shared" si="216"/>
        <v>0.63689847684204537</v>
      </c>
      <c r="AK1040">
        <v>-2.3751101354794582</v>
      </c>
    </row>
    <row r="1041" spans="1:37" x14ac:dyDescent="0.3">
      <c r="A1041" s="5" t="s">
        <v>5</v>
      </c>
      <c r="B1041" s="5">
        <v>1037</v>
      </c>
      <c r="C1041" s="10">
        <v>39.700000000000003</v>
      </c>
      <c r="D1041" s="10">
        <v>39.700000000000003</v>
      </c>
      <c r="E1041" s="10">
        <v>33.075499999999998</v>
      </c>
      <c r="F1041" s="13">
        <f t="shared" si="217"/>
        <v>0.5833333333333337</v>
      </c>
      <c r="G1041" s="13">
        <f t="shared" si="218"/>
        <v>7.918250000000004</v>
      </c>
      <c r="H1041" s="35" cm="1">
        <f t="array" ref="H1041">(m*g*_xll.Interp1d(-1,Parameters!$H$48:$H$54,Parameters!$I$48:$I$54,C1041)+c_w*A*rho_L*(C1041/3.6)^2/2+F1041*e_i*m)*C1041/3.6/1000</f>
        <v>10.031901231975645</v>
      </c>
      <c r="I1041" s="35">
        <f t="shared" si="208"/>
        <v>32.317923092131856</v>
      </c>
      <c r="J1041" s="35">
        <f t="shared" si="209"/>
        <v>2964.2251424268929</v>
      </c>
      <c r="K1041" s="35">
        <f t="shared" si="210"/>
        <v>131.90560310053618</v>
      </c>
      <c r="L1041" s="35">
        <f t="shared" si="211"/>
        <v>363.12938165219805</v>
      </c>
      <c r="M1041" s="35" cm="1">
        <f t="array" ref="M1041">_xll.Interp2dTab(-1,1,Parameters!$V$29:$AI$29,Parameters!$U$30:$U$37,Parameters!$V$30:$AI$37,ABS(J1041),ABS(I1041))*_xll.Interp2dTab(-1,1,Parameters!$V$18:$AI$18,Parameters!$U$19:$U$26,Parameters!$V$19:$AI$26,ABS(J1041),ABS(I1041))</f>
        <v>0.80208669390157761</v>
      </c>
      <c r="N1041" s="35">
        <f t="shared" si="212"/>
        <v>12.507253029192675</v>
      </c>
      <c r="O1041" s="35">
        <f t="shared" si="213"/>
        <v>12507.253029192676</v>
      </c>
      <c r="P1041" s="35">
        <f t="shared" si="219"/>
        <v>0.80423347766074782</v>
      </c>
      <c r="Q1041" s="35" cm="1">
        <f t="array" ref="Q1041">_xll.Interp2dTab(-1,1,Parameters!$AL$29:$AY$29,Parameters!$AK$30:$AK$37,Parameters!$AL$30:$AY$37,ABS(L1041),ABS(K1041))</f>
        <v>0.92771425650510386</v>
      </c>
      <c r="R1041" s="35">
        <f t="shared" si="214"/>
        <v>10.813568037391105</v>
      </c>
      <c r="S1041" s="35">
        <f t="shared" si="220"/>
        <v>0.55822610938993023</v>
      </c>
      <c r="X1041" s="12"/>
      <c r="AB1041" s="17">
        <f>([1]WLTC_BFH!$I1042/1000-H1041)</f>
        <v>-10.019162231975645</v>
      </c>
      <c r="AC1041" s="17">
        <f t="shared" si="215"/>
        <v>10.019162231975645</v>
      </c>
      <c r="AG1041" s="17">
        <f>([1]WLTC_BFH!$U1045/1000-N1041)</f>
        <v>-1.9400530291923275</v>
      </c>
      <c r="AH1041" s="17">
        <f t="shared" si="216"/>
        <v>1.9400530291923275</v>
      </c>
      <c r="AK1041">
        <v>-5.0679881580851109</v>
      </c>
    </row>
    <row r="1042" spans="1:37" x14ac:dyDescent="0.3">
      <c r="A1042" s="5" t="s">
        <v>5</v>
      </c>
      <c r="B1042" s="5">
        <v>1038</v>
      </c>
      <c r="C1042" s="10">
        <v>41.5</v>
      </c>
      <c r="D1042" s="10">
        <v>41.5</v>
      </c>
      <c r="E1042" s="10">
        <v>36.934899999999999</v>
      </c>
      <c r="F1042" s="13">
        <f t="shared" si="217"/>
        <v>0.49999999999999922</v>
      </c>
      <c r="G1042" s="13">
        <f t="shared" si="218"/>
        <v>7.9297777777777814</v>
      </c>
      <c r="H1042" s="35" cm="1">
        <f t="array" ref="H1042">(m*g*_xll.Interp1d(-1,Parameters!$H$48:$H$54,Parameters!$I$48:$I$54,C1042)+c_w*A*rho_L*(C1042/3.6)^2/2+F1042*e_i*m)*C1042/3.6/1000</f>
        <v>9.2337752449167496</v>
      </c>
      <c r="I1042" s="35">
        <f t="shared" si="208"/>
        <v>28.456527634073481</v>
      </c>
      <c r="J1042" s="35">
        <f t="shared" si="209"/>
        <v>3098.6232597157691</v>
      </c>
      <c r="K1042" s="35">
        <f t="shared" si="210"/>
        <v>116.14531753847092</v>
      </c>
      <c r="L1042" s="35">
        <f t="shared" si="211"/>
        <v>379.5936861099803</v>
      </c>
      <c r="M1042" s="35" cm="1">
        <f t="array" ref="M1042">_xll.Interp2dTab(-1,1,Parameters!$V$29:$AI$29,Parameters!$U$30:$U$37,Parameters!$V$30:$AI$37,ABS(J1042),ABS(I1042))*_xll.Interp2dTab(-1,1,Parameters!$V$18:$AI$18,Parameters!$U$19:$U$26,Parameters!$V$19:$AI$26,ABS(J1042),ABS(I1042))</f>
        <v>0.78275135282212926</v>
      </c>
      <c r="N1042" s="35">
        <f t="shared" si="212"/>
        <v>11.796562486446463</v>
      </c>
      <c r="O1042" s="35">
        <f t="shared" si="213"/>
        <v>11796.562486446463</v>
      </c>
      <c r="P1042" s="35">
        <f t="shared" si="219"/>
        <v>0.80751030057364959</v>
      </c>
      <c r="Q1042" s="35" cm="1">
        <f t="array" ref="Q1042">_xll.Interp2dTab(-1,1,Parameters!$AL$29:$AY$29,Parameters!$AK$30:$AK$37,Parameters!$AL$30:$AY$37,ABS(L1042),ABS(K1042))</f>
        <v>0.93612345856926016</v>
      </c>
      <c r="R1042" s="35">
        <f t="shared" si="214"/>
        <v>9.863843449697697</v>
      </c>
      <c r="S1042" s="35">
        <f t="shared" si="220"/>
        <v>0.5609660659037351</v>
      </c>
      <c r="X1042" s="12"/>
      <c r="AB1042" s="17">
        <f>([1]WLTC_BFH!$I1043/1000-H1042)</f>
        <v>-9.2185211449167497</v>
      </c>
      <c r="AC1042" s="17">
        <f t="shared" si="215"/>
        <v>9.2185211449167497</v>
      </c>
      <c r="AG1042" s="17">
        <f>([1]WLTC_BFH!$U1046/1000-N1042)</f>
        <v>-1.5356976215815994</v>
      </c>
      <c r="AH1042" s="17">
        <f t="shared" si="216"/>
        <v>1.5356976215815994</v>
      </c>
      <c r="AK1042">
        <v>-6.424384996304191</v>
      </c>
    </row>
    <row r="1043" spans="1:37" x14ac:dyDescent="0.3">
      <c r="A1043" s="5" t="s">
        <v>5</v>
      </c>
      <c r="B1043" s="5">
        <v>1039</v>
      </c>
      <c r="C1043" s="10">
        <v>43.6</v>
      </c>
      <c r="D1043" s="10">
        <v>43.6</v>
      </c>
      <c r="E1043" s="10">
        <v>40.07</v>
      </c>
      <c r="F1043" s="13">
        <f t="shared" si="217"/>
        <v>0.5833333333333337</v>
      </c>
      <c r="G1043" s="13">
        <f t="shared" si="218"/>
        <v>7.9418888888888928</v>
      </c>
      <c r="H1043" s="35" cm="1">
        <f t="array" ref="H1043">(m*g*_xll.Interp1d(-1,Parameters!$H$48:$H$54,Parameters!$I$48:$I$54,C1043)+c_w*A*rho_L*(C1043/3.6)^2/2+F1043*e_i*m)*C1043/3.6/1000</f>
        <v>11.142182169521961</v>
      </c>
      <c r="I1043" s="35">
        <f t="shared" si="208"/>
        <v>32.683944743345521</v>
      </c>
      <c r="J1043" s="35">
        <f t="shared" si="209"/>
        <v>3255.4210632194586</v>
      </c>
      <c r="K1043" s="35">
        <f t="shared" si="210"/>
        <v>133.39952046996476</v>
      </c>
      <c r="L1043" s="35">
        <f t="shared" si="211"/>
        <v>398.80204131072628</v>
      </c>
      <c r="M1043" s="35" cm="1">
        <f t="array" ref="M1043">_xll.Interp2dTab(-1,1,Parameters!$V$29:$AI$29,Parameters!$U$30:$U$37,Parameters!$V$30:$AI$37,ABS(J1043),ABS(I1043))*_xll.Interp2dTab(-1,1,Parameters!$V$18:$AI$18,Parameters!$U$19:$U$26,Parameters!$V$19:$AI$26,ABS(J1043),ABS(I1043))</f>
        <v>0.80266093646105874</v>
      </c>
      <c r="N1043" s="35">
        <f t="shared" si="212"/>
        <v>13.881555291139456</v>
      </c>
      <c r="O1043" s="35">
        <f t="shared" si="213"/>
        <v>13881.555291139457</v>
      </c>
      <c r="P1043" s="35">
        <f t="shared" si="219"/>
        <v>0.81136628815452161</v>
      </c>
      <c r="Q1043" s="35" cm="1">
        <f t="array" ref="Q1043">_xll.Interp2dTab(-1,1,Parameters!$AL$29:$AY$29,Parameters!$AK$30:$AK$37,Parameters!$AL$30:$AY$37,ABS(L1043),ABS(K1043))</f>
        <v>0.93311046840923906</v>
      </c>
      <c r="R1043" s="35">
        <f t="shared" si="214"/>
        <v>11.940903619393623</v>
      </c>
      <c r="S1043" s="35">
        <f t="shared" si="220"/>
        <v>0.56428298357578888</v>
      </c>
      <c r="X1043" s="12"/>
      <c r="AB1043" s="17">
        <f>([1]WLTC_BFH!$I1044/1000-H1043)</f>
        <v>-11.131099769521962</v>
      </c>
      <c r="AC1043" s="17">
        <f t="shared" si="215"/>
        <v>11.131099769521962</v>
      </c>
      <c r="AG1043" s="17">
        <f>([1]WLTC_BFH!$U1047/1000-N1043)</f>
        <v>1.3885708349862291</v>
      </c>
      <c r="AH1043" s="17">
        <f t="shared" si="216"/>
        <v>1.3885708349862291</v>
      </c>
      <c r="AK1043">
        <v>0.70061592026105934</v>
      </c>
    </row>
    <row r="1044" spans="1:37" x14ac:dyDescent="0.3">
      <c r="A1044" s="5" t="s">
        <v>5</v>
      </c>
      <c r="B1044" s="5">
        <v>1040</v>
      </c>
      <c r="C1044" s="10">
        <v>46</v>
      </c>
      <c r="D1044" s="10">
        <v>46</v>
      </c>
      <c r="E1044" s="10">
        <v>41.866900000000001</v>
      </c>
      <c r="F1044" s="13">
        <f t="shared" si="217"/>
        <v>0.6666666666666663</v>
      </c>
      <c r="G1044" s="13">
        <f t="shared" si="218"/>
        <v>7.9546666666666708</v>
      </c>
      <c r="H1044" s="35" cm="1">
        <f t="array" ref="H1044">(m*g*_xll.Interp1d(-1,Parameters!$H$48:$H$54,Parameters!$I$48:$I$54,C1044)+c_w*A*rho_L*(C1044/3.6)^2/2+F1044*e_i*m)*C1044/3.6/1000</f>
        <v>13.290473622501796</v>
      </c>
      <c r="I1044" s="35">
        <f t="shared" si="208"/>
        <v>36.951606831173201</v>
      </c>
      <c r="J1044" s="35">
        <f t="shared" si="209"/>
        <v>3434.6185529379613</v>
      </c>
      <c r="K1044" s="35">
        <f t="shared" si="210"/>
        <v>150.81798328143341</v>
      </c>
      <c r="L1044" s="35">
        <f t="shared" si="211"/>
        <v>420.754447254436</v>
      </c>
      <c r="M1044" s="35" cm="1">
        <f t="array" ref="M1044">_xll.Interp2dTab(-1,1,Parameters!$V$29:$AI$29,Parameters!$U$30:$U$37,Parameters!$V$30:$AI$37,ABS(J1044),ABS(I1044))*_xll.Interp2dTab(-1,1,Parameters!$V$18:$AI$18,Parameters!$U$19:$U$26,Parameters!$V$19:$AI$26,ABS(J1044),ABS(I1044))</f>
        <v>0.82209493734774197</v>
      </c>
      <c r="N1044" s="35">
        <f t="shared" si="212"/>
        <v>16.166592225199405</v>
      </c>
      <c r="O1044" s="35">
        <f t="shared" si="213"/>
        <v>16166.592225199405</v>
      </c>
      <c r="P1044" s="35">
        <f t="shared" si="219"/>
        <v>0.81585700821707696</v>
      </c>
      <c r="Q1044" s="35" cm="1">
        <f t="array" ref="Q1044">_xll.Interp2dTab(-1,1,Parameters!$AL$29:$AY$29,Parameters!$AK$30:$AK$37,Parameters!$AL$30:$AY$37,ABS(L1044),ABS(K1044))</f>
        <v>0.92981650015373751</v>
      </c>
      <c r="R1044" s="35">
        <f t="shared" si="214"/>
        <v>14.293652156424763</v>
      </c>
      <c r="S1044" s="35">
        <f t="shared" si="220"/>
        <v>0.56825344250812904</v>
      </c>
      <c r="X1044" s="12"/>
      <c r="AB1044" s="17">
        <f>([1]WLTC_BFH!$I1045/1000-H1044)</f>
        <v>-13.283091822501797</v>
      </c>
      <c r="AC1044" s="17">
        <f t="shared" si="215"/>
        <v>13.283091822501797</v>
      </c>
      <c r="AG1044" s="17">
        <f>([1]WLTC_BFH!$U1048/1000-N1044)</f>
        <v>1.3742927305528276</v>
      </c>
      <c r="AH1044" s="17">
        <f t="shared" si="216"/>
        <v>1.3742927305528276</v>
      </c>
      <c r="AK1044">
        <v>8.2330436088120713</v>
      </c>
    </row>
    <row r="1045" spans="1:37" x14ac:dyDescent="0.3">
      <c r="A1045" s="5" t="s">
        <v>5</v>
      </c>
      <c r="B1045" s="5">
        <v>1041</v>
      </c>
      <c r="C1045" s="10">
        <v>48.4</v>
      </c>
      <c r="D1045" s="10">
        <v>48.4</v>
      </c>
      <c r="E1045" s="10">
        <v>43.3352</v>
      </c>
      <c r="F1045" s="13">
        <f t="shared" si="217"/>
        <v>0.6666666666666663</v>
      </c>
      <c r="G1045" s="13">
        <f t="shared" si="218"/>
        <v>7.9681111111111154</v>
      </c>
      <c r="H1045" s="35" cm="1">
        <f t="array" ref="H1045">(m*g*_xll.Interp1d(-1,Parameters!$H$48:$H$54,Parameters!$I$48:$I$54,C1045)+c_w*A*rho_L*(C1045/3.6)^2/2+F1045*e_i*m)*C1045/3.6/1000</f>
        <v>14.079878430297709</v>
      </c>
      <c r="I1045" s="35">
        <f t="shared" si="208"/>
        <v>37.20525157668397</v>
      </c>
      <c r="J1045" s="35">
        <f t="shared" si="209"/>
        <v>3613.8160426564627</v>
      </c>
      <c r="K1045" s="35">
        <f t="shared" si="210"/>
        <v>151.85323431023562</v>
      </c>
      <c r="L1045" s="35">
        <f t="shared" si="211"/>
        <v>442.70685319814561</v>
      </c>
      <c r="M1045" s="35" cm="1">
        <f t="array" ref="M1045">_xll.Interp2dTab(-1,1,Parameters!$V$29:$AI$29,Parameters!$U$30:$U$37,Parameters!$V$30:$AI$37,ABS(J1045),ABS(I1045))*_xll.Interp2dTab(-1,1,Parameters!$V$18:$AI$18,Parameters!$U$19:$U$26,Parameters!$V$19:$AI$26,ABS(J1045),ABS(I1045))</f>
        <v>0.82189237588860298</v>
      </c>
      <c r="N1045" s="35">
        <f t="shared" si="212"/>
        <v>17.131048837233717</v>
      </c>
      <c r="O1045" s="35">
        <f t="shared" si="213"/>
        <v>17131.048837233717</v>
      </c>
      <c r="P1045" s="35">
        <f t="shared" si="219"/>
        <v>0.82061563289408634</v>
      </c>
      <c r="Q1045" s="35" cm="1">
        <f t="array" ref="Q1045">_xll.Interp2dTab(-1,1,Parameters!$AL$29:$AY$29,Parameters!$AK$30:$AK$37,Parameters!$AL$30:$AY$37,ABS(L1045),ABS(K1045))</f>
        <v>0.9322292975440003</v>
      </c>
      <c r="R1045" s="35">
        <f t="shared" si="214"/>
        <v>15.103449835133672</v>
      </c>
      <c r="S1045" s="35">
        <f t="shared" si="220"/>
        <v>0.57244884524011064</v>
      </c>
      <c r="X1045" s="12"/>
      <c r="AB1045" s="17">
        <f>([1]WLTC_BFH!$I1046/1000-H1045)</f>
        <v>-14.07249113029771</v>
      </c>
      <c r="AC1045" s="17">
        <f t="shared" si="215"/>
        <v>14.07249113029771</v>
      </c>
      <c r="AG1045" s="17">
        <f>([1]WLTC_BFH!$U1049/1000-N1045)</f>
        <v>-4.0309780407732099</v>
      </c>
      <c r="AH1045" s="17">
        <f t="shared" si="216"/>
        <v>4.0309780407732099</v>
      </c>
      <c r="AK1045">
        <v>4.8163259840293424</v>
      </c>
    </row>
    <row r="1046" spans="1:37" x14ac:dyDescent="0.3">
      <c r="A1046" s="5" t="s">
        <v>5</v>
      </c>
      <c r="B1046" s="5">
        <v>1042</v>
      </c>
      <c r="C1046" s="10">
        <v>50.5</v>
      </c>
      <c r="D1046" s="10">
        <v>50.5</v>
      </c>
      <c r="E1046" s="10">
        <v>45.572400000000002</v>
      </c>
      <c r="F1046" s="13">
        <f t="shared" si="217"/>
        <v>0.5833333333333337</v>
      </c>
      <c r="G1046" s="13">
        <f t="shared" si="218"/>
        <v>7.9821388888888931</v>
      </c>
      <c r="H1046" s="35" cm="1">
        <f t="array" ref="H1046">(m*g*_xll.Interp1d(-1,Parameters!$H$48:$H$54,Parameters!$I$48:$I$54,C1046)+c_w*A*rho_L*(C1046/3.6)^2/2+F1046*e_i*m)*C1046/3.6/1000</f>
        <v>13.195869176623059</v>
      </c>
      <c r="I1046" s="35">
        <f t="shared" si="208"/>
        <v>33.419298186563793</v>
      </c>
      <c r="J1046" s="35">
        <f t="shared" si="209"/>
        <v>3770.6138461601527</v>
      </c>
      <c r="K1046" s="35">
        <f t="shared" si="210"/>
        <v>136.40086554846013</v>
      </c>
      <c r="L1046" s="35">
        <f t="shared" si="211"/>
        <v>461.91520839889165</v>
      </c>
      <c r="M1046" s="35" cm="1">
        <f t="array" ref="M1046">_xll.Interp2dTab(-1,1,Parameters!$V$29:$AI$29,Parameters!$U$30:$U$37,Parameters!$V$30:$AI$37,ABS(J1046),ABS(I1046))*_xll.Interp2dTab(-1,1,Parameters!$V$18:$AI$18,Parameters!$U$19:$U$26,Parameters!$V$19:$AI$26,ABS(J1046),ABS(I1046))</f>
        <v>0.80319098688753932</v>
      </c>
      <c r="N1046" s="35">
        <f t="shared" si="212"/>
        <v>16.429304352329229</v>
      </c>
      <c r="O1046" s="35">
        <f t="shared" si="213"/>
        <v>16429.304352329229</v>
      </c>
      <c r="P1046" s="35">
        <f t="shared" si="219"/>
        <v>0.82517932854751108</v>
      </c>
      <c r="Q1046" s="35" cm="1">
        <f t="array" ref="Q1046">_xll.Interp2dTab(-1,1,Parameters!$AL$29:$AY$29,Parameters!$AK$30:$AK$37,Parameters!$AL$30:$AY$37,ABS(L1046),ABS(K1046))</f>
        <v>0.93957810148609444</v>
      </c>
      <c r="R1046" s="35">
        <f t="shared" si="214"/>
        <v>14.044462249334741</v>
      </c>
      <c r="S1046" s="35">
        <f t="shared" si="220"/>
        <v>0.57635008475381477</v>
      </c>
      <c r="X1046" s="12"/>
      <c r="AB1046" s="17">
        <f>([1]WLTC_BFH!$I1047/1000-H1046)</f>
        <v>-13.183855076623059</v>
      </c>
      <c r="AC1046" s="17">
        <f t="shared" si="215"/>
        <v>13.183855076623059</v>
      </c>
      <c r="AG1046" s="17">
        <f>([1]WLTC_BFH!$U1050/1000-N1046)</f>
        <v>-9.4947097577345083</v>
      </c>
      <c r="AH1046" s="17">
        <f t="shared" si="216"/>
        <v>9.4947097577345083</v>
      </c>
      <c r="AK1046">
        <v>-5.2210695064058985</v>
      </c>
    </row>
    <row r="1047" spans="1:37" x14ac:dyDescent="0.3">
      <c r="A1047" s="5" t="s">
        <v>5</v>
      </c>
      <c r="B1047" s="5">
        <v>1043</v>
      </c>
      <c r="C1047" s="10">
        <v>51.9</v>
      </c>
      <c r="D1047" s="10">
        <v>51.9</v>
      </c>
      <c r="E1047" s="10">
        <v>48.252400000000002</v>
      </c>
      <c r="F1047" s="13">
        <f t="shared" si="217"/>
        <v>0.38888888888888851</v>
      </c>
      <c r="G1047" s="13">
        <f t="shared" si="218"/>
        <v>7.9965555555555596</v>
      </c>
      <c r="H1047" s="35" cm="1">
        <f t="array" ref="H1047">(m*g*_xll.Interp1d(-1,Parameters!$H$48:$H$54,Parameters!$I$48:$I$54,C1047)+c_w*A*rho_L*(C1047/3.6)^2/2+F1047*e_i*m)*C1047/3.6/1000</f>
        <v>9.823641497006971</v>
      </c>
      <c r="I1047" s="35">
        <f t="shared" si="208"/>
        <v>24.207829356616354</v>
      </c>
      <c r="J1047" s="35">
        <f t="shared" si="209"/>
        <v>3875.1457151626128</v>
      </c>
      <c r="K1047" s="35">
        <f t="shared" si="210"/>
        <v>98.804255519029653</v>
      </c>
      <c r="L1047" s="35">
        <f t="shared" si="211"/>
        <v>474.72077853272236</v>
      </c>
      <c r="M1047" s="35" cm="1">
        <f t="array" ref="M1047">_xll.Interp2dTab(-1,1,Parameters!$V$29:$AI$29,Parameters!$U$30:$U$37,Parameters!$V$30:$AI$37,ABS(J1047),ABS(I1047))*_xll.Interp2dTab(-1,1,Parameters!$V$18:$AI$18,Parameters!$U$19:$U$26,Parameters!$V$19:$AI$26,ABS(J1047),ABS(I1047))</f>
        <v>0.76125760204348936</v>
      </c>
      <c r="N1047" s="35">
        <f t="shared" si="212"/>
        <v>12.904490504445253</v>
      </c>
      <c r="O1047" s="35">
        <f t="shared" si="213"/>
        <v>12904.490504445253</v>
      </c>
      <c r="P1047" s="35">
        <f t="shared" si="219"/>
        <v>0.82876390924319032</v>
      </c>
      <c r="Q1047" s="35" cm="1">
        <f t="array" ref="Q1047">_xll.Interp2dTab(-1,1,Parameters!$AL$29:$AY$29,Parameters!$AK$30:$AK$37,Parameters!$AL$30:$AY$37,ABS(L1047),ABS(K1047))</f>
        <v>0.95250230534282487</v>
      </c>
      <c r="R1047" s="35">
        <f t="shared" si="214"/>
        <v>10.313509418196361</v>
      </c>
      <c r="S1047" s="35">
        <f t="shared" si="220"/>
        <v>0.57921494848109156</v>
      </c>
      <c r="X1047" s="12"/>
      <c r="AB1047" s="17">
        <f>([1]WLTC_BFH!$I1048/1000-H1047)</f>
        <v>-9.8089876970069714</v>
      </c>
      <c r="AC1047" s="17">
        <f t="shared" si="215"/>
        <v>9.8089876970069714</v>
      </c>
      <c r="AG1047" s="17">
        <f>([1]WLTC_BFH!$U1051/1000-N1047)</f>
        <v>-7.6537762187309362</v>
      </c>
      <c r="AH1047" s="17">
        <f t="shared" si="216"/>
        <v>7.6537762187309362</v>
      </c>
      <c r="AK1047">
        <v>-9.8668078959362653</v>
      </c>
    </row>
    <row r="1048" spans="1:37" x14ac:dyDescent="0.3">
      <c r="A1048" s="5" t="s">
        <v>5</v>
      </c>
      <c r="B1048" s="5">
        <v>1044</v>
      </c>
      <c r="C1048" s="10">
        <v>52.6</v>
      </c>
      <c r="D1048" s="10">
        <v>52.6</v>
      </c>
      <c r="E1048" s="10">
        <v>50.2271</v>
      </c>
      <c r="F1048" s="13">
        <f t="shared" si="217"/>
        <v>0.19444444444444522</v>
      </c>
      <c r="G1048" s="13">
        <f t="shared" si="218"/>
        <v>8.0111666666666714</v>
      </c>
      <c r="H1048" s="35" cm="1">
        <f t="array" ref="H1048">(m*g*_xll.Interp1d(-1,Parameters!$H$48:$H$54,Parameters!$I$48:$I$54,C1048)+c_w*A*rho_L*(C1048/3.6)^2/2+F1048*e_i*m)*C1048/3.6/1000</f>
        <v>6.1306326786927539</v>
      </c>
      <c r="I1048" s="35">
        <f t="shared" si="208"/>
        <v>14.906313604964334</v>
      </c>
      <c r="J1048" s="35">
        <f t="shared" si="209"/>
        <v>3927.4116496638421</v>
      </c>
      <c r="K1048" s="35">
        <f t="shared" si="210"/>
        <v>60.840118978661927</v>
      </c>
      <c r="L1048" s="35">
        <f t="shared" si="211"/>
        <v>481.12356359963763</v>
      </c>
      <c r="M1048" s="35" cm="1">
        <f t="array" ref="M1048">_xll.Interp2dTab(-1,1,Parameters!$V$29:$AI$29,Parameters!$U$30:$U$37,Parameters!$V$30:$AI$37,ABS(J1048),ABS(I1048))*_xll.Interp2dTab(-1,1,Parameters!$V$18:$AI$18,Parameters!$U$19:$U$26,Parameters!$V$19:$AI$26,ABS(J1048),ABS(I1048))</f>
        <v>0.72064987496737809</v>
      </c>
      <c r="N1048" s="35">
        <f t="shared" si="212"/>
        <v>8.5070890756350597</v>
      </c>
      <c r="O1048" s="35">
        <f t="shared" si="213"/>
        <v>8507.08907563506</v>
      </c>
      <c r="P1048" s="35">
        <f t="shared" si="219"/>
        <v>0.83112698954197783</v>
      </c>
      <c r="Q1048" s="35" cm="1">
        <f t="array" ref="Q1048">_xll.Interp2dTab(-1,1,Parameters!$AL$29:$AY$29,Parameters!$AK$30:$AK$37,Parameters!$AL$30:$AY$37,ABS(L1048),ABS(K1048))</f>
        <v>0.95385155536350885</v>
      </c>
      <c r="R1048" s="35">
        <f t="shared" si="214"/>
        <v>6.4272397987089249</v>
      </c>
      <c r="S1048" s="35">
        <f t="shared" si="220"/>
        <v>0.58100029286962185</v>
      </c>
      <c r="X1048" s="12"/>
      <c r="AB1048" s="17">
        <f>([1]WLTC_BFH!$I1049/1000-H1048)</f>
        <v>-6.1206049786927537</v>
      </c>
      <c r="AC1048" s="17">
        <f t="shared" si="215"/>
        <v>6.1206049786927537</v>
      </c>
      <c r="AG1048" s="17">
        <f>([1]WLTC_BFH!$U1052/1000-N1048)</f>
        <v>-3.6672358646263827</v>
      </c>
      <c r="AH1048" s="17">
        <f t="shared" si="216"/>
        <v>3.6672358646263827</v>
      </c>
      <c r="AK1048">
        <v>-7.2998869718547326</v>
      </c>
    </row>
    <row r="1049" spans="1:37" x14ac:dyDescent="0.3">
      <c r="A1049" s="5" t="s">
        <v>5</v>
      </c>
      <c r="B1049" s="5">
        <v>1045</v>
      </c>
      <c r="C1049" s="10">
        <v>52.8</v>
      </c>
      <c r="D1049" s="10">
        <v>52.8</v>
      </c>
      <c r="E1049" s="10">
        <v>51.049900000000001</v>
      </c>
      <c r="F1049" s="13">
        <f t="shared" si="217"/>
        <v>5.5555555555554373E-2</v>
      </c>
      <c r="G1049" s="13">
        <f t="shared" si="218"/>
        <v>8.0258333333333383</v>
      </c>
      <c r="H1049" s="35" cm="1">
        <f t="array" ref="H1049">(m*g*_xll.Interp1d(-1,Parameters!$H$48:$H$54,Parameters!$I$48:$I$54,C1049)+c_w*A*rho_L*(C1049/3.6)^2/2+F1049*e_i*m)*C1049/3.6/1000</f>
        <v>3.3946422685599482</v>
      </c>
      <c r="I1049" s="35">
        <f t="shared" si="208"/>
        <v>8.2226308666799053</v>
      </c>
      <c r="J1049" s="35">
        <f t="shared" si="209"/>
        <v>3942.3447738070508</v>
      </c>
      <c r="K1049" s="35">
        <f t="shared" si="210"/>
        <v>33.560667882354032</v>
      </c>
      <c r="L1049" s="35">
        <f t="shared" si="211"/>
        <v>482.95293076161346</v>
      </c>
      <c r="M1049" s="35" cm="1">
        <f t="array" ref="M1049">_xll.Interp2dTab(-1,1,Parameters!$V$29:$AI$29,Parameters!$U$30:$U$37,Parameters!$V$30:$AI$37,ABS(J1049),ABS(I1049))*_xll.Interp2dTab(-1,1,Parameters!$V$18:$AI$18,Parameters!$U$19:$U$26,Parameters!$V$19:$AI$26,ABS(J1049),ABS(I1049))</f>
        <v>0.59350108404981083</v>
      </c>
      <c r="N1049" s="35">
        <f t="shared" si="212"/>
        <v>5.719690089521464</v>
      </c>
      <c r="O1049" s="35">
        <f t="shared" si="213"/>
        <v>5719.690089521464</v>
      </c>
      <c r="P1049" s="35">
        <f t="shared" si="219"/>
        <v>0.83271579234462267</v>
      </c>
      <c r="Q1049" s="35" cm="1">
        <f t="array" ref="Q1049">_xll.Interp2dTab(-1,1,Parameters!$AL$29:$AY$29,Parameters!$AK$30:$AK$37,Parameters!$AL$30:$AY$37,ABS(L1049),ABS(K1049))</f>
        <v>0.94484453213317776</v>
      </c>
      <c r="R1049" s="35">
        <f t="shared" si="214"/>
        <v>3.5928051156689835</v>
      </c>
      <c r="S1049" s="35">
        <f t="shared" si="220"/>
        <v>0.58199829429064098</v>
      </c>
      <c r="X1049" s="12"/>
      <c r="AB1049" s="17">
        <f>([1]WLTC_BFH!$I1050/1000-H1049)</f>
        <v>-3.3902419685599483</v>
      </c>
      <c r="AC1049" s="17">
        <f t="shared" si="215"/>
        <v>3.3902419685599483</v>
      </c>
      <c r="AG1049" s="17">
        <f>([1]WLTC_BFH!$U1053/1000-N1049)</f>
        <v>3.1748284289973459</v>
      </c>
      <c r="AH1049" s="17">
        <f t="shared" si="216"/>
        <v>3.1748284289973459</v>
      </c>
      <c r="AK1049">
        <v>1.9322484290733666</v>
      </c>
    </row>
    <row r="1050" spans="1:37" x14ac:dyDescent="0.3">
      <c r="A1050" s="5" t="s">
        <v>5</v>
      </c>
      <c r="B1050" s="5">
        <v>1046</v>
      </c>
      <c r="C1050" s="10">
        <v>52.9</v>
      </c>
      <c r="D1050" s="10">
        <v>52.9</v>
      </c>
      <c r="E1050" s="10">
        <v>51.58</v>
      </c>
      <c r="F1050" s="13">
        <f t="shared" si="217"/>
        <v>2.7777777777778172E-2</v>
      </c>
      <c r="G1050" s="13">
        <f t="shared" si="218"/>
        <v>8.0405277777777826</v>
      </c>
      <c r="H1050" s="35" cm="1">
        <f t="array" ref="H1050">(m*g*_xll.Interp1d(-1,Parameters!$H$48:$H$54,Parameters!$I$48:$I$54,C1050)+c_w*A*rho_L*(C1050/3.6)^2/2+F1050*e_i*m)*C1050/3.6/1000</f>
        <v>2.8515067996534302</v>
      </c>
      <c r="I1050" s="35">
        <f t="shared" si="208"/>
        <v>6.8939708330251781</v>
      </c>
      <c r="J1050" s="35">
        <f t="shared" si="209"/>
        <v>3949.8113358786541</v>
      </c>
      <c r="K1050" s="35">
        <f t="shared" si="210"/>
        <v>28.137741954992265</v>
      </c>
      <c r="L1050" s="35">
        <f t="shared" si="211"/>
        <v>483.86761434260126</v>
      </c>
      <c r="M1050" s="35" cm="1">
        <f t="array" ref="M1050">_xll.Interp2dTab(-1,1,Parameters!$V$29:$AI$29,Parameters!$U$30:$U$37,Parameters!$V$30:$AI$37,ABS(J1050),ABS(I1050))*_xll.Interp2dTab(-1,1,Parameters!$V$18:$AI$18,Parameters!$U$19:$U$26,Parameters!$V$19:$AI$26,ABS(J1050),ABS(I1050))</f>
        <v>0.51936103286921664</v>
      </c>
      <c r="N1050" s="35">
        <f t="shared" si="212"/>
        <v>5.4904134488108296</v>
      </c>
      <c r="O1050" s="35">
        <f t="shared" si="213"/>
        <v>5490.4134488108293</v>
      </c>
      <c r="P1050" s="35">
        <f t="shared" si="219"/>
        <v>0.83424090719151456</v>
      </c>
      <c r="Q1050" s="35" cm="1">
        <f t="array" ref="Q1050">_xll.Interp2dTab(-1,1,Parameters!$AL$29:$AY$29,Parameters!$AK$30:$AK$37,Parameters!$AL$30:$AY$37,ABS(L1050),ABS(K1050))</f>
        <v>0.94178140664637267</v>
      </c>
      <c r="R1050" s="35">
        <f t="shared" si="214"/>
        <v>3.0277798855760762</v>
      </c>
      <c r="S1050" s="35">
        <f t="shared" si="220"/>
        <v>0.58283934425885653</v>
      </c>
      <c r="X1050" s="12"/>
      <c r="AB1050" s="17">
        <f>([1]WLTC_BFH!$I1051/1000-H1050)</f>
        <v>-2.8472833996534304</v>
      </c>
      <c r="AC1050" s="17">
        <f t="shared" si="215"/>
        <v>2.8472833996534304</v>
      </c>
      <c r="AG1050" s="17">
        <f>([1]WLTC_BFH!$U1054/1000-N1050)</f>
        <v>-5.2329319673296393</v>
      </c>
      <c r="AH1050" s="17">
        <f t="shared" si="216"/>
        <v>5.2329319673296393</v>
      </c>
      <c r="AK1050">
        <v>-5.5157949745451322</v>
      </c>
    </row>
    <row r="1051" spans="1:37" x14ac:dyDescent="0.3">
      <c r="A1051" s="5" t="s">
        <v>5</v>
      </c>
      <c r="B1051" s="5">
        <v>1047</v>
      </c>
      <c r="C1051" s="10">
        <v>53.1</v>
      </c>
      <c r="D1051" s="10">
        <v>53.1</v>
      </c>
      <c r="E1051" s="10">
        <v>51.927399999999999</v>
      </c>
      <c r="F1051" s="13">
        <f t="shared" si="217"/>
        <v>5.5555555555556344E-2</v>
      </c>
      <c r="G1051" s="13">
        <f t="shared" si="218"/>
        <v>8.055277777777782</v>
      </c>
      <c r="H1051" s="35" cm="1">
        <f t="array" ref="H1051">(m*g*_xll.Interp1d(-1,Parameters!$H$48:$H$54,Parameters!$I$48:$I$54,C1051)+c_w*A*rho_L*(C1051/3.6)^2/2+F1051*e_i*m)*C1051/3.6/1000</f>
        <v>3.4306963296021356</v>
      </c>
      <c r="I1051" s="35">
        <f t="shared" si="208"/>
        <v>8.2630134366903096</v>
      </c>
      <c r="J1051" s="35">
        <f t="shared" si="209"/>
        <v>3964.7444600218637</v>
      </c>
      <c r="K1051" s="35">
        <f t="shared" si="210"/>
        <v>33.7254893418515</v>
      </c>
      <c r="L1051" s="35">
        <f t="shared" si="211"/>
        <v>485.6969815045772</v>
      </c>
      <c r="M1051" s="35" cm="1">
        <f t="array" ref="M1051">_xll.Interp2dTab(-1,1,Parameters!$V$29:$AI$29,Parameters!$U$30:$U$37,Parameters!$V$30:$AI$37,ABS(J1051),ABS(I1051))*_xll.Interp2dTab(-1,1,Parameters!$V$18:$AI$18,Parameters!$U$19:$U$26,Parameters!$V$19:$AI$26,ABS(J1051),ABS(I1051))</f>
        <v>0.59600548078887516</v>
      </c>
      <c r="N1051" s="35">
        <f t="shared" si="212"/>
        <v>5.7561489620217126</v>
      </c>
      <c r="O1051" s="35">
        <f t="shared" si="213"/>
        <v>5756.1489620217126</v>
      </c>
      <c r="P1051" s="35">
        <f t="shared" si="219"/>
        <v>0.8358398374587428</v>
      </c>
      <c r="Q1051" s="35" cm="1">
        <f t="array" ref="Q1051">_xll.Interp2dTab(-1,1,Parameters!$AL$29:$AY$29,Parameters!$AK$30:$AK$37,Parameters!$AL$30:$AY$37,ABS(L1051),ABS(K1051))</f>
        <v>0.94498569193423476</v>
      </c>
      <c r="R1051" s="35">
        <f t="shared" si="214"/>
        <v>3.6304214538741304</v>
      </c>
      <c r="S1051" s="35">
        <f t="shared" si="220"/>
        <v>0.58384779466271042</v>
      </c>
      <c r="X1051" s="12"/>
      <c r="AB1051" s="17">
        <f>([1]WLTC_BFH!$I1052/1000-H1051)</f>
        <v>-3.4274578296021354</v>
      </c>
      <c r="AC1051" s="17">
        <f t="shared" si="215"/>
        <v>3.4274578296021354</v>
      </c>
      <c r="AG1051" s="17">
        <f>([1]WLTC_BFH!$U1055/1000-N1051)</f>
        <v>1.9999237652503385</v>
      </c>
      <c r="AH1051" s="17">
        <f t="shared" si="216"/>
        <v>1.9999237652503385</v>
      </c>
      <c r="AK1051">
        <v>2.7143984887098149</v>
      </c>
    </row>
    <row r="1052" spans="1:37" x14ac:dyDescent="0.3">
      <c r="A1052" s="5" t="s">
        <v>5</v>
      </c>
      <c r="B1052" s="5">
        <v>1048</v>
      </c>
      <c r="C1052" s="10">
        <v>53.3</v>
      </c>
      <c r="D1052" s="10">
        <v>53.3</v>
      </c>
      <c r="E1052" s="10">
        <v>52.633099999999999</v>
      </c>
      <c r="F1052" s="13">
        <f t="shared" si="217"/>
        <v>5.5555555555554373E-2</v>
      </c>
      <c r="G1052" s="13">
        <f t="shared" si="218"/>
        <v>8.0700833333333382</v>
      </c>
      <c r="H1052" s="35" cm="1">
        <f t="array" ref="H1052">(m*g*_xll.Interp1d(-1,Parameters!$H$48:$H$54,Parameters!$I$48:$I$54,C1052)+c_w*A*rho_L*(C1052/3.6)^2/2+F1052*e_i*m)*C1052/3.6/1000</f>
        <v>3.4548820496868902</v>
      </c>
      <c r="I1052" s="35">
        <f t="shared" si="208"/>
        <v>8.2900417590861828</v>
      </c>
      <c r="J1052" s="35">
        <f t="shared" si="209"/>
        <v>3979.6775841650715</v>
      </c>
      <c r="K1052" s="35">
        <f t="shared" si="210"/>
        <v>33.835805439710256</v>
      </c>
      <c r="L1052" s="35">
        <f t="shared" si="211"/>
        <v>487.52634866655291</v>
      </c>
      <c r="M1052" s="35" cm="1">
        <f t="array" ref="M1052">_xll.Interp2dTab(-1,1,Parameters!$V$29:$AI$29,Parameters!$U$30:$U$37,Parameters!$V$30:$AI$37,ABS(J1052),ABS(I1052))*_xll.Interp2dTab(-1,1,Parameters!$V$18:$AI$18,Parameters!$U$19:$U$26,Parameters!$V$19:$AI$26,ABS(J1052),ABS(I1052))</f>
        <v>0.59768259683577152</v>
      </c>
      <c r="N1052" s="35">
        <f t="shared" si="212"/>
        <v>5.7804628543270216</v>
      </c>
      <c r="O1052" s="35">
        <f t="shared" si="213"/>
        <v>5780.4628543270219</v>
      </c>
      <c r="P1052" s="35">
        <f t="shared" si="219"/>
        <v>0.83744552158494479</v>
      </c>
      <c r="Q1052" s="35" cm="1">
        <f t="array" ref="Q1052">_xll.Interp2dTab(-1,1,Parameters!$AL$29:$AY$29,Parameters!$AK$30:$AK$37,Parameters!$AL$30:$AY$37,ABS(L1052),ABS(K1052))</f>
        <v>0.94508105375121587</v>
      </c>
      <c r="R1052" s="35">
        <f t="shared" si="214"/>
        <v>3.6556462918960992</v>
      </c>
      <c r="S1052" s="35">
        <f t="shared" si="220"/>
        <v>0.58486325196601485</v>
      </c>
      <c r="X1052" s="12"/>
      <c r="AB1052" s="17">
        <f>([1]WLTC_BFH!$I1053/1000-H1052)</f>
        <v>-3.44725824968689</v>
      </c>
      <c r="AC1052" s="17">
        <f t="shared" si="215"/>
        <v>3.44725824968689</v>
      </c>
      <c r="AG1052" s="17">
        <f>([1]WLTC_BFH!$U1056/1000-N1052)</f>
        <v>-1.7210342828983594</v>
      </c>
      <c r="AH1052" s="17">
        <f t="shared" si="216"/>
        <v>1.7210342828983594</v>
      </c>
      <c r="AK1052">
        <v>-2.6449197597131162</v>
      </c>
    </row>
    <row r="1053" spans="1:37" x14ac:dyDescent="0.3">
      <c r="A1053" s="5" t="s">
        <v>5</v>
      </c>
      <c r="B1053" s="5">
        <v>1049</v>
      </c>
      <c r="C1053" s="10">
        <v>53.1</v>
      </c>
      <c r="D1053" s="10">
        <v>53.1</v>
      </c>
      <c r="E1053" s="10">
        <v>52.395600000000002</v>
      </c>
      <c r="F1053" s="13">
        <f t="shared" si="217"/>
        <v>-5.5555555555554373E-2</v>
      </c>
      <c r="G1053" s="13">
        <f t="shared" si="218"/>
        <v>8.0848333333333375</v>
      </c>
      <c r="H1053" s="35" cm="1">
        <f t="array" ref="H1053">(m*g*_xll.Interp1d(-1,Parameters!$H$48:$H$54,Parameters!$I$48:$I$54,C1053)+c_w*A*rho_L*(C1053/3.6)^2/2+F1053*e_i*m)*C1053/3.6/1000</f>
        <v>1.2018067851576988</v>
      </c>
      <c r="I1053" s="35">
        <f t="shared" si="208"/>
        <v>2.8946151626353109</v>
      </c>
      <c r="J1053" s="35">
        <f t="shared" si="209"/>
        <v>3964.7444600218637</v>
      </c>
      <c r="K1053" s="35">
        <f t="shared" si="210"/>
        <v>11.814371786296022</v>
      </c>
      <c r="L1053" s="35">
        <f t="shared" si="211"/>
        <v>485.6969815045772</v>
      </c>
      <c r="M1053" s="35" cm="1">
        <f t="array" ref="M1053">_xll.Interp2dTab(-1,1,Parameters!$V$29:$AI$29,Parameters!$U$30:$U$37,Parameters!$V$30:$AI$37,ABS(J1053),ABS(I1053))*_xll.Interp2dTab(-1,1,Parameters!$V$18:$AI$18,Parameters!$U$19:$U$26,Parameters!$V$19:$AI$26,ABS(J1053),ABS(I1053))</f>
        <v>0.32297295522757041</v>
      </c>
      <c r="N1053" s="35">
        <f t="shared" si="212"/>
        <v>3.7210756061939989</v>
      </c>
      <c r="O1053" s="35">
        <f t="shared" si="213"/>
        <v>3721.0756061939987</v>
      </c>
      <c r="P1053" s="35">
        <f t="shared" si="219"/>
        <v>0.83847915369777648</v>
      </c>
      <c r="Q1053" s="35" cm="1">
        <f t="array" ref="Q1053">_xll.Interp2dTab(-1,1,Parameters!$AL$29:$AY$29,Parameters!$AK$30:$AK$37,Parameters!$AL$30:$AY$37,ABS(L1053),ABS(K1053))</f>
        <v>0.65519043058399407</v>
      </c>
      <c r="R1053" s="35">
        <f t="shared" si="214"/>
        <v>1.8342862304726986</v>
      </c>
      <c r="S1053" s="35">
        <f t="shared" si="220"/>
        <v>0.58537277591892389</v>
      </c>
      <c r="X1053" s="12"/>
      <c r="AB1053" s="17">
        <f>([1]WLTC_BFH!$I1054/1000-H1053)</f>
        <v>-1.2041473851576987</v>
      </c>
      <c r="AC1053" s="17">
        <f t="shared" si="215"/>
        <v>1.2041473851576987</v>
      </c>
      <c r="AG1053" s="17">
        <f>([1]WLTC_BFH!$U1057/1000-N1053)</f>
        <v>-3.6047737194017042</v>
      </c>
      <c r="AH1053" s="17">
        <f t="shared" si="216"/>
        <v>3.6047737194017042</v>
      </c>
      <c r="AK1053">
        <v>-3.3082544774325671</v>
      </c>
    </row>
    <row r="1054" spans="1:37" x14ac:dyDescent="0.3">
      <c r="A1054" s="5" t="s">
        <v>5</v>
      </c>
      <c r="B1054" s="5">
        <v>1050</v>
      </c>
      <c r="C1054" s="10">
        <v>52.3</v>
      </c>
      <c r="D1054" s="10">
        <v>52.3</v>
      </c>
      <c r="E1054" s="10">
        <v>52.482100000000003</v>
      </c>
      <c r="F1054" s="13">
        <f t="shared" si="217"/>
        <v>-0.2222222222222234</v>
      </c>
      <c r="G1054" s="13">
        <f t="shared" si="218"/>
        <v>8.099361111111115</v>
      </c>
      <c r="H1054" s="35" cm="1">
        <f t="array" ref="H1054">(m*g*_xll.Interp1d(-1,Parameters!$H$48:$H$54,Parameters!$I$48:$I$54,C1054)+c_w*A*rho_L*(C1054/3.6)^2/2+F1054*e_i*m)*C1054/3.6/1000</f>
        <v>-2.1531256690427631</v>
      </c>
      <c r="I1054" s="35">
        <f t="shared" si="208"/>
        <v>5.2652426655850819</v>
      </c>
      <c r="J1054" s="35">
        <f t="shared" si="209"/>
        <v>3905.0119634490297</v>
      </c>
      <c r="K1054" s="35">
        <f t="shared" si="210"/>
        <v>21.490087939585514</v>
      </c>
      <c r="L1054" s="35">
        <f t="shared" si="211"/>
        <v>478.37951285667395</v>
      </c>
      <c r="M1054" s="35" cm="1">
        <f t="array" ref="M1054">_xll.Interp2dTab(-1,1,Parameters!$V$29:$AI$29,Parameters!$U$30:$U$37,Parameters!$V$30:$AI$37,ABS(J1054),ABS(I1054))*_xll.Interp2dTab(-1,1,Parameters!$V$18:$AI$18,Parameters!$U$19:$U$26,Parameters!$V$19:$AI$26,ABS(J1054),ABS(I1054))</f>
        <v>0.43402408473853132</v>
      </c>
      <c r="N1054" s="35">
        <f t="shared" si="212"/>
        <v>-0.93450839783332318</v>
      </c>
      <c r="O1054" s="35">
        <f t="shared" si="213"/>
        <v>-934.50839783332322</v>
      </c>
      <c r="P1054" s="35">
        <f t="shared" si="219"/>
        <v>0.83821956803171171</v>
      </c>
      <c r="Q1054" s="35" cm="1">
        <f t="array" ref="Q1054">_xll.Interp2dTab(-1,1,Parameters!$AL$29:$AY$29,Parameters!$AK$30:$AK$37,Parameters!$AL$30:$AY$37,ABS(L1054),ABS(K1054))</f>
        <v>0.86418589949504698</v>
      </c>
      <c r="R1054" s="35">
        <f t="shared" si="214"/>
        <v>-1.8607008430275951</v>
      </c>
      <c r="S1054" s="35">
        <f t="shared" si="220"/>
        <v>0.5848559145736385</v>
      </c>
      <c r="X1054" s="12"/>
      <c r="AB1054" s="17">
        <f>([1]WLTC_BFH!$I1055/1000-H1054)</f>
        <v>2.156975169042763</v>
      </c>
      <c r="AC1054" s="17">
        <f t="shared" si="215"/>
        <v>2.156975169042763</v>
      </c>
      <c r="AG1054" s="17">
        <f>([1]WLTC_BFH!$U1058/1000-N1054)</f>
        <v>8.4835670560592602E-2</v>
      </c>
      <c r="AH1054" s="17">
        <f t="shared" si="216"/>
        <v>8.4835670560592602E-2</v>
      </c>
      <c r="AK1054">
        <v>-5.2835014088491654</v>
      </c>
    </row>
    <row r="1055" spans="1:37" x14ac:dyDescent="0.3">
      <c r="A1055" s="5" t="s">
        <v>5</v>
      </c>
      <c r="B1055" s="5">
        <v>1051</v>
      </c>
      <c r="C1055" s="10">
        <v>50.7</v>
      </c>
      <c r="D1055" s="10">
        <v>50.7</v>
      </c>
      <c r="E1055" s="10">
        <v>53.048699999999997</v>
      </c>
      <c r="F1055" s="13">
        <f t="shared" si="217"/>
        <v>-0.44444444444444287</v>
      </c>
      <c r="G1055" s="13">
        <f t="shared" si="218"/>
        <v>8.1134444444444487</v>
      </c>
      <c r="H1055" s="35" cm="1">
        <f t="array" ref="H1055">(m*g*_xll.Interp1d(-1,Parameters!$H$48:$H$54,Parameters!$I$48:$I$54,C1055)+c_w*A*rho_L*(C1055/3.6)^2/2+F1055*e_i*m)*C1055/3.6/1000</f>
        <v>-6.4269710321552331</v>
      </c>
      <c r="I1055" s="35">
        <f t="shared" si="208"/>
        <v>16.21246626022905</v>
      </c>
      <c r="J1055" s="35">
        <f t="shared" si="209"/>
        <v>3785.5469703033614</v>
      </c>
      <c r="K1055" s="35">
        <f t="shared" si="210"/>
        <v>66.171181041124868</v>
      </c>
      <c r="L1055" s="35">
        <f t="shared" si="211"/>
        <v>463.74457556086747</v>
      </c>
      <c r="M1055" s="35" cm="1">
        <f t="array" ref="M1055">_xll.Interp2dTab(-1,1,Parameters!$V$29:$AI$29,Parameters!$U$30:$U$37,Parameters!$V$30:$AI$37,ABS(J1055),ABS(I1055))*_xll.Interp2dTab(-1,1,Parameters!$V$18:$AI$18,Parameters!$U$19:$U$26,Parameters!$V$19:$AI$26,ABS(J1055),ABS(I1055))</f>
        <v>0.72586224054066706</v>
      </c>
      <c r="N1055" s="35">
        <f t="shared" si="212"/>
        <v>-4.665095593290161</v>
      </c>
      <c r="O1055" s="35">
        <f t="shared" si="213"/>
        <v>-4665.0955932901607</v>
      </c>
      <c r="P1055" s="35">
        <f t="shared" si="219"/>
        <v>0.83692370814468664</v>
      </c>
      <c r="Q1055" s="35" cm="1">
        <f t="array" ref="Q1055">_xll.Interp2dTab(-1,1,Parameters!$AL$29:$AY$29,Parameters!$AK$30:$AK$37,Parameters!$AL$30:$AY$37,ABS(L1055),ABS(K1055))</f>
        <v>0.95260093574571536</v>
      </c>
      <c r="R1055" s="35">
        <f t="shared" si="214"/>
        <v>-6.1223386192416811</v>
      </c>
      <c r="S1055" s="35">
        <f t="shared" si="220"/>
        <v>0.58315526495718251</v>
      </c>
      <c r="X1055" s="12"/>
      <c r="AB1055" s="17">
        <f>([1]WLTC_BFH!$I1056/1000-H1055)</f>
        <v>6.4326635321552335</v>
      </c>
      <c r="AC1055" s="17">
        <f t="shared" si="215"/>
        <v>6.4326635321552335</v>
      </c>
      <c r="AG1055" s="17">
        <f>([1]WLTC_BFH!$U1059/1000-N1055)</f>
        <v>-0.59694214255856437</v>
      </c>
      <c r="AH1055" s="17">
        <f t="shared" si="216"/>
        <v>0.59694214255856437</v>
      </c>
      <c r="AK1055">
        <v>-11.414211739392012</v>
      </c>
    </row>
    <row r="1056" spans="1:37" x14ac:dyDescent="0.3">
      <c r="A1056" s="5" t="s">
        <v>5</v>
      </c>
      <c r="B1056" s="5">
        <v>1052</v>
      </c>
      <c r="C1056" s="10">
        <v>48.8</v>
      </c>
      <c r="D1056" s="10">
        <v>48.8</v>
      </c>
      <c r="E1056" s="10">
        <v>52.720500000000001</v>
      </c>
      <c r="F1056" s="13">
        <f t="shared" si="217"/>
        <v>-0.52777777777777934</v>
      </c>
      <c r="G1056" s="13">
        <f t="shared" si="218"/>
        <v>8.1270000000000042</v>
      </c>
      <c r="H1056" s="35" cm="1">
        <f t="array" ref="H1056">(m*g*_xll.Interp1d(-1,Parameters!$H$48:$H$54,Parameters!$I$48:$I$54,C1056)+c_w*A*rho_L*(C1056/3.6)^2/2+F1056*e_i*m)*C1056/3.6/1000</f>
        <v>-7.8074263826818813</v>
      </c>
      <c r="I1056" s="35">
        <f t="shared" si="208"/>
        <v>20.46156172373114</v>
      </c>
      <c r="J1056" s="35">
        <f t="shared" si="209"/>
        <v>3643.6822909428802</v>
      </c>
      <c r="K1056" s="35">
        <f t="shared" si="210"/>
        <v>83.513864175408656</v>
      </c>
      <c r="L1056" s="35">
        <f t="shared" si="211"/>
        <v>446.36558752209726</v>
      </c>
      <c r="M1056" s="35" cm="1">
        <f t="array" ref="M1056">_xll.Interp2dTab(-1,1,Parameters!$V$29:$AI$29,Parameters!$U$30:$U$37,Parameters!$V$30:$AI$37,ABS(J1056),ABS(I1056))*_xll.Interp2dTab(-1,1,Parameters!$V$18:$AI$18,Parameters!$U$19:$U$26,Parameters!$V$19:$AI$26,ABS(J1056),ABS(I1056))</f>
        <v>0.74451639135333947</v>
      </c>
      <c r="N1056" s="35">
        <f t="shared" si="212"/>
        <v>-5.8127569161911712</v>
      </c>
      <c r="O1056" s="35">
        <f t="shared" si="213"/>
        <v>-5812.7569161911715</v>
      </c>
      <c r="P1056" s="35">
        <f t="shared" si="219"/>
        <v>0.83530905344574469</v>
      </c>
      <c r="Q1056" s="35" cm="1">
        <f t="array" ref="Q1056">_xll.Interp2dTab(-1,1,Parameters!$AL$29:$AY$29,Parameters!$AK$30:$AK$37,Parameters!$AL$30:$AY$37,ABS(L1056),ABS(K1056))</f>
        <v>0.95052078296119258</v>
      </c>
      <c r="R1056" s="35">
        <f t="shared" si="214"/>
        <v>-7.4211210381786534</v>
      </c>
      <c r="S1056" s="35">
        <f t="shared" si="220"/>
        <v>0.58109384244657736</v>
      </c>
      <c r="X1056" s="12"/>
      <c r="AB1056" s="17">
        <f>([1]WLTC_BFH!$I1057/1000-H1056)</f>
        <v>7.8055255826818817</v>
      </c>
      <c r="AC1056" s="17">
        <f t="shared" si="215"/>
        <v>7.8055255826818817</v>
      </c>
      <c r="AG1056" s="17">
        <f>([1]WLTC_BFH!$U1060/1000-N1056)</f>
        <v>-0.62253720145593139</v>
      </c>
      <c r="AH1056" s="17">
        <f t="shared" si="216"/>
        <v>0.62253720145593139</v>
      </c>
      <c r="AK1056">
        <v>-9.5562424505008003</v>
      </c>
    </row>
    <row r="1057" spans="1:37" x14ac:dyDescent="0.3">
      <c r="A1057" s="5" t="s">
        <v>5</v>
      </c>
      <c r="B1057" s="5">
        <v>1053</v>
      </c>
      <c r="C1057" s="10">
        <v>46.5</v>
      </c>
      <c r="D1057" s="10">
        <v>46.5</v>
      </c>
      <c r="E1057" s="10">
        <v>51.752600000000001</v>
      </c>
      <c r="F1057" s="13">
        <f t="shared" si="217"/>
        <v>-0.63888888888888806</v>
      </c>
      <c r="G1057" s="13">
        <f t="shared" si="218"/>
        <v>8.1399166666666716</v>
      </c>
      <c r="H1057" s="35" cm="1">
        <f t="array" ref="H1057">(m*g*_xll.Interp1d(-1,Parameters!$H$48:$H$54,Parameters!$I$48:$I$54,C1057)+c_w*A*rho_L*(C1057/3.6)^2/2+F1057*e_i*m)*C1057/3.6/1000</f>
        <v>-9.480486310145352</v>
      </c>
      <c r="I1057" s="35">
        <f t="shared" si="208"/>
        <v>26.075243019688227</v>
      </c>
      <c r="J1057" s="35">
        <f t="shared" si="209"/>
        <v>3471.9513632959824</v>
      </c>
      <c r="K1057" s="35">
        <f t="shared" si="210"/>
        <v>106.4261043848575</v>
      </c>
      <c r="L1057" s="35">
        <f t="shared" si="211"/>
        <v>425.32786515937551</v>
      </c>
      <c r="M1057" s="35" cm="1">
        <f t="array" ref="M1057">_xll.Interp2dTab(-1,1,Parameters!$V$29:$AI$29,Parameters!$U$30:$U$37,Parameters!$V$30:$AI$37,ABS(J1057),ABS(I1057))*_xll.Interp2dTab(-1,1,Parameters!$V$18:$AI$18,Parameters!$U$19:$U$26,Parameters!$V$19:$AI$26,ABS(J1057),ABS(I1057))</f>
        <v>0.77038246551003098</v>
      </c>
      <c r="N1057" s="35">
        <f t="shared" si="212"/>
        <v>-7.3036004178438727</v>
      </c>
      <c r="O1057" s="35">
        <f t="shared" si="213"/>
        <v>-7303.6004178438725</v>
      </c>
      <c r="P1057" s="35">
        <f t="shared" si="219"/>
        <v>0.83328027555189921</v>
      </c>
      <c r="Q1057" s="35" cm="1">
        <f t="array" ref="Q1057">_xll.Interp2dTab(-1,1,Parameters!$AL$29:$AY$29,Parameters!$AK$30:$AK$37,Parameters!$AL$30:$AY$37,ABS(L1057),ABS(K1057))</f>
        <v>0.94536502973391723</v>
      </c>
      <c r="R1057" s="35">
        <f t="shared" si="214"/>
        <v>-8.9625202224825564</v>
      </c>
      <c r="S1057" s="35">
        <f t="shared" si="220"/>
        <v>0.57860425349588773</v>
      </c>
      <c r="X1057" s="12"/>
      <c r="AB1057" s="17">
        <f>([1]WLTC_BFH!$I1058/1000-H1057)</f>
        <v>9.4771440101453521</v>
      </c>
      <c r="AC1057" s="17">
        <f t="shared" si="215"/>
        <v>9.4771440101453521</v>
      </c>
      <c r="AG1057" s="17">
        <f>([1]WLTC_BFH!$U1061/1000-N1057)</f>
        <v>1.5506592413732534</v>
      </c>
      <c r="AH1057" s="17">
        <f t="shared" si="216"/>
        <v>1.5506592413732534</v>
      </c>
      <c r="AK1057">
        <v>-4.7714368831585681</v>
      </c>
    </row>
    <row r="1058" spans="1:37" x14ac:dyDescent="0.3">
      <c r="A1058" s="5" t="s">
        <v>5</v>
      </c>
      <c r="B1058" s="5">
        <v>1054</v>
      </c>
      <c r="C1058" s="10">
        <v>43.8</v>
      </c>
      <c r="D1058" s="10">
        <v>43.8</v>
      </c>
      <c r="E1058" s="10">
        <v>50.481099999999998</v>
      </c>
      <c r="F1058" s="13">
        <f t="shared" si="217"/>
        <v>-0.75000000000000078</v>
      </c>
      <c r="G1058" s="13">
        <f t="shared" si="218"/>
        <v>8.1520833333333389</v>
      </c>
      <c r="H1058" s="35" cm="1">
        <f t="array" ref="H1058">(m*g*_xll.Interp1d(-1,Parameters!$H$48:$H$54,Parameters!$I$48:$I$54,C1058)+c_w*A*rho_L*(C1058/3.6)^2/2+F1058*e_i*m)*C1058/3.6/1000</f>
        <v>-10.862207936638425</v>
      </c>
      <c r="I1058" s="35">
        <f t="shared" si="208"/>
        <v>31.717190009969578</v>
      </c>
      <c r="J1058" s="35">
        <f t="shared" si="209"/>
        <v>3270.3541873626673</v>
      </c>
      <c r="K1058" s="35">
        <f t="shared" si="210"/>
        <v>129.45371102569084</v>
      </c>
      <c r="L1058" s="35">
        <f t="shared" si="211"/>
        <v>400.63140847270211</v>
      </c>
      <c r="M1058" s="35" cm="1">
        <f t="array" ref="M1058">_xll.Interp2dTab(-1,1,Parameters!$V$29:$AI$29,Parameters!$U$30:$U$37,Parameters!$V$30:$AI$37,ABS(J1058),ABS(I1058))*_xll.Interp2dTab(-1,1,Parameters!$V$18:$AI$18,Parameters!$U$19:$U$26,Parameters!$V$19:$AI$26,ABS(J1058),ABS(I1058))</f>
        <v>0.79789684165645414</v>
      </c>
      <c r="N1058" s="35">
        <f t="shared" si="212"/>
        <v>-8.666921406059469</v>
      </c>
      <c r="O1058" s="35">
        <f t="shared" si="213"/>
        <v>-8666.9214060594695</v>
      </c>
      <c r="P1058" s="35">
        <f t="shared" si="219"/>
        <v>0.83087279738354936</v>
      </c>
      <c r="Q1058" s="35" cm="1">
        <f t="array" ref="Q1058">_xll.Interp2dTab(-1,1,Parameters!$AL$29:$AY$29,Parameters!$AK$30:$AK$37,Parameters!$AL$30:$AY$37,ABS(L1058),ABS(K1058))</f>
        <v>0.93476364064962547</v>
      </c>
      <c r="R1058" s="35">
        <f t="shared" si="214"/>
        <v>-10.15359703634539</v>
      </c>
      <c r="S1058" s="35">
        <f t="shared" si="220"/>
        <v>0.5757838098746807</v>
      </c>
      <c r="X1058" s="12"/>
      <c r="AB1058" s="17">
        <f>([1]WLTC_BFH!$I1059/1000-H1058)</f>
        <v>10.857995236638425</v>
      </c>
      <c r="AC1058" s="17">
        <f t="shared" si="215"/>
        <v>10.857995236638425</v>
      </c>
      <c r="AG1058" s="17">
        <f>([1]WLTC_BFH!$U1062/1000-N1058)</f>
        <v>-7.4569723188258052E-3</v>
      </c>
      <c r="AH1058" s="17">
        <f t="shared" si="216"/>
        <v>7.4569723188258052E-3</v>
      </c>
      <c r="AK1058">
        <v>-6.5956718664387726</v>
      </c>
    </row>
    <row r="1059" spans="1:37" x14ac:dyDescent="0.3">
      <c r="A1059" s="5" t="s">
        <v>5</v>
      </c>
      <c r="B1059" s="5">
        <v>1055</v>
      </c>
      <c r="C1059" s="10">
        <v>40.299999999999997</v>
      </c>
      <c r="D1059" s="10">
        <v>40.299999999999997</v>
      </c>
      <c r="E1059" s="10">
        <v>48.332999999999998</v>
      </c>
      <c r="F1059" s="13">
        <f t="shared" si="217"/>
        <v>-0.97222222222222221</v>
      </c>
      <c r="G1059" s="13">
        <f t="shared" si="218"/>
        <v>8.1632777777777825</v>
      </c>
      <c r="H1059" s="35" cm="1">
        <f t="array" ref="H1059">(m*g*_xll.Interp1d(-1,Parameters!$H$48:$H$54,Parameters!$I$48:$I$54,C1059)+c_w*A*rho_L*(C1059/3.6)^2/2+F1059*e_i*m)*C1059/3.6/1000</f>
        <v>-13.481880528226162</v>
      </c>
      <c r="I1059" s="35">
        <f t="shared" si="208"/>
        <v>42.785452580678943</v>
      </c>
      <c r="J1059" s="35">
        <f t="shared" si="209"/>
        <v>3009.0245148565173</v>
      </c>
      <c r="K1059" s="35">
        <f t="shared" si="210"/>
        <v>174.62882470804112</v>
      </c>
      <c r="L1059" s="35">
        <f t="shared" si="211"/>
        <v>368.61748313812535</v>
      </c>
      <c r="M1059" s="35" cm="1">
        <f t="array" ref="M1059">_xll.Interp2dTab(-1,1,Parameters!$V$29:$AI$29,Parameters!$U$30:$U$37,Parameters!$V$30:$AI$37,ABS(J1059),ABS(I1059))*_xll.Interp2dTab(-1,1,Parameters!$V$18:$AI$18,Parameters!$U$19:$U$26,Parameters!$V$19:$AI$26,ABS(J1059),ABS(I1059))</f>
        <v>0.85502369002200584</v>
      </c>
      <c r="N1059" s="35">
        <f t="shared" si="212"/>
        <v>-11.527327237679762</v>
      </c>
      <c r="O1059" s="35">
        <f t="shared" si="213"/>
        <v>-11527.327237679761</v>
      </c>
      <c r="P1059" s="35">
        <f t="shared" si="219"/>
        <v>0.82767076203974943</v>
      </c>
      <c r="Q1059" s="35" cm="1">
        <f t="array" ref="Q1059">_xll.Interp2dTab(-1,1,Parameters!$AL$29:$AY$29,Parameters!$AK$30:$AK$37,Parameters!$AL$30:$AY$37,ABS(L1059),ABS(K1059))</f>
        <v>0.91300151364801341</v>
      </c>
      <c r="R1059" s="35">
        <f t="shared" si="214"/>
        <v>-12.308977329092164</v>
      </c>
      <c r="S1059" s="35">
        <f t="shared" si="220"/>
        <v>0.57236464950548838</v>
      </c>
      <c r="X1059" s="12"/>
      <c r="AB1059" s="17">
        <f>([1]WLTC_BFH!$I1060/1000-H1059)</f>
        <v>13.471764928226161</v>
      </c>
      <c r="AC1059" s="17">
        <f t="shared" si="215"/>
        <v>13.471764928226161</v>
      </c>
      <c r="AG1059" s="17">
        <f>([1]WLTC_BFH!$U1063/1000-N1059)</f>
        <v>-0.38581561946273979</v>
      </c>
      <c r="AH1059" s="17">
        <f t="shared" si="216"/>
        <v>0.38581561946273979</v>
      </c>
      <c r="AK1059">
        <v>-7.0782200061814056</v>
      </c>
    </row>
    <row r="1060" spans="1:37" x14ac:dyDescent="0.3">
      <c r="A1060" s="5" t="s">
        <v>5</v>
      </c>
      <c r="B1060" s="5">
        <v>1056</v>
      </c>
      <c r="C1060" s="10">
        <v>36</v>
      </c>
      <c r="D1060" s="10">
        <v>36</v>
      </c>
      <c r="E1060" s="10">
        <v>45.809899999999999</v>
      </c>
      <c r="F1060" s="13">
        <f t="shared" si="217"/>
        <v>-1.1944444444444435</v>
      </c>
      <c r="G1060" s="13">
        <f t="shared" si="218"/>
        <v>8.1732777777777823</v>
      </c>
      <c r="H1060" s="35" cm="1">
        <f t="array" ref="H1060">(m*g*_xll.Interp1d(-1,Parameters!$H$48:$H$54,Parameters!$I$48:$I$54,C1060)+c_w*A*rho_L*(C1060/3.6)^2/2+F1060*e_i*m)*C1060/3.6/1000</f>
        <v>-15.170153579288726</v>
      </c>
      <c r="I1060" s="35">
        <f t="shared" si="208"/>
        <v>53.893722136392633</v>
      </c>
      <c r="J1060" s="35">
        <f t="shared" si="209"/>
        <v>2687.9623457775347</v>
      </c>
      <c r="K1060" s="35">
        <f t="shared" si="210"/>
        <v>219.96722689968655</v>
      </c>
      <c r="L1060" s="35">
        <f t="shared" si="211"/>
        <v>329.28608915564553</v>
      </c>
      <c r="M1060" s="35" cm="1">
        <f t="array" ref="M1060">_xll.Interp2dTab(-1,1,Parameters!$V$29:$AI$29,Parameters!$U$30:$U$37,Parameters!$V$30:$AI$37,ABS(J1060),ABS(I1060))*_xll.Interp2dTab(-1,1,Parameters!$V$18:$AI$18,Parameters!$U$19:$U$26,Parameters!$V$19:$AI$26,ABS(J1060),ABS(I1060))</f>
        <v>0.88774206903084663</v>
      </c>
      <c r="N1060" s="35">
        <f t="shared" si="212"/>
        <v>-13.467183525993477</v>
      </c>
      <c r="O1060" s="35">
        <f t="shared" si="213"/>
        <v>-13467.183525993476</v>
      </c>
      <c r="P1060" s="35">
        <f t="shared" si="219"/>
        <v>0.82392987772697346</v>
      </c>
      <c r="Q1060" s="35" cm="1">
        <f t="array" ref="Q1060">_xll.Interp2dTab(-1,1,Parameters!$AL$29:$AY$29,Parameters!$AK$30:$AK$37,Parameters!$AL$30:$AY$37,ABS(L1060),ABS(K1060))</f>
        <v>0.88446164367849256</v>
      </c>
      <c r="R1060" s="35">
        <f t="shared" si="214"/>
        <v>-13.417418969592873</v>
      </c>
      <c r="S1060" s="35">
        <f t="shared" si="220"/>
        <v>0.56863758868060144</v>
      </c>
      <c r="X1060" s="12"/>
      <c r="AB1060" s="17">
        <f>([1]WLTC_BFH!$I1061/1000-H1060)</f>
        <v>15.160982179288727</v>
      </c>
      <c r="AC1060" s="17">
        <f t="shared" si="215"/>
        <v>15.160982179288727</v>
      </c>
      <c r="AG1060" s="17">
        <f>([1]WLTC_BFH!$U1064/1000-N1060)</f>
        <v>-1.5209593311494398</v>
      </c>
      <c r="AH1060" s="17">
        <f t="shared" si="216"/>
        <v>1.5209593311494398</v>
      </c>
      <c r="AK1060">
        <v>-8.7554297783985096</v>
      </c>
    </row>
    <row r="1061" spans="1:37" x14ac:dyDescent="0.3">
      <c r="A1061" s="5" t="s">
        <v>5</v>
      </c>
      <c r="B1061" s="5">
        <v>1057</v>
      </c>
      <c r="C1061" s="10">
        <v>30.7</v>
      </c>
      <c r="D1061" s="10">
        <v>30.7</v>
      </c>
      <c r="E1061" s="10">
        <v>43.212699999999998</v>
      </c>
      <c r="F1061" s="13">
        <f t="shared" si="217"/>
        <v>-1.4722222222222223</v>
      </c>
      <c r="G1061" s="13">
        <f t="shared" si="218"/>
        <v>8.1818055555555596</v>
      </c>
      <c r="H1061" s="35" cm="1">
        <f t="array" ref="H1061">(m*g*_xll.Interp1d(-1,Parameters!$H$48:$H$54,Parameters!$I$48:$I$54,C1061)+c_w*A*rho_L*(C1061/3.6)^2/2+F1061*e_i*m)*C1061/3.6/1000</f>
        <v>-16.25526144711144</v>
      </c>
      <c r="I1061" s="35">
        <f t="shared" si="208"/>
        <v>67.718337213095666</v>
      </c>
      <c r="J1061" s="35">
        <f t="shared" si="209"/>
        <v>2292.2345559825089</v>
      </c>
      <c r="K1061" s="35">
        <f t="shared" si="210"/>
        <v>276.39239333524995</v>
      </c>
      <c r="L1061" s="35">
        <f t="shared" si="211"/>
        <v>280.80785936328664</v>
      </c>
      <c r="M1061" s="35" cm="1">
        <f t="array" ref="M1061">_xll.Interp2dTab(-1,1,Parameters!$V$29:$AI$29,Parameters!$U$30:$U$37,Parameters!$V$30:$AI$37,ABS(J1061),ABS(I1061))*_xll.Interp2dTab(-1,1,Parameters!$V$18:$AI$18,Parameters!$U$19:$U$26,Parameters!$V$19:$AI$26,ABS(J1061),ABS(I1061))</f>
        <v>0.87266301751501751</v>
      </c>
      <c r="N1061" s="35">
        <f t="shared" si="212"/>
        <v>-14.1853655049318</v>
      </c>
      <c r="O1061" s="35">
        <f t="shared" si="213"/>
        <v>-14185.3655049318</v>
      </c>
      <c r="P1061" s="35">
        <f t="shared" si="219"/>
        <v>0.81998949842004798</v>
      </c>
      <c r="Q1061" s="35" cm="1">
        <f t="array" ref="Q1061">_xll.Interp2dTab(-1,1,Parameters!$AL$29:$AY$29,Parameters!$AK$30:$AK$37,Parameters!$AL$30:$AY$37,ABS(L1061),ABS(K1061))</f>
        <v>0.82678474539096103</v>
      </c>
      <c r="R1061" s="35">
        <f t="shared" si="214"/>
        <v>-13.439602196813537</v>
      </c>
      <c r="S1061" s="35">
        <f t="shared" si="220"/>
        <v>0.56490436584815318</v>
      </c>
      <c r="X1061" s="12"/>
      <c r="AB1061" s="17">
        <f>([1]WLTC_BFH!$I1062/1000-H1061)</f>
        <v>16.244843647111441</v>
      </c>
      <c r="AC1061" s="17">
        <f t="shared" si="215"/>
        <v>16.244843647111441</v>
      </c>
      <c r="AG1061" s="17">
        <f>([1]WLTC_BFH!$U1065/1000-N1061)</f>
        <v>1.3503563306197268</v>
      </c>
      <c r="AH1061" s="17">
        <f t="shared" si="216"/>
        <v>1.3503563306197268</v>
      </c>
      <c r="AK1061">
        <v>-6.4832685402489991</v>
      </c>
    </row>
    <row r="1062" spans="1:37" x14ac:dyDescent="0.3">
      <c r="A1062" s="5" t="s">
        <v>5</v>
      </c>
      <c r="B1062" s="5">
        <v>1058</v>
      </c>
      <c r="C1062" s="10">
        <v>25.4</v>
      </c>
      <c r="D1062" s="10">
        <v>25.4</v>
      </c>
      <c r="E1062" s="10">
        <v>39.618699999999997</v>
      </c>
      <c r="F1062" s="13">
        <f t="shared" si="217"/>
        <v>-1.4722222222222223</v>
      </c>
      <c r="G1062" s="13">
        <f t="shared" si="218"/>
        <v>8.1888611111111143</v>
      </c>
      <c r="H1062" s="35" cm="1">
        <f t="array" ref="H1062">(m*g*_xll.Interp1d(-1,Parameters!$H$48:$H$54,Parameters!$I$48:$I$54,C1062)+c_w*A*rho_L*(C1062/3.6)^2/2+F1062*e_i*m)*C1062/3.6/1000</f>
        <v>-13.517243186719883</v>
      </c>
      <c r="I1062" s="35">
        <f t="shared" si="208"/>
        <v>68.062063637131416</v>
      </c>
      <c r="J1062" s="35">
        <f t="shared" si="209"/>
        <v>1896.5067661874828</v>
      </c>
      <c r="K1062" s="35">
        <f t="shared" si="210"/>
        <v>277.79531273495189</v>
      </c>
      <c r="L1062" s="35">
        <f t="shared" si="211"/>
        <v>232.32962957092769</v>
      </c>
      <c r="M1062" s="35" cm="1">
        <f t="array" ref="M1062">_xll.Interp2dTab(-1,1,Parameters!$V$29:$AI$29,Parameters!$U$30:$U$37,Parameters!$V$30:$AI$37,ABS(J1062),ABS(I1062))*_xll.Interp2dTab(-1,1,Parameters!$V$18:$AI$18,Parameters!$U$19:$U$26,Parameters!$V$19:$AI$26,ABS(J1062),ABS(I1062))</f>
        <v>0.84862684498534546</v>
      </c>
      <c r="N1062" s="35">
        <f t="shared" si="212"/>
        <v>-11.471095438445751</v>
      </c>
      <c r="O1062" s="35">
        <f t="shared" si="213"/>
        <v>-11471.095438445751</v>
      </c>
      <c r="P1062" s="35">
        <f t="shared" si="219"/>
        <v>0.81680308302047977</v>
      </c>
      <c r="Q1062" s="35" cm="1">
        <f t="array" ref="Q1062">_xll.Interp2dTab(-1,1,Parameters!$AL$29:$AY$29,Parameters!$AK$30:$AK$37,Parameters!$AL$30:$AY$37,ABS(L1062),ABS(K1062))</f>
        <v>0.78166283957990657</v>
      </c>
      <c r="R1062" s="35">
        <f t="shared" si="214"/>
        <v>-10.565926692623609</v>
      </c>
      <c r="S1062" s="35">
        <f t="shared" si="220"/>
        <v>0.56196938621131332</v>
      </c>
      <c r="X1062" s="12"/>
      <c r="AB1062" s="17">
        <f>([1]WLTC_BFH!$I1063/1000-H1062)</f>
        <v>13.503642086719882</v>
      </c>
      <c r="AC1062" s="17">
        <f t="shared" si="215"/>
        <v>13.503642086719882</v>
      </c>
      <c r="AG1062" s="17">
        <f>([1]WLTC_BFH!$U1066/1000-N1062)</f>
        <v>8.4633899984087435E-2</v>
      </c>
      <c r="AH1062" s="17">
        <f t="shared" si="216"/>
        <v>8.4633899984087435E-2</v>
      </c>
      <c r="AK1062">
        <v>-1.5375785803752766</v>
      </c>
    </row>
    <row r="1063" spans="1:37" x14ac:dyDescent="0.3">
      <c r="A1063" s="5" t="s">
        <v>5</v>
      </c>
      <c r="B1063" s="5">
        <v>1059</v>
      </c>
      <c r="C1063" s="10">
        <v>21</v>
      </c>
      <c r="D1063" s="10">
        <v>21</v>
      </c>
      <c r="E1063" s="10">
        <v>34.788899999999998</v>
      </c>
      <c r="F1063" s="13">
        <f t="shared" si="217"/>
        <v>-1.2222222222222219</v>
      </c>
      <c r="G1063" s="13">
        <f t="shared" si="218"/>
        <v>8.1946944444444476</v>
      </c>
      <c r="H1063" s="35" cm="1">
        <f t="array" ref="H1063">(m*g*_xll.Interp1d(-1,Parameters!$H$48:$H$54,Parameters!$I$48:$I$54,C1063)+c_w*A*rho_L*(C1063/3.6)^2/2+F1063*e_i*m)*C1063/3.6/1000</f>
        <v>-9.2286592970975079</v>
      </c>
      <c r="I1063" s="35">
        <f t="shared" si="208"/>
        <v>56.204361761081053</v>
      </c>
      <c r="J1063" s="35">
        <f t="shared" si="209"/>
        <v>1567.9780350368951</v>
      </c>
      <c r="K1063" s="35">
        <f t="shared" si="210"/>
        <v>229.39810252785233</v>
      </c>
      <c r="L1063" s="35">
        <f t="shared" si="211"/>
        <v>192.0835520074599</v>
      </c>
      <c r="M1063" s="35" cm="1">
        <f t="array" ref="M1063">_xll.Interp2dTab(-1,1,Parameters!$V$29:$AI$29,Parameters!$U$30:$U$37,Parameters!$V$30:$AI$37,ABS(J1063),ABS(I1063))*_xll.Interp2dTab(-1,1,Parameters!$V$18:$AI$18,Parameters!$U$19:$U$26,Parameters!$V$19:$AI$26,ABS(J1063),ABS(I1063))</f>
        <v>0.79211804198212787</v>
      </c>
      <c r="N1063" s="35">
        <f t="shared" si="212"/>
        <v>-7.3101875325370385</v>
      </c>
      <c r="O1063" s="35">
        <f t="shared" si="213"/>
        <v>-7310.1875325370384</v>
      </c>
      <c r="P1063" s="35">
        <f t="shared" si="219"/>
        <v>0.81477247537255282</v>
      </c>
      <c r="Q1063" s="35" cm="1">
        <f t="array" ref="Q1063">_xll.Interp2dTab(-1,1,Parameters!$AL$29:$AY$29,Parameters!$AK$30:$AK$37,Parameters!$AL$30:$AY$37,ABS(L1063),ABS(K1063))</f>
        <v>0.79426873907811546</v>
      </c>
      <c r="R1063" s="35">
        <f t="shared" si="214"/>
        <v>-7.3300355832871649</v>
      </c>
      <c r="S1063" s="35">
        <f t="shared" si="220"/>
        <v>0.55993326521595577</v>
      </c>
      <c r="X1063" s="12"/>
      <c r="AB1063" s="17">
        <f>([1]WLTC_BFH!$I1064/1000-H1063)</f>
        <v>9.211885597097508</v>
      </c>
      <c r="AC1063" s="17">
        <f t="shared" si="215"/>
        <v>9.211885597097508</v>
      </c>
      <c r="AG1063" s="17">
        <f>([1]WLTC_BFH!$U1067/1000-N1063)</f>
        <v>-0.53781246746296141</v>
      </c>
      <c r="AH1063" s="17">
        <f t="shared" si="216"/>
        <v>0.53781246746296141</v>
      </c>
      <c r="AK1063">
        <v>5.935575194610295</v>
      </c>
    </row>
    <row r="1064" spans="1:37" x14ac:dyDescent="0.3">
      <c r="A1064" s="5" t="s">
        <v>5</v>
      </c>
      <c r="B1064" s="5">
        <v>1060</v>
      </c>
      <c r="C1064" s="10">
        <v>16.7</v>
      </c>
      <c r="D1064" s="10">
        <v>16.7</v>
      </c>
      <c r="E1064" s="10">
        <v>29.629100000000001</v>
      </c>
      <c r="F1064" s="13">
        <f t="shared" si="217"/>
        <v>-1.1944444444444446</v>
      </c>
      <c r="G1064" s="13">
        <f t="shared" si="218"/>
        <v>8.1993333333333371</v>
      </c>
      <c r="H1064" s="35" cm="1">
        <f t="array" ref="H1064">(m*g*_xll.Interp1d(-1,Parameters!$H$48:$H$54,Parameters!$I$48:$I$54,C1064)+c_w*A*rho_L*(C1064/3.6)^2/2+F1064*e_i*m)*C1064/3.6/1000</f>
        <v>-7.1865149938795243</v>
      </c>
      <c r="I1064" s="35">
        <f t="shared" si="208"/>
        <v>55.036722978961024</v>
      </c>
      <c r="J1064" s="35">
        <f t="shared" si="209"/>
        <v>1246.915865957912</v>
      </c>
      <c r="K1064" s="35">
        <f t="shared" si="210"/>
        <v>224.63238483862943</v>
      </c>
      <c r="L1064" s="35">
        <f t="shared" si="211"/>
        <v>152.75215802498002</v>
      </c>
      <c r="M1064" s="35" cm="1">
        <f t="array" ref="M1064">_xll.Interp2dTab(-1,1,Parameters!$V$29:$AI$29,Parameters!$U$30:$U$37,Parameters!$V$30:$AI$37,ABS(J1064),ABS(I1064))*_xll.Interp2dTab(-1,1,Parameters!$V$18:$AI$18,Parameters!$U$19:$U$26,Parameters!$V$19:$AI$26,ABS(J1064),ABS(I1064))</f>
        <v>0.72854140208621543</v>
      </c>
      <c r="N1064" s="35">
        <f t="shared" si="212"/>
        <v>-5.2356737097545984</v>
      </c>
      <c r="O1064" s="35">
        <f t="shared" si="213"/>
        <v>-5235.6737097545983</v>
      </c>
      <c r="P1064" s="35">
        <f t="shared" si="219"/>
        <v>0.81331812156428762</v>
      </c>
      <c r="Q1064" s="35" cm="1">
        <f t="array" ref="Q1064">_xll.Interp2dTab(-1,1,Parameters!$AL$29:$AY$29,Parameters!$AK$30:$AK$37,Parameters!$AL$30:$AY$37,ABS(L1064),ABS(K1064))</f>
        <v>0.76756934158135448</v>
      </c>
      <c r="R1064" s="35">
        <f t="shared" si="214"/>
        <v>-5.5161485821166378</v>
      </c>
      <c r="S1064" s="35">
        <f t="shared" si="220"/>
        <v>0.55840100172092333</v>
      </c>
      <c r="X1064" s="12"/>
      <c r="AB1064" s="17">
        <f>([1]WLTC_BFH!$I1065/1000-H1064)</f>
        <v>7.1720108938795244</v>
      </c>
      <c r="AC1064" s="17">
        <f t="shared" si="215"/>
        <v>7.1720108938795244</v>
      </c>
      <c r="AG1064" s="17">
        <f>([1]WLTC_BFH!$U1068/1000-N1064)</f>
        <v>1.8396737097545985</v>
      </c>
      <c r="AH1064" s="17">
        <f t="shared" si="216"/>
        <v>1.8396737097545985</v>
      </c>
      <c r="AK1064">
        <v>9.9776280084294804</v>
      </c>
    </row>
    <row r="1065" spans="1:37" x14ac:dyDescent="0.3">
      <c r="A1065" s="5" t="s">
        <v>5</v>
      </c>
      <c r="B1065" s="5">
        <v>1061</v>
      </c>
      <c r="C1065" s="10">
        <v>13.4</v>
      </c>
      <c r="D1065" s="10">
        <v>13.4</v>
      </c>
      <c r="E1065" s="10">
        <v>24.070599999999999</v>
      </c>
      <c r="F1065" s="13">
        <f t="shared" si="217"/>
        <v>-0.9166666666666663</v>
      </c>
      <c r="G1065" s="13">
        <f t="shared" si="218"/>
        <v>8.2030555555555598</v>
      </c>
      <c r="H1065" s="35" cm="1">
        <f t="array" ref="H1065">(m*g*_xll.Interp1d(-1,Parameters!$H$48:$H$54,Parameters!$I$48:$I$54,C1065)+c_w*A*rho_L*(C1065/3.6)^2/2+F1065*e_i*m)*C1065/3.6/1000</f>
        <v>-4.3714786009727202</v>
      </c>
      <c r="I1065" s="35">
        <f t="shared" si="208"/>
        <v>41.722878253125401</v>
      </c>
      <c r="J1065" s="35">
        <f t="shared" si="209"/>
        <v>1000.5193175949713</v>
      </c>
      <c r="K1065" s="35">
        <f t="shared" si="210"/>
        <v>170.29192759013134</v>
      </c>
      <c r="L1065" s="35">
        <f t="shared" si="211"/>
        <v>122.56759985237919</v>
      </c>
      <c r="M1065" s="35" cm="1">
        <f t="array" ref="M1065">_xll.Interp2dTab(-1,1,Parameters!$V$29:$AI$29,Parameters!$U$30:$U$37,Parameters!$V$30:$AI$37,ABS(J1065),ABS(I1065))*_xll.Interp2dTab(-1,1,Parameters!$V$18:$AI$18,Parameters!$U$19:$U$26,Parameters!$V$19:$AI$26,ABS(J1065),ABS(I1065))</f>
        <v>0.65208190209151951</v>
      </c>
      <c r="N1065" s="35">
        <f t="shared" si="212"/>
        <v>-2.8505620810746661</v>
      </c>
      <c r="O1065" s="35">
        <f t="shared" si="213"/>
        <v>-2850.5620810746659</v>
      </c>
      <c r="P1065" s="35">
        <f t="shared" si="219"/>
        <v>0.81252629876398907</v>
      </c>
      <c r="Q1065" s="35" cm="1">
        <f t="array" ref="Q1065">_xll.Interp2dTab(-1,1,Parameters!$AL$29:$AY$29,Parameters!$AK$30:$AK$37,Parameters!$AL$30:$AY$37,ABS(L1065),ABS(K1065))</f>
        <v>0.80035156732108859</v>
      </c>
      <c r="R1065" s="35">
        <f t="shared" si="214"/>
        <v>-3.498719749799116</v>
      </c>
      <c r="S1065" s="35">
        <f t="shared" si="220"/>
        <v>0.55742913512375691</v>
      </c>
      <c r="X1065" s="12"/>
      <c r="AB1065" s="17">
        <f>([1]WLTC_BFH!$I1066/1000-H1065)</f>
        <v>4.3583019009727204</v>
      </c>
      <c r="AC1065" s="17">
        <f t="shared" si="215"/>
        <v>4.3583019009727204</v>
      </c>
      <c r="AG1065" s="17">
        <f>([1]WLTC_BFH!$U1069/1000-N1065)</f>
        <v>2.0665620810746663</v>
      </c>
      <c r="AH1065" s="17">
        <f t="shared" si="216"/>
        <v>2.0665620810746663</v>
      </c>
      <c r="AK1065">
        <v>12.108339757938356</v>
      </c>
    </row>
    <row r="1066" spans="1:37" x14ac:dyDescent="0.3">
      <c r="A1066" s="5" t="s">
        <v>5</v>
      </c>
      <c r="B1066" s="5">
        <v>1062</v>
      </c>
      <c r="C1066" s="10">
        <v>12</v>
      </c>
      <c r="D1066" s="10">
        <v>12</v>
      </c>
      <c r="E1066" s="10">
        <v>18.8977</v>
      </c>
      <c r="F1066" s="13">
        <f t="shared" si="217"/>
        <v>-0.38888888888888895</v>
      </c>
      <c r="G1066" s="13">
        <f t="shared" si="218"/>
        <v>8.2063888888888936</v>
      </c>
      <c r="H1066" s="35" cm="1">
        <f t="array" ref="H1066">(m*g*_xll.Interp1d(-1,Parameters!$H$48:$H$54,Parameters!$I$48:$I$54,C1066)+c_w*A*rho_L*(C1066/3.6)^2/2+F1066*e_i*m)*C1066/3.6/1000</f>
        <v>-1.5257706837220899</v>
      </c>
      <c r="I1066" s="35">
        <f t="shared" si="208"/>
        <v>16.261429558228816</v>
      </c>
      <c r="J1066" s="35">
        <f t="shared" si="209"/>
        <v>895.98744859251144</v>
      </c>
      <c r="K1066" s="35">
        <f t="shared" si="210"/>
        <v>66.371024741910915</v>
      </c>
      <c r="L1066" s="35">
        <f t="shared" si="211"/>
        <v>109.7620297185485</v>
      </c>
      <c r="M1066" s="35" cm="1">
        <f t="array" ref="M1066">_xll.Interp2dTab(-1,1,Parameters!$V$29:$AI$29,Parameters!$U$30:$U$37,Parameters!$V$30:$AI$37,ABS(J1066),ABS(I1066))*_xll.Interp2dTab(-1,1,Parameters!$V$18:$AI$18,Parameters!$U$19:$U$26,Parameters!$V$19:$AI$26,ABS(J1066),ABS(I1066))</f>
        <v>0.51476849483634035</v>
      </c>
      <c r="N1066" s="35">
        <f t="shared" si="212"/>
        <v>-0.78541867832503409</v>
      </c>
      <c r="O1066" s="35">
        <f t="shared" si="213"/>
        <v>-785.41867832503408</v>
      </c>
      <c r="P1066" s="35">
        <f t="shared" si="219"/>
        <v>0.81230812690889875</v>
      </c>
      <c r="Q1066" s="35" cm="1">
        <f t="array" ref="Q1066">_xll.Interp2dTab(-1,1,Parameters!$AL$29:$AY$29,Parameters!$AK$30:$AK$37,Parameters!$AL$30:$AY$37,ABS(L1066),ABS(K1066))</f>
        <v>0.9055727230060322</v>
      </c>
      <c r="R1066" s="35">
        <f t="shared" si="214"/>
        <v>-1.3816963127409885</v>
      </c>
      <c r="S1066" s="35">
        <f t="shared" si="220"/>
        <v>0.55704533059243999</v>
      </c>
      <c r="X1066" s="12"/>
      <c r="AB1066" s="17">
        <f>([1]WLTC_BFH!$I1067/1000-H1066)</f>
        <v>1.5168659837220899</v>
      </c>
      <c r="AC1066" s="17">
        <f t="shared" si="215"/>
        <v>1.5168659837220899</v>
      </c>
      <c r="AG1066" s="17">
        <f>([1]WLTC_BFH!$U1070/1000-N1066)</f>
        <v>0.52141867832503408</v>
      </c>
      <c r="AH1066" s="17">
        <f t="shared" si="216"/>
        <v>0.52141867832503408</v>
      </c>
      <c r="AK1066">
        <v>9.7166844520617168</v>
      </c>
    </row>
    <row r="1067" spans="1:37" x14ac:dyDescent="0.3">
      <c r="A1067" s="5" t="s">
        <v>5</v>
      </c>
      <c r="B1067" s="5">
        <v>1063</v>
      </c>
      <c r="C1067" s="10">
        <v>12.1</v>
      </c>
      <c r="D1067" s="10">
        <v>12.1</v>
      </c>
      <c r="E1067" s="10">
        <v>14.8576</v>
      </c>
      <c r="F1067" s="13">
        <f t="shared" si="217"/>
        <v>2.7777777777777679E-2</v>
      </c>
      <c r="G1067" s="13">
        <f t="shared" si="218"/>
        <v>8.209750000000005</v>
      </c>
      <c r="H1067" s="35" cm="1">
        <f t="array" ref="H1067">(m*g*_xll.Interp1d(-1,Parameters!$H$48:$H$54,Parameters!$I$48:$I$54,C1067)+c_w*A*rho_L*(C1067/3.6)^2/2+F1067*e_i*m)*C1067/3.6/1000</f>
        <v>0.36639142990313761</v>
      </c>
      <c r="I1067" s="35">
        <f t="shared" si="208"/>
        <v>3.8726713139096258</v>
      </c>
      <c r="J1067" s="35">
        <f t="shared" si="209"/>
        <v>903.45401066411569</v>
      </c>
      <c r="K1067" s="35">
        <f t="shared" si="210"/>
        <v>15.806307967722137</v>
      </c>
      <c r="L1067" s="35">
        <f t="shared" si="211"/>
        <v>110.6767132995364</v>
      </c>
      <c r="M1067" s="35" cm="1">
        <f t="array" ref="M1067">_xll.Interp2dTab(-1,1,Parameters!$V$29:$AI$29,Parameters!$U$30:$U$37,Parameters!$V$30:$AI$37,ABS(J1067),ABS(I1067))*_xll.Interp2dTab(-1,1,Parameters!$V$18:$AI$18,Parameters!$U$19:$U$26,Parameters!$V$19:$AI$26,ABS(J1067),ABS(I1067))</f>
        <v>0.27476875069759071</v>
      </c>
      <c r="N1067" s="35">
        <f t="shared" si="212"/>
        <v>1.33345378240041</v>
      </c>
      <c r="O1067" s="35">
        <f t="shared" si="213"/>
        <v>1333.4537824004101</v>
      </c>
      <c r="P1067" s="35">
        <f t="shared" si="219"/>
        <v>0.81267853073734331</v>
      </c>
      <c r="Q1067" s="35" cm="1">
        <f t="array" ref="Q1067">_xll.Interp2dTab(-1,1,Parameters!$AL$29:$AY$29,Parameters!$AK$30:$AK$37,Parameters!$AL$30:$AY$37,ABS(L1067),ABS(K1067))</f>
        <v>0.72944624340260278</v>
      </c>
      <c r="R1067" s="35">
        <f t="shared" si="214"/>
        <v>0.50228708861951799</v>
      </c>
      <c r="S1067" s="35">
        <f t="shared" si="220"/>
        <v>0.55718485478372315</v>
      </c>
      <c r="X1067" s="12"/>
      <c r="AB1067" s="17">
        <f>([1]WLTC_BFH!$I1068/1000-H1067)</f>
        <v>-0.37160632990313763</v>
      </c>
      <c r="AC1067" s="17">
        <f t="shared" si="215"/>
        <v>0.37160632990313763</v>
      </c>
      <c r="AG1067" s="17">
        <f>([1]WLTC_BFH!$U1071/1000-N1067)</f>
        <v>0.29561552453030004</v>
      </c>
      <c r="AH1067" s="17">
        <f t="shared" si="216"/>
        <v>0.29561552453030004</v>
      </c>
      <c r="AK1067">
        <v>7.6373166675527404</v>
      </c>
    </row>
    <row r="1068" spans="1:37" x14ac:dyDescent="0.3">
      <c r="A1068" s="5" t="s">
        <v>5</v>
      </c>
      <c r="B1068" s="5">
        <v>1064</v>
      </c>
      <c r="C1068" s="10">
        <v>12.8</v>
      </c>
      <c r="D1068" s="10">
        <v>12.8</v>
      </c>
      <c r="E1068" s="10">
        <v>13.1662</v>
      </c>
      <c r="F1068" s="13">
        <f t="shared" si="217"/>
        <v>0.19444444444444473</v>
      </c>
      <c r="G1068" s="13">
        <f t="shared" si="218"/>
        <v>8.2133055555555607</v>
      </c>
      <c r="H1068" s="35" cm="1">
        <f t="array" ref="H1068">(m*g*_xll.Interp1d(-1,Parameters!$H$48:$H$54,Parameters!$I$48:$I$54,C1068)+c_w*A*rho_L*(C1068/3.6)^2/2+F1068*e_i*m)*C1068/3.6/1000</f>
        <v>1.1954001933333536</v>
      </c>
      <c r="I1068" s="35">
        <f t="shared" si="208"/>
        <v>11.944117146729344</v>
      </c>
      <c r="J1068" s="35">
        <f t="shared" si="209"/>
        <v>955.71994516534585</v>
      </c>
      <c r="K1068" s="35">
        <f t="shared" si="210"/>
        <v>48.749914134375821</v>
      </c>
      <c r="L1068" s="35">
        <f t="shared" si="211"/>
        <v>117.07949836645177</v>
      </c>
      <c r="M1068" s="35" cm="1">
        <f t="array" ref="M1068">_xll.Interp2dTab(-1,1,Parameters!$V$29:$AI$29,Parameters!$U$30:$U$37,Parameters!$V$30:$AI$37,ABS(J1068),ABS(I1068))*_xll.Interp2dTab(-1,1,Parameters!$V$18:$AI$18,Parameters!$U$19:$U$26,Parameters!$V$19:$AI$26,ABS(J1068),ABS(I1068))</f>
        <v>0.52592404806487814</v>
      </c>
      <c r="N1068" s="35">
        <f t="shared" si="212"/>
        <v>2.2729521453369417</v>
      </c>
      <c r="O1068" s="35">
        <f t="shared" si="213"/>
        <v>2272.9521453369416</v>
      </c>
      <c r="P1068" s="35">
        <f t="shared" si="219"/>
        <v>0.81330990633327027</v>
      </c>
      <c r="Q1068" s="35" cm="1">
        <f t="array" ref="Q1068">_xll.Interp2dTab(-1,1,Parameters!$AL$29:$AY$29,Parameters!$AK$30:$AK$37,Parameters!$AL$30:$AY$37,ABS(L1068),ABS(K1068))</f>
        <v>0.92251922307596823</v>
      </c>
      <c r="R1068" s="35">
        <f t="shared" si="214"/>
        <v>1.2957997659360578</v>
      </c>
      <c r="S1068" s="35">
        <f t="shared" si="220"/>
        <v>0.55754479916314981</v>
      </c>
      <c r="X1068" s="12"/>
      <c r="AB1068" s="17">
        <f>([1]WLTC_BFH!$I1069/1000-H1068)</f>
        <v>-1.1966878933333536</v>
      </c>
      <c r="AC1068" s="17">
        <f t="shared" si="215"/>
        <v>1.1966878933333536</v>
      </c>
      <c r="AG1068" s="17">
        <f>([1]WLTC_BFH!$U1072/1000-N1068)</f>
        <v>1.4550478546630585</v>
      </c>
      <c r="AH1068" s="17">
        <f t="shared" si="216"/>
        <v>1.4550478546630585</v>
      </c>
      <c r="AK1068">
        <v>5.4556971885756615</v>
      </c>
    </row>
    <row r="1069" spans="1:37" x14ac:dyDescent="0.3">
      <c r="A1069" s="5" t="s">
        <v>5</v>
      </c>
      <c r="B1069" s="5">
        <v>1065</v>
      </c>
      <c r="C1069" s="10">
        <v>15.6</v>
      </c>
      <c r="D1069" s="10">
        <v>15.6</v>
      </c>
      <c r="E1069" s="10">
        <v>12.6043</v>
      </c>
      <c r="F1069" s="13">
        <f t="shared" si="217"/>
        <v>0.77777777777777746</v>
      </c>
      <c r="G1069" s="13">
        <f t="shared" si="218"/>
        <v>8.217638888888894</v>
      </c>
      <c r="H1069" s="35" cm="1">
        <f t="array" ref="H1069">(m*g*_xll.Interp1d(-1,Parameters!$H$48:$H$54,Parameters!$I$48:$I$54,C1069)+c_w*A*rho_L*(C1069/3.6)^2/2+F1069*e_i*m)*C1069/3.6/1000</f>
        <v>4.9051433501592205</v>
      </c>
      <c r="I1069" s="35">
        <f t="shared" si="208"/>
        <v>40.214049459931978</v>
      </c>
      <c r="J1069" s="35">
        <f t="shared" si="209"/>
        <v>1164.783683170265</v>
      </c>
      <c r="K1069" s="35">
        <f t="shared" si="210"/>
        <v>164.13364287071238</v>
      </c>
      <c r="L1069" s="35">
        <f t="shared" si="211"/>
        <v>142.69063863411307</v>
      </c>
      <c r="M1069" s="35" cm="1">
        <f t="array" ref="M1069">_xll.Interp2dTab(-1,1,Parameters!$V$29:$AI$29,Parameters!$U$30:$U$37,Parameters!$V$30:$AI$37,ABS(J1069),ABS(I1069))*_xll.Interp2dTab(-1,1,Parameters!$V$18:$AI$18,Parameters!$U$19:$U$26,Parameters!$V$19:$AI$26,ABS(J1069),ABS(I1069))</f>
        <v>0.67652539578288329</v>
      </c>
      <c r="N1069" s="35">
        <f t="shared" si="212"/>
        <v>7.2504940401874052</v>
      </c>
      <c r="O1069" s="35">
        <f t="shared" si="213"/>
        <v>7250.4940401874055</v>
      </c>
      <c r="P1069" s="35">
        <f t="shared" si="219"/>
        <v>0.81532393245554458</v>
      </c>
      <c r="Q1069" s="35" cm="1">
        <f t="array" ref="Q1069">_xll.Interp2dTab(-1,1,Parameters!$AL$29:$AY$29,Parameters!$AK$30:$AK$37,Parameters!$AL$30:$AY$37,ABS(L1069),ABS(K1069))</f>
        <v>0.81953635100579314</v>
      </c>
      <c r="R1069" s="35">
        <f t="shared" si="214"/>
        <v>5.985266357177788</v>
      </c>
      <c r="S1069" s="35">
        <f t="shared" si="220"/>
        <v>0.55920737315125479</v>
      </c>
      <c r="X1069" s="12"/>
      <c r="AB1069" s="17">
        <f>([1]WLTC_BFH!$I1070/1000-H1069)</f>
        <v>-4.9056920501592209</v>
      </c>
      <c r="AC1069" s="17">
        <f t="shared" si="215"/>
        <v>4.9056920501592209</v>
      </c>
      <c r="AG1069" s="17">
        <f>([1]WLTC_BFH!$U1073/1000-N1069)</f>
        <v>0.66760496971362304</v>
      </c>
      <c r="AH1069" s="17">
        <f t="shared" si="216"/>
        <v>0.66760496971362304</v>
      </c>
      <c r="AK1069">
        <v>7.5092906162786228</v>
      </c>
    </row>
    <row r="1070" spans="1:37" x14ac:dyDescent="0.3">
      <c r="A1070" s="5" t="s">
        <v>5</v>
      </c>
      <c r="B1070" s="5">
        <v>1066</v>
      </c>
      <c r="C1070" s="10">
        <v>19.899999999999999</v>
      </c>
      <c r="D1070" s="10">
        <v>19.899999999999999</v>
      </c>
      <c r="E1070" s="10">
        <v>12.988899999999999</v>
      </c>
      <c r="F1070" s="13">
        <f t="shared" si="217"/>
        <v>1.1944444444444442</v>
      </c>
      <c r="G1070" s="13">
        <f t="shared" si="218"/>
        <v>8.2231666666666712</v>
      </c>
      <c r="H1070" s="35" cm="1">
        <f t="array" ref="H1070">(m*g*_xll.Interp1d(-1,Parameters!$H$48:$H$54,Parameters!$I$48:$I$54,C1070)+c_w*A*rho_L*(C1070/3.6)^2/2+F1070*e_i*m)*C1070/3.6/1000</f>
        <v>9.4151868363559874</v>
      </c>
      <c r="I1070" s="35">
        <f t="shared" si="208"/>
        <v>60.509918557356492</v>
      </c>
      <c r="J1070" s="35">
        <f t="shared" si="209"/>
        <v>1485.8458522492485</v>
      </c>
      <c r="K1070" s="35">
        <f t="shared" si="210"/>
        <v>246.97123259185054</v>
      </c>
      <c r="L1070" s="35">
        <f t="shared" si="211"/>
        <v>182.02203261659298</v>
      </c>
      <c r="M1070" s="35" cm="1">
        <f t="array" ref="M1070">_xll.Interp2dTab(-1,1,Parameters!$V$29:$AI$29,Parameters!$U$30:$U$37,Parameters!$V$30:$AI$37,ABS(J1070),ABS(I1070))*_xll.Interp2dTab(-1,1,Parameters!$V$18:$AI$18,Parameters!$U$19:$U$26,Parameters!$V$19:$AI$26,ABS(J1070),ABS(I1070))</f>
        <v>0.77182453261729</v>
      </c>
      <c r="N1070" s="35">
        <f t="shared" si="212"/>
        <v>12.198610485246803</v>
      </c>
      <c r="O1070" s="35">
        <f t="shared" si="213"/>
        <v>12198.610485246803</v>
      </c>
      <c r="P1070" s="35">
        <f t="shared" si="219"/>
        <v>0.81871243536811311</v>
      </c>
      <c r="Q1070" s="35" cm="1">
        <f t="array" ref="Q1070">_xll.Interp2dTab(-1,1,Parameters!$AL$29:$AY$29,Parameters!$AK$30:$AK$37,Parameters!$AL$30:$AY$37,ABS(L1070),ABS(K1070))</f>
        <v>0.76864639350142383</v>
      </c>
      <c r="R1070" s="35">
        <f t="shared" si="214"/>
        <v>12.249048347793421</v>
      </c>
      <c r="S1070" s="35">
        <f t="shared" si="220"/>
        <v>0.56260988658119737</v>
      </c>
      <c r="X1070" s="12"/>
      <c r="AB1070" s="17">
        <f>([1]WLTC_BFH!$I1071/1000-H1070)</f>
        <v>-9.4141642363559868</v>
      </c>
      <c r="AC1070" s="17">
        <f t="shared" si="215"/>
        <v>9.4141642363559868</v>
      </c>
      <c r="AG1070" s="17">
        <f>([1]WLTC_BFH!$U1074/1000-N1070)</f>
        <v>-2.1873304852467843</v>
      </c>
      <c r="AH1070" s="17">
        <f t="shared" si="216"/>
        <v>2.1873304852467843</v>
      </c>
      <c r="AK1070">
        <v>8.4104588163987248</v>
      </c>
    </row>
    <row r="1071" spans="1:37" x14ac:dyDescent="0.3">
      <c r="A1071" s="5" t="s">
        <v>5</v>
      </c>
      <c r="B1071" s="5">
        <v>1067</v>
      </c>
      <c r="C1071" s="10">
        <v>23.4</v>
      </c>
      <c r="D1071" s="10">
        <v>23.4</v>
      </c>
      <c r="E1071" s="10">
        <v>14.7189</v>
      </c>
      <c r="F1071" s="13">
        <f t="shared" si="217"/>
        <v>0.97222222222222221</v>
      </c>
      <c r="G1071" s="13">
        <f t="shared" si="218"/>
        <v>8.229666666666672</v>
      </c>
      <c r="H1071" s="35" cm="1">
        <f t="array" ref="H1071">(m*g*_xll.Interp1d(-1,Parameters!$H$48:$H$54,Parameters!$I$48:$I$54,C1071)+c_w*A*rho_L*(C1071/3.6)^2/2+F1071*e_i*m)*C1071/3.6/1000</f>
        <v>9.1364836956988089</v>
      </c>
      <c r="I1071" s="35">
        <f t="shared" si="208"/>
        <v>49.936020349846025</v>
      </c>
      <c r="J1071" s="35">
        <f t="shared" si="209"/>
        <v>1747.1755247553974</v>
      </c>
      <c r="K1071" s="35">
        <f t="shared" si="210"/>
        <v>203.81386705789654</v>
      </c>
      <c r="L1071" s="35">
        <f t="shared" si="211"/>
        <v>214.03595795116959</v>
      </c>
      <c r="M1071" s="35" cm="1">
        <f t="array" ref="M1071">_xll.Interp2dTab(-1,1,Parameters!$V$29:$AI$29,Parameters!$U$30:$U$37,Parameters!$V$30:$AI$37,ABS(J1071),ABS(I1071))*_xll.Interp2dTab(-1,1,Parameters!$V$18:$AI$18,Parameters!$U$19:$U$26,Parameters!$V$19:$AI$26,ABS(J1071),ABS(I1071))</f>
        <v>0.83449191180741911</v>
      </c>
      <c r="N1071" s="35">
        <f t="shared" si="212"/>
        <v>10.948558717495745</v>
      </c>
      <c r="O1071" s="35">
        <f t="shared" si="213"/>
        <v>10948.558717495745</v>
      </c>
      <c r="P1071" s="35">
        <f t="shared" si="219"/>
        <v>0.82175370167852857</v>
      </c>
      <c r="Q1071" s="35" cm="1">
        <f t="array" ref="Q1071">_xll.Interp2dTab(-1,1,Parameters!$AL$29:$AY$29,Parameters!$AK$30:$AK$37,Parameters!$AL$30:$AY$37,ABS(L1071),ABS(K1071))</f>
        <v>0.83482183282342914</v>
      </c>
      <c r="R1071" s="35">
        <f t="shared" si="214"/>
        <v>10.944231854596502</v>
      </c>
      <c r="S1071" s="35">
        <f t="shared" si="220"/>
        <v>0.56564995098525195</v>
      </c>
      <c r="X1071" s="12"/>
      <c r="AB1071" s="17">
        <f>([1]WLTC_BFH!$I1072/1000-H1071)</f>
        <v>-9.133846095698809</v>
      </c>
      <c r="AC1071" s="17">
        <f t="shared" si="215"/>
        <v>9.133846095698809</v>
      </c>
      <c r="AG1071" s="17">
        <f>([1]WLTC_BFH!$U1075/1000-N1071)</f>
        <v>-6.2685587174957451</v>
      </c>
      <c r="AH1071" s="17">
        <f t="shared" si="216"/>
        <v>6.2685587174957451</v>
      </c>
      <c r="AK1071">
        <v>0.87382623858542186</v>
      </c>
    </row>
    <row r="1072" spans="1:37" x14ac:dyDescent="0.3">
      <c r="A1072" s="5" t="s">
        <v>5</v>
      </c>
      <c r="B1072" s="5">
        <v>1068</v>
      </c>
      <c r="C1072" s="10">
        <v>24.6</v>
      </c>
      <c r="D1072" s="10">
        <v>24.6</v>
      </c>
      <c r="E1072" s="10">
        <v>17.91</v>
      </c>
      <c r="F1072" s="13">
        <f t="shared" si="217"/>
        <v>0.33333333333333409</v>
      </c>
      <c r="G1072" s="13">
        <f t="shared" si="218"/>
        <v>8.2365000000000048</v>
      </c>
      <c r="H1072" s="35" cm="1">
        <f t="array" ref="H1072">(m*g*_xll.Interp1d(-1,Parameters!$H$48:$H$54,Parameters!$I$48:$I$54,C1072)+c_w*A*rho_L*(C1072/3.6)^2/2+F1072*e_i*m)*C1072/3.6/1000</f>
        <v>3.67951141954924</v>
      </c>
      <c r="I1072" s="35">
        <f t="shared" si="208"/>
        <v>19.129593884409058</v>
      </c>
      <c r="J1072" s="35">
        <f t="shared" si="209"/>
        <v>1836.7742696146488</v>
      </c>
      <c r="K1072" s="35">
        <f t="shared" si="210"/>
        <v>78.077437439215572</v>
      </c>
      <c r="L1072" s="35">
        <f t="shared" si="211"/>
        <v>225.01216092302448</v>
      </c>
      <c r="M1072" s="35" cm="1">
        <f t="array" ref="M1072">_xll.Interp2dTab(-1,1,Parameters!$V$29:$AI$29,Parameters!$U$30:$U$37,Parameters!$V$30:$AI$37,ABS(J1072),ABS(I1072))*_xll.Interp2dTab(-1,1,Parameters!$V$18:$AI$18,Parameters!$U$19:$U$26,Parameters!$V$19:$AI$26,ABS(J1072),ABS(I1072))</f>
        <v>0.70482903984578504</v>
      </c>
      <c r="N1072" s="35">
        <f t="shared" si="212"/>
        <v>5.2204310712769564</v>
      </c>
      <c r="O1072" s="35">
        <f t="shared" si="213"/>
        <v>5220.4310712769566</v>
      </c>
      <c r="P1072" s="35">
        <f t="shared" si="219"/>
        <v>0.82320382142054993</v>
      </c>
      <c r="Q1072" s="35" cm="1">
        <f t="array" ref="Q1072">_xll.Interp2dTab(-1,1,Parameters!$AL$29:$AY$29,Parameters!$AK$30:$AK$37,Parameters!$AL$30:$AY$37,ABS(L1072),ABS(K1072))</f>
        <v>0.92065611941899494</v>
      </c>
      <c r="R1072" s="35">
        <f t="shared" si="214"/>
        <v>3.9966186526531704</v>
      </c>
      <c r="S1072" s="35">
        <f t="shared" si="220"/>
        <v>0.5667601228332112</v>
      </c>
      <c r="X1072" s="12"/>
      <c r="AB1072" s="17">
        <f>([1]WLTC_BFH!$I1073/1000-H1072)</f>
        <v>-3.6728070195492402</v>
      </c>
      <c r="AC1072" s="17">
        <f t="shared" si="215"/>
        <v>3.6728070195492402</v>
      </c>
      <c r="AG1072" s="17">
        <f>([1]WLTC_BFH!$U1076/1000-N1072)</f>
        <v>-3.4592429524651012</v>
      </c>
      <c r="AH1072" s="17">
        <f t="shared" si="216"/>
        <v>3.4592429524651012</v>
      </c>
      <c r="AK1072">
        <v>-5.905117942355889</v>
      </c>
    </row>
    <row r="1073" spans="1:37" x14ac:dyDescent="0.3">
      <c r="A1073" s="5" t="s">
        <v>5</v>
      </c>
      <c r="B1073" s="5">
        <v>1069</v>
      </c>
      <c r="C1073" s="10">
        <v>25.2</v>
      </c>
      <c r="D1073" s="10">
        <v>25.2</v>
      </c>
      <c r="E1073" s="10">
        <v>21.674399999999999</v>
      </c>
      <c r="F1073" s="13">
        <f t="shared" si="217"/>
        <v>0.16666666666666607</v>
      </c>
      <c r="G1073" s="13">
        <f t="shared" si="218"/>
        <v>8.2435000000000045</v>
      </c>
      <c r="H1073" s="35" cm="1">
        <f t="array" ref="H1073">(m*g*_xll.Interp1d(-1,Parameters!$H$48:$H$54,Parameters!$I$48:$I$54,C1073)+c_w*A*rho_L*(C1073/3.6)^2/2+F1073*e_i*m)*C1073/3.6/1000</f>
        <v>2.1890939351573229</v>
      </c>
      <c r="I1073" s="35">
        <f t="shared" si="208"/>
        <v>11.110012796339294</v>
      </c>
      <c r="J1073" s="35">
        <f t="shared" si="209"/>
        <v>1881.5736420442743</v>
      </c>
      <c r="K1073" s="35">
        <f t="shared" si="210"/>
        <v>45.345517228258828</v>
      </c>
      <c r="L1073" s="35">
        <f t="shared" si="211"/>
        <v>230.50026240895187</v>
      </c>
      <c r="M1073" s="35" cm="1">
        <f t="array" ref="M1073">_xll.Interp2dTab(-1,1,Parameters!$V$29:$AI$29,Parameters!$U$30:$U$37,Parameters!$V$30:$AI$37,ABS(J1073),ABS(I1073))*_xll.Interp2dTab(-1,1,Parameters!$V$18:$AI$18,Parameters!$U$19:$U$26,Parameters!$V$19:$AI$26,ABS(J1073),ABS(I1073))</f>
        <v>0.67514674429035981</v>
      </c>
      <c r="N1073" s="35">
        <f t="shared" si="212"/>
        <v>3.2423972324094641</v>
      </c>
      <c r="O1073" s="35">
        <f t="shared" si="213"/>
        <v>3242.3972324094639</v>
      </c>
      <c r="P1073" s="35">
        <f t="shared" si="219"/>
        <v>0.82410448731844144</v>
      </c>
      <c r="Q1073" s="35" cm="1">
        <f t="array" ref="Q1073">_xll.Interp2dTab(-1,1,Parameters!$AL$29:$AY$29,Parameters!$AK$30:$AK$37,Parameters!$AL$30:$AY$37,ABS(L1073),ABS(K1073))</f>
        <v>0.93655127790288284</v>
      </c>
      <c r="R1073" s="35">
        <f t="shared" si="214"/>
        <v>2.3373989089621685</v>
      </c>
      <c r="S1073" s="35">
        <f t="shared" si="220"/>
        <v>0.56740940030792286</v>
      </c>
      <c r="X1073" s="12"/>
      <c r="AB1073" s="17">
        <f>([1]WLTC_BFH!$I1074/1000-H1073)</f>
        <v>-2.1810148351573231</v>
      </c>
      <c r="AC1073" s="17">
        <f t="shared" si="215"/>
        <v>2.1810148351573231</v>
      </c>
      <c r="AG1073" s="17">
        <f>([1]WLTC_BFH!$U1077/1000-N1073)</f>
        <v>0.97328697811665643</v>
      </c>
      <c r="AH1073" s="17">
        <f t="shared" si="216"/>
        <v>0.97328697811665643</v>
      </c>
      <c r="AK1073">
        <v>-6.1890077364132754</v>
      </c>
    </row>
    <row r="1074" spans="1:37" x14ac:dyDescent="0.3">
      <c r="A1074" s="5" t="s">
        <v>5</v>
      </c>
      <c r="B1074" s="5">
        <v>1070</v>
      </c>
      <c r="C1074" s="10">
        <v>26.4</v>
      </c>
      <c r="D1074" s="10">
        <v>26.4</v>
      </c>
      <c r="E1074" s="10">
        <v>23.786100000000001</v>
      </c>
      <c r="F1074" s="13">
        <f t="shared" si="217"/>
        <v>0.33333333333333315</v>
      </c>
      <c r="G1074" s="13">
        <f t="shared" si="218"/>
        <v>8.2508333333333379</v>
      </c>
      <c r="H1074" s="35" cm="1">
        <f t="array" ref="H1074">(m*g*_xll.Interp1d(-1,Parameters!$H$48:$H$54,Parameters!$I$48:$I$54,C1074)+c_w*A*rho_L*(C1074/3.6)^2/2+F1074*e_i*m)*C1074/3.6/1000</f>
        <v>3.9704355329682453</v>
      </c>
      <c r="I1074" s="35">
        <f t="shared" si="208"/>
        <v>19.234678169135531</v>
      </c>
      <c r="J1074" s="35">
        <f t="shared" si="209"/>
        <v>1971.1723869035254</v>
      </c>
      <c r="K1074" s="35">
        <f t="shared" si="210"/>
        <v>78.506338947326668</v>
      </c>
      <c r="L1074" s="35">
        <f t="shared" si="211"/>
        <v>241.47646538080673</v>
      </c>
      <c r="M1074" s="35" cm="1">
        <f t="array" ref="M1074">_xll.Interp2dTab(-1,1,Parameters!$V$29:$AI$29,Parameters!$U$30:$U$37,Parameters!$V$30:$AI$37,ABS(J1074),ABS(I1074))*_xll.Interp2dTab(-1,1,Parameters!$V$18:$AI$18,Parameters!$U$19:$U$26,Parameters!$V$19:$AI$26,ABS(J1074),ABS(I1074))</f>
        <v>0.72827556036115404</v>
      </c>
      <c r="N1074" s="35">
        <f t="shared" si="212"/>
        <v>5.4518313521317321</v>
      </c>
      <c r="O1074" s="35">
        <f t="shared" si="213"/>
        <v>5451.8313521317323</v>
      </c>
      <c r="P1074" s="35">
        <f t="shared" si="219"/>
        <v>0.82561888491625579</v>
      </c>
      <c r="Q1074" s="35" cm="1">
        <f t="array" ref="Q1074">_xll.Interp2dTab(-1,1,Parameters!$AL$29:$AY$29,Parameters!$AK$30:$AK$37,Parameters!$AL$30:$AY$37,ABS(L1074),ABS(K1074))</f>
        <v>0.92392257799688138</v>
      </c>
      <c r="R1074" s="35">
        <f t="shared" si="214"/>
        <v>4.2973682292475024</v>
      </c>
      <c r="S1074" s="35">
        <f t="shared" si="220"/>
        <v>0.5686031137049361</v>
      </c>
      <c r="X1074" s="12"/>
      <c r="AB1074" s="17">
        <f>([1]WLTC_BFH!$I1075/1000-H1074)</f>
        <v>-3.9662255329682452</v>
      </c>
      <c r="AC1074" s="17">
        <f t="shared" si="215"/>
        <v>3.9662255329682452</v>
      </c>
      <c r="AG1074" s="17">
        <f>([1]WLTC_BFH!$U1078/1000-N1074)</f>
        <v>2.6130257907253771</v>
      </c>
      <c r="AH1074" s="17">
        <f t="shared" si="216"/>
        <v>2.6130257907253771</v>
      </c>
      <c r="AK1074">
        <v>1.6940855649433262</v>
      </c>
    </row>
    <row r="1075" spans="1:37" x14ac:dyDescent="0.3">
      <c r="A1075" s="5" t="s">
        <v>5</v>
      </c>
      <c r="B1075" s="5">
        <v>1071</v>
      </c>
      <c r="C1075" s="10">
        <v>28.8</v>
      </c>
      <c r="D1075" s="10">
        <v>28.8</v>
      </c>
      <c r="E1075" s="10">
        <v>24.407800000000002</v>
      </c>
      <c r="F1075" s="13">
        <f t="shared" si="217"/>
        <v>0.6666666666666673</v>
      </c>
      <c r="G1075" s="13">
        <f t="shared" si="218"/>
        <v>8.258833333333337</v>
      </c>
      <c r="H1075" s="35" cm="1">
        <f t="array" ref="H1075">(m*g*_xll.Interp1d(-1,Parameters!$H$48:$H$54,Parameters!$I$48:$I$54,C1075)+c_w*A*rho_L*(C1075/3.6)^2/2+F1075*e_i*m)*C1075/3.6/1000</f>
        <v>7.9925835681910264</v>
      </c>
      <c r="I1075" s="35">
        <f t="shared" si="208"/>
        <v>35.493219937146236</v>
      </c>
      <c r="J1075" s="35">
        <f t="shared" si="209"/>
        <v>2150.3698766220282</v>
      </c>
      <c r="K1075" s="35">
        <f t="shared" si="210"/>
        <v>144.86557717346236</v>
      </c>
      <c r="L1075" s="35">
        <f t="shared" si="211"/>
        <v>263.42887132451648</v>
      </c>
      <c r="M1075" s="35" cm="1">
        <f t="array" ref="M1075">_xll.Interp2dTab(-1,1,Parameters!$V$29:$AI$29,Parameters!$U$30:$U$37,Parameters!$V$30:$AI$37,ABS(J1075),ABS(I1075))*_xll.Interp2dTab(-1,1,Parameters!$V$18:$AI$18,Parameters!$U$19:$U$26,Parameters!$V$19:$AI$26,ABS(J1075),ABS(I1075))</f>
        <v>0.81450011163766933</v>
      </c>
      <c r="N1075" s="35">
        <f t="shared" si="212"/>
        <v>9.812869825297863</v>
      </c>
      <c r="O1075" s="35">
        <f t="shared" si="213"/>
        <v>9812.8698252978629</v>
      </c>
      <c r="P1075" s="35">
        <f t="shared" si="219"/>
        <v>0.8283446820899496</v>
      </c>
      <c r="Q1075" s="35" cm="1">
        <f t="array" ref="Q1075">_xll.Interp2dTab(-1,1,Parameters!$AL$29:$AY$29,Parameters!$AK$30:$AK$37,Parameters!$AL$30:$AY$37,ABS(L1075),ABS(K1075))</f>
        <v>0.8961600761402384</v>
      </c>
      <c r="R1075" s="35">
        <f t="shared" si="214"/>
        <v>8.9187007778957135</v>
      </c>
      <c r="S1075" s="35">
        <f t="shared" si="220"/>
        <v>0.57108053058768493</v>
      </c>
      <c r="X1075" s="12"/>
      <c r="AB1075" s="17">
        <f>([1]WLTC_BFH!$I1076/1000-H1075)</f>
        <v>-7.9919612681910266</v>
      </c>
      <c r="AC1075" s="17">
        <f t="shared" si="215"/>
        <v>7.9919612681910266</v>
      </c>
      <c r="AG1075" s="17">
        <f>([1]WLTC_BFH!$U1079/1000-N1075)</f>
        <v>1.2983514136400505</v>
      </c>
      <c r="AH1075" s="17">
        <f t="shared" si="216"/>
        <v>1.2983514136400505</v>
      </c>
      <c r="AK1075">
        <v>8.3306012011135717</v>
      </c>
    </row>
    <row r="1076" spans="1:37" x14ac:dyDescent="0.3">
      <c r="A1076" s="5" t="s">
        <v>5</v>
      </c>
      <c r="B1076" s="5">
        <v>1072</v>
      </c>
      <c r="C1076" s="10">
        <v>31.8</v>
      </c>
      <c r="D1076" s="10">
        <v>31.8</v>
      </c>
      <c r="E1076" s="10">
        <v>25.175000000000001</v>
      </c>
      <c r="F1076" s="13">
        <f t="shared" si="217"/>
        <v>0.83333333333333326</v>
      </c>
      <c r="G1076" s="13">
        <f t="shared" si="218"/>
        <v>8.2676666666666705</v>
      </c>
      <c r="H1076" s="35" cm="1">
        <f t="array" ref="H1076">(m*g*_xll.Interp1d(-1,Parameters!$H$48:$H$54,Parameters!$I$48:$I$54,C1076)+c_w*A*rho_L*(C1076/3.6)^2/2+F1076*e_i*m)*C1076/3.6/1000</f>
        <v>10.879322225554569</v>
      </c>
      <c r="I1076" s="35">
        <f t="shared" si="208"/>
        <v>43.754771697569907</v>
      </c>
      <c r="J1076" s="35">
        <f t="shared" si="209"/>
        <v>2374.3667387701557</v>
      </c>
      <c r="K1076" s="35">
        <f t="shared" si="210"/>
        <v>178.58510068363159</v>
      </c>
      <c r="L1076" s="35">
        <f t="shared" si="211"/>
        <v>290.86937875415356</v>
      </c>
      <c r="M1076" s="35" cm="1">
        <f t="array" ref="M1076">_xll.Interp2dTab(-1,1,Parameters!$V$29:$AI$29,Parameters!$U$30:$U$37,Parameters!$V$30:$AI$37,ABS(J1076),ABS(I1076))*_xll.Interp2dTab(-1,1,Parameters!$V$18:$AI$18,Parameters!$U$19:$U$26,Parameters!$V$19:$AI$26,ABS(J1076),ABS(I1076))</f>
        <v>0.85757442478078427</v>
      </c>
      <c r="N1076" s="35">
        <f t="shared" si="212"/>
        <v>12.686155173453981</v>
      </c>
      <c r="O1076" s="35">
        <f t="shared" si="213"/>
        <v>12686.155173453981</v>
      </c>
      <c r="P1076" s="35">
        <f t="shared" si="219"/>
        <v>0.83186861408257573</v>
      </c>
      <c r="Q1076" s="35" cm="1">
        <f t="array" ref="Q1076">_xll.Interp2dTab(-1,1,Parameters!$AL$29:$AY$29,Parameters!$AK$30:$AK$37,Parameters!$AL$30:$AY$37,ABS(L1076),ABS(K1076))</f>
        <v>0.89367418098306661</v>
      </c>
      <c r="R1076" s="35">
        <f t="shared" si="214"/>
        <v>12.173700949474684</v>
      </c>
      <c r="S1076" s="35">
        <f t="shared" si="220"/>
        <v>0.57446211418476123</v>
      </c>
      <c r="X1076" s="12"/>
      <c r="AB1076" s="17">
        <f>([1]WLTC_BFH!$I1077/1000-H1076)</f>
        <v>-10.876662825554568</v>
      </c>
      <c r="AC1076" s="17">
        <f t="shared" si="215"/>
        <v>10.876662825554568</v>
      </c>
      <c r="AG1076" s="17">
        <f>([1]WLTC_BFH!$U1080/1000-N1076)</f>
        <v>2.5822342070768478</v>
      </c>
      <c r="AH1076" s="17">
        <f t="shared" si="216"/>
        <v>2.5822342070768478</v>
      </c>
      <c r="AK1076">
        <v>12.077538364842223</v>
      </c>
    </row>
    <row r="1077" spans="1:37" x14ac:dyDescent="0.3">
      <c r="A1077" s="5" t="s">
        <v>5</v>
      </c>
      <c r="B1077" s="5">
        <v>1073</v>
      </c>
      <c r="C1077" s="10">
        <v>35.299999999999997</v>
      </c>
      <c r="D1077" s="10">
        <v>35.299999999999997</v>
      </c>
      <c r="E1077" s="10">
        <v>27.081199999999999</v>
      </c>
      <c r="F1077" s="13">
        <f t="shared" si="217"/>
        <v>0.97222222222222121</v>
      </c>
      <c r="G1077" s="13">
        <f t="shared" si="218"/>
        <v>8.2774722222222259</v>
      </c>
      <c r="H1077" s="35" cm="1">
        <f t="array" ref="H1077">(m*g*_xll.Interp1d(-1,Parameters!$H$48:$H$54,Parameters!$I$48:$I$54,C1077)+c_w*A*rho_L*(C1077/3.6)^2/2+F1077*e_i*m)*C1077/3.6/1000</f>
        <v>14.002872767845746</v>
      </c>
      <c r="I1077" s="35">
        <f t="shared" si="208"/>
        <v>50.733303174556916</v>
      </c>
      <c r="J1077" s="35">
        <f t="shared" si="209"/>
        <v>2635.6964112763048</v>
      </c>
      <c r="K1077" s="35">
        <f t="shared" si="210"/>
        <v>207.06797690695407</v>
      </c>
      <c r="L1077" s="35">
        <f t="shared" si="211"/>
        <v>322.8833040887302</v>
      </c>
      <c r="M1077" s="35" cm="1">
        <f t="array" ref="M1077">_xll.Interp2dTab(-1,1,Parameters!$V$29:$AI$29,Parameters!$U$30:$U$37,Parameters!$V$30:$AI$37,ABS(J1077),ABS(I1077))*_xll.Interp2dTab(-1,1,Parameters!$V$18:$AI$18,Parameters!$U$19:$U$26,Parameters!$V$19:$AI$26,ABS(J1077),ABS(I1077))</f>
        <v>0.89030963367536442</v>
      </c>
      <c r="N1077" s="35">
        <f t="shared" si="212"/>
        <v>15.728093056838297</v>
      </c>
      <c r="O1077" s="35">
        <f t="shared" si="213"/>
        <v>15728.093056838297</v>
      </c>
      <c r="P1077" s="35">
        <f t="shared" si="219"/>
        <v>0.83623752882058633</v>
      </c>
      <c r="Q1077" s="35" cm="1">
        <f t="array" ref="Q1077">_xll.Interp2dTab(-1,1,Parameters!$AL$29:$AY$29,Parameters!$AK$30:$AK$37,Parameters!$AL$30:$AY$37,ABS(L1077),ABS(K1077))</f>
        <v>0.89049761333842747</v>
      </c>
      <c r="R1077" s="35">
        <f t="shared" si="214"/>
        <v>15.724772933809145</v>
      </c>
      <c r="S1077" s="35">
        <f t="shared" si="220"/>
        <v>0.57883010666637491</v>
      </c>
      <c r="X1077" s="12"/>
      <c r="AB1077" s="17">
        <f>([1]WLTC_BFH!$I1078/1000-H1077)</f>
        <v>-13.996831067845745</v>
      </c>
      <c r="AC1077" s="17">
        <f t="shared" si="215"/>
        <v>13.996831067845745</v>
      </c>
      <c r="AG1077" s="17">
        <f>([1]WLTC_BFH!$U1081/1000-N1077)</f>
        <v>2.9164783717331026</v>
      </c>
      <c r="AH1077" s="17">
        <f t="shared" si="216"/>
        <v>2.9164783717331026</v>
      </c>
      <c r="AK1077">
        <v>12.256567873138085</v>
      </c>
    </row>
    <row r="1078" spans="1:37" x14ac:dyDescent="0.3">
      <c r="A1078" s="5" t="s">
        <v>5</v>
      </c>
      <c r="B1078" s="5">
        <v>1074</v>
      </c>
      <c r="C1078" s="10">
        <v>39.5</v>
      </c>
      <c r="D1078" s="10">
        <v>39.5</v>
      </c>
      <c r="E1078" s="10">
        <v>29.793199999999999</v>
      </c>
      <c r="F1078" s="13">
        <f t="shared" si="217"/>
        <v>1.1666666666666674</v>
      </c>
      <c r="G1078" s="13">
        <f t="shared" si="218"/>
        <v>8.2884444444444476</v>
      </c>
      <c r="H1078" s="35" cm="1">
        <f t="array" ref="H1078">(m*g*_xll.Interp1d(-1,Parameters!$H$48:$H$54,Parameters!$I$48:$I$54,C1078)+c_w*A*rho_L*(C1078/3.6)^2/2+F1078*e_i*m)*C1078/3.6/1000</f>
        <v>18.680467667020302</v>
      </c>
      <c r="I1078" s="35">
        <f t="shared" si="208"/>
        <v>60.484117884090125</v>
      </c>
      <c r="J1078" s="35">
        <f t="shared" si="209"/>
        <v>2949.2920182836838</v>
      </c>
      <c r="K1078" s="35">
        <f t="shared" si="210"/>
        <v>246.86592714391386</v>
      </c>
      <c r="L1078" s="35">
        <f t="shared" si="211"/>
        <v>361.30001449022217</v>
      </c>
      <c r="M1078" s="35" cm="1">
        <f t="array" ref="M1078">_xll.Interp2dTab(-1,1,Parameters!$V$29:$AI$29,Parameters!$U$30:$U$37,Parameters!$V$30:$AI$37,ABS(J1078),ABS(I1078))*_xll.Interp2dTab(-1,1,Parameters!$V$18:$AI$18,Parameters!$U$19:$U$26,Parameters!$V$19:$AI$26,ABS(J1078),ABS(I1078))</f>
        <v>0.88354012551501726</v>
      </c>
      <c r="N1078" s="35">
        <f t="shared" si="212"/>
        <v>21.142749635882605</v>
      </c>
      <c r="O1078" s="35">
        <f t="shared" si="213"/>
        <v>21142.749635882607</v>
      </c>
      <c r="P1078" s="35">
        <f t="shared" si="219"/>
        <v>0.84211051483055377</v>
      </c>
      <c r="Q1078" s="35" cm="1">
        <f t="array" ref="Q1078">_xll.Interp2dTab(-1,1,Parameters!$AL$29:$AY$29,Parameters!$AK$30:$AK$37,Parameters!$AL$30:$AY$37,ABS(L1078),ABS(K1078))</f>
        <v>0.8770133286247157</v>
      </c>
      <c r="R1078" s="35">
        <f t="shared" si="214"/>
        <v>21.300095514299638</v>
      </c>
      <c r="S1078" s="35">
        <f t="shared" si="220"/>
        <v>0.5847467998647915</v>
      </c>
      <c r="X1078" s="12"/>
      <c r="AB1078" s="17">
        <f>([1]WLTC_BFH!$I1079/1000-H1078)</f>
        <v>-18.6717268670203</v>
      </c>
      <c r="AC1078" s="17">
        <f t="shared" si="215"/>
        <v>18.6717268670203</v>
      </c>
      <c r="AG1078" s="17">
        <f>([1]WLTC_BFH!$U1082/1000-N1078)</f>
        <v>0.62200036411703152</v>
      </c>
      <c r="AH1078" s="17">
        <f t="shared" si="216"/>
        <v>0.62200036411703152</v>
      </c>
      <c r="AK1078">
        <v>12.209986228042654</v>
      </c>
    </row>
    <row r="1079" spans="1:37" x14ac:dyDescent="0.3">
      <c r="A1079" s="5" t="s">
        <v>5</v>
      </c>
      <c r="B1079" s="5">
        <v>1075</v>
      </c>
      <c r="C1079" s="10">
        <v>44.5</v>
      </c>
      <c r="D1079" s="10">
        <v>44.5</v>
      </c>
      <c r="E1079" s="10">
        <v>33.220500000000001</v>
      </c>
      <c r="F1079" s="13">
        <f t="shared" si="217"/>
        <v>1.3888888888888888</v>
      </c>
      <c r="G1079" s="13">
        <f t="shared" si="218"/>
        <v>8.3008055555555593</v>
      </c>
      <c r="H1079" s="35" cm="1">
        <f t="array" ref="H1079">(m*g*_xll.Interp1d(-1,Parameters!$H$48:$H$54,Parameters!$I$48:$I$54,C1079)+c_w*A*rho_L*(C1079/3.6)^2/2+F1079*e_i*m)*C1079/3.6/1000</f>
        <v>24.945461357326362</v>
      </c>
      <c r="I1079" s="35">
        <f t="shared" si="208"/>
        <v>71.693904276348945</v>
      </c>
      <c r="J1079" s="35">
        <f t="shared" si="209"/>
        <v>3322.6201218638967</v>
      </c>
      <c r="K1079" s="35">
        <f t="shared" si="210"/>
        <v>292.61867030391824</v>
      </c>
      <c r="L1079" s="35">
        <f t="shared" si="211"/>
        <v>407.03419353961738</v>
      </c>
      <c r="M1079" s="35" cm="1">
        <f t="array" ref="M1079">_xll.Interp2dTab(-1,1,Parameters!$V$29:$AI$29,Parameters!$U$30:$U$37,Parameters!$V$30:$AI$37,ABS(J1079),ABS(I1079))*_xll.Interp2dTab(-1,1,Parameters!$V$18:$AI$18,Parameters!$U$19:$U$26,Parameters!$V$19:$AI$26,ABS(J1079),ABS(I1079))</f>
        <v>0.87217297311566411</v>
      </c>
      <c r="N1079" s="35">
        <f t="shared" si="212"/>
        <v>28.601506955912281</v>
      </c>
      <c r="O1079" s="35">
        <f t="shared" si="213"/>
        <v>28601.506955912282</v>
      </c>
      <c r="P1079" s="35">
        <f t="shared" si="219"/>
        <v>0.85005537787386276</v>
      </c>
      <c r="Q1079" s="35" cm="1">
        <f t="array" ref="Q1079">_xll.Interp2dTab(-1,1,Parameters!$AL$29:$AY$29,Parameters!$AK$30:$AK$37,Parameters!$AL$30:$AY$37,ABS(L1079),ABS(K1079))</f>
        <v>0.86442004505283365</v>
      </c>
      <c r="R1079" s="35">
        <f t="shared" si="214"/>
        <v>28.858032041357493</v>
      </c>
      <c r="S1079" s="35">
        <f t="shared" si="220"/>
        <v>0.59276291987627971</v>
      </c>
      <c r="X1079" s="12"/>
      <c r="AB1079" s="17">
        <f>([1]WLTC_BFH!$I1080/1000-H1079)</f>
        <v>-24.933402057326362</v>
      </c>
      <c r="AC1079" s="17">
        <f t="shared" si="215"/>
        <v>24.933402057326362</v>
      </c>
      <c r="AG1079" s="17">
        <f>([1]WLTC_BFH!$U1083/1000-N1079)</f>
        <v>-2.8781498130551135</v>
      </c>
      <c r="AH1079" s="17">
        <f t="shared" si="216"/>
        <v>2.8781498130551135</v>
      </c>
      <c r="AK1079">
        <v>12.399904838568018</v>
      </c>
    </row>
    <row r="1080" spans="1:37" x14ac:dyDescent="0.3">
      <c r="A1080" s="5" t="s">
        <v>5</v>
      </c>
      <c r="B1080" s="5">
        <v>1076</v>
      </c>
      <c r="C1080" s="10">
        <v>49.3</v>
      </c>
      <c r="D1080" s="10">
        <v>49.3</v>
      </c>
      <c r="E1080" s="10">
        <v>37.305999999999997</v>
      </c>
      <c r="F1080" s="13">
        <f t="shared" si="217"/>
        <v>1.3333333333333326</v>
      </c>
      <c r="G1080" s="13">
        <f t="shared" si="218"/>
        <v>8.3145000000000042</v>
      </c>
      <c r="H1080" s="35" cm="1">
        <f t="array" ref="H1080">(m*g*_xll.Interp1d(-1,Parameters!$H$48:$H$54,Parameters!$I$48:$I$54,C1080)+c_w*A*rho_L*(C1080/3.6)^2/2+F1080*e_i*m)*C1080/3.6/1000</f>
        <v>26.795879965509222</v>
      </c>
      <c r="I1080" s="35">
        <f t="shared" si="208"/>
        <v>69.51392428953686</v>
      </c>
      <c r="J1080" s="35">
        <f t="shared" si="209"/>
        <v>3681.0151013009013</v>
      </c>
      <c r="K1080" s="35">
        <f t="shared" si="210"/>
        <v>283.7210819877447</v>
      </c>
      <c r="L1080" s="35">
        <f t="shared" si="211"/>
        <v>450.93900542703676</v>
      </c>
      <c r="M1080" s="35" cm="1">
        <f t="array" ref="M1080">_xll.Interp2dTab(-1,1,Parameters!$V$29:$AI$29,Parameters!$U$30:$U$37,Parameters!$V$30:$AI$37,ABS(J1080),ABS(I1080))*_xll.Interp2dTab(-1,1,Parameters!$V$18:$AI$18,Parameters!$U$19:$U$26,Parameters!$V$19:$AI$26,ABS(J1080),ABS(I1080))</f>
        <v>0.87056957751025876</v>
      </c>
      <c r="N1080" s="35">
        <f t="shared" si="212"/>
        <v>30.779710959051357</v>
      </c>
      <c r="O1080" s="35">
        <f t="shared" si="213"/>
        <v>30779.710959051357</v>
      </c>
      <c r="P1080" s="35">
        <f t="shared" si="219"/>
        <v>0.85860529758471038</v>
      </c>
      <c r="Q1080" s="35" cm="1">
        <f t="array" ref="Q1080">_xll.Interp2dTab(-1,1,Parameters!$AL$29:$AY$29,Parameters!$AK$30:$AK$37,Parameters!$AL$30:$AY$37,ABS(L1080),ABS(K1080))</f>
        <v>0.8736479754953177</v>
      </c>
      <c r="R1080" s="35">
        <f t="shared" si="214"/>
        <v>30.671255147494854</v>
      </c>
      <c r="S1080" s="35">
        <f t="shared" si="220"/>
        <v>0.60128271297280611</v>
      </c>
      <c r="X1080" s="12"/>
      <c r="AB1080" s="17">
        <f>([1]WLTC_BFH!$I1081/1000-H1080)</f>
        <v>-26.779784765509223</v>
      </c>
      <c r="AC1080" s="17">
        <f t="shared" si="215"/>
        <v>26.779784765509223</v>
      </c>
      <c r="AG1080" s="17">
        <f>([1]WLTC_BFH!$U1084/1000-N1080)</f>
        <v>-8.3414468081082767</v>
      </c>
      <c r="AH1080" s="17">
        <f t="shared" si="216"/>
        <v>8.3414468081082767</v>
      </c>
      <c r="AK1080">
        <v>4.518976667864198</v>
      </c>
    </row>
    <row r="1081" spans="1:37" x14ac:dyDescent="0.3">
      <c r="A1081" s="5" t="s">
        <v>5</v>
      </c>
      <c r="B1081" s="5">
        <v>1077</v>
      </c>
      <c r="C1081" s="10">
        <v>53.3</v>
      </c>
      <c r="D1081" s="10">
        <v>53.3</v>
      </c>
      <c r="E1081" s="10">
        <v>41.530999999999999</v>
      </c>
      <c r="F1081" s="13">
        <f t="shared" si="217"/>
        <v>1.1111111111111112</v>
      </c>
      <c r="G1081" s="13">
        <f t="shared" si="218"/>
        <v>8.3293055555555604</v>
      </c>
      <c r="H1081" s="35" cm="1">
        <f t="array" ref="H1081">(m*g*_xll.Interp1d(-1,Parameters!$H$48:$H$54,Parameters!$I$48:$I$54,C1081)+c_w*A*rho_L*(C1081/3.6)^2/2+F1081*e_i*m)*C1081/3.6/1000</f>
        <v>24.709085831785675</v>
      </c>
      <c r="I1081" s="35">
        <f t="shared" si="208"/>
        <v>59.289825362608902</v>
      </c>
      <c r="J1081" s="35">
        <f t="shared" si="209"/>
        <v>3979.6775841650715</v>
      </c>
      <c r="K1081" s="35">
        <f t="shared" si="210"/>
        <v>241.99142221748824</v>
      </c>
      <c r="L1081" s="35">
        <f t="shared" si="211"/>
        <v>487.52634866655291</v>
      </c>
      <c r="M1081" s="35" cm="1">
        <f t="array" ref="M1081">_xll.Interp2dTab(-1,1,Parameters!$V$29:$AI$29,Parameters!$U$30:$U$37,Parameters!$V$30:$AI$37,ABS(J1081),ABS(I1081))*_xll.Interp2dTab(-1,1,Parameters!$V$18:$AI$18,Parameters!$U$19:$U$26,Parameters!$V$19:$AI$26,ABS(J1081),ABS(I1081))</f>
        <v>0.87303574339623857</v>
      </c>
      <c r="N1081" s="35">
        <f t="shared" si="212"/>
        <v>28.302490497884616</v>
      </c>
      <c r="O1081" s="35">
        <f t="shared" si="213"/>
        <v>28302.490497884617</v>
      </c>
      <c r="P1081" s="35">
        <f t="shared" si="219"/>
        <v>0.86646710050078946</v>
      </c>
      <c r="Q1081" s="35" cm="1">
        <f t="array" ref="Q1081">_xll.Interp2dTab(-1,1,Parameters!$AL$29:$AY$29,Parameters!$AK$30:$AK$37,Parameters!$AL$30:$AY$37,ABS(L1081),ABS(K1081))</f>
        <v>0.90029556326023263</v>
      </c>
      <c r="R1081" s="35">
        <f t="shared" si="214"/>
        <v>27.445526602737964</v>
      </c>
      <c r="S1081" s="35">
        <f t="shared" si="220"/>
        <v>0.6089064703624556</v>
      </c>
      <c r="X1081" s="12"/>
      <c r="AB1081" s="17">
        <f>([1]WLTC_BFH!$I1082/1000-H1081)</f>
        <v>-24.691575731785676</v>
      </c>
      <c r="AC1081" s="17">
        <f t="shared" si="215"/>
        <v>24.691575731785676</v>
      </c>
      <c r="AG1081" s="17">
        <f>([1]WLTC_BFH!$U1085/1000-N1081)</f>
        <v>-2.9191320073183604</v>
      </c>
      <c r="AH1081" s="17">
        <f t="shared" si="216"/>
        <v>2.9191320073183604</v>
      </c>
      <c r="AK1081">
        <v>4.7634857683780716</v>
      </c>
    </row>
    <row r="1082" spans="1:37" x14ac:dyDescent="0.3">
      <c r="A1082" s="5" t="s">
        <v>5</v>
      </c>
      <c r="B1082" s="5">
        <v>1078</v>
      </c>
      <c r="C1082" s="10">
        <v>56.4</v>
      </c>
      <c r="D1082" s="10">
        <v>56.4</v>
      </c>
      <c r="E1082" s="10">
        <v>46.267600000000002</v>
      </c>
      <c r="F1082" s="13">
        <f t="shared" si="217"/>
        <v>0.86111111111111149</v>
      </c>
      <c r="G1082" s="13">
        <f t="shared" si="218"/>
        <v>8.3449722222222267</v>
      </c>
      <c r="H1082" s="35" cm="1">
        <f t="array" ref="H1082">(m*g*_xll.Interp1d(-1,Parameters!$H$48:$H$54,Parameters!$I$48:$I$54,C1082)+c_w*A*rho_L*(C1082/3.6)^2/2+F1082*e_i*m)*C1082/3.6/1000</f>
        <v>21.009088652544957</v>
      </c>
      <c r="I1082" s="35">
        <f t="shared" si="208"/>
        <v>47.640774349527611</v>
      </c>
      <c r="J1082" s="35">
        <f t="shared" si="209"/>
        <v>4211.1410083848041</v>
      </c>
      <c r="K1082" s="35">
        <f t="shared" si="210"/>
        <v>194.44582050759695</v>
      </c>
      <c r="L1082" s="35">
        <f t="shared" si="211"/>
        <v>515.88153967717801</v>
      </c>
      <c r="M1082" s="35" cm="1">
        <f t="array" ref="M1082">_xll.Interp2dTab(-1,1,Parameters!$V$29:$AI$29,Parameters!$U$30:$U$37,Parameters!$V$30:$AI$37,ABS(J1082),ABS(I1082))*_xll.Interp2dTab(-1,1,Parameters!$V$18:$AI$18,Parameters!$U$19:$U$26,Parameters!$V$19:$AI$26,ABS(J1082),ABS(I1082))</f>
        <v>0.86765148121792357</v>
      </c>
      <c r="N1082" s="35">
        <f t="shared" si="212"/>
        <v>24.213741470313025</v>
      </c>
      <c r="O1082" s="35">
        <f t="shared" si="213"/>
        <v>24213.741470313023</v>
      </c>
      <c r="P1082" s="35">
        <f t="shared" si="219"/>
        <v>0.87319313979809865</v>
      </c>
      <c r="Q1082" s="35" cm="1">
        <f t="array" ref="Q1082">_xll.Interp2dTab(-1,1,Parameters!$AL$29:$AY$29,Parameters!$AK$30:$AK$37,Parameters!$AL$30:$AY$37,ABS(L1082),ABS(K1082))</f>
        <v>0.92666625384772094</v>
      </c>
      <c r="R1082" s="35">
        <f t="shared" si="214"/>
        <v>22.671688501993707</v>
      </c>
      <c r="S1082" s="35">
        <f t="shared" si="220"/>
        <v>0.61520416161300939</v>
      </c>
      <c r="X1082" s="12"/>
      <c r="AB1082" s="17">
        <f>([1]WLTC_BFH!$I1083/1000-H1082)</f>
        <v>-20.985320452544958</v>
      </c>
      <c r="AC1082" s="17">
        <f t="shared" si="215"/>
        <v>20.985320452544958</v>
      </c>
      <c r="AG1082" s="17">
        <f>([1]WLTC_BFH!$U1086/1000-N1082)</f>
        <v>-3.883213168426277</v>
      </c>
      <c r="AH1082" s="17">
        <f t="shared" si="216"/>
        <v>3.883213168426277</v>
      </c>
      <c r="AK1082">
        <v>-5.8078944773766601</v>
      </c>
    </row>
    <row r="1083" spans="1:37" x14ac:dyDescent="0.3">
      <c r="A1083" s="5" t="s">
        <v>5</v>
      </c>
      <c r="B1083" s="5">
        <v>1079</v>
      </c>
      <c r="C1083" s="10">
        <v>58.9</v>
      </c>
      <c r="D1083" s="10">
        <v>58.9</v>
      </c>
      <c r="E1083" s="10">
        <v>50.281399999999998</v>
      </c>
      <c r="F1083" s="13">
        <f t="shared" si="217"/>
        <v>0.69444444444444442</v>
      </c>
      <c r="G1083" s="13">
        <f t="shared" si="218"/>
        <v>8.3613333333333379</v>
      </c>
      <c r="H1083" s="35" cm="1">
        <f t="array" ref="H1083">(m*g*_xll.Interp1d(-1,Parameters!$H$48:$H$54,Parameters!$I$48:$I$54,C1083)+c_w*A*rho_L*(C1083/3.6)^2/2+F1083*e_i*m)*C1083/3.6/1000</f>
        <v>18.398341454021075</v>
      </c>
      <c r="I1083" s="35">
        <f t="shared" si="208"/>
        <v>39.949751483302755</v>
      </c>
      <c r="J1083" s="35">
        <f t="shared" si="209"/>
        <v>4397.805060174911</v>
      </c>
      <c r="K1083" s="35">
        <f t="shared" si="210"/>
        <v>163.0549106791002</v>
      </c>
      <c r="L1083" s="35">
        <f t="shared" si="211"/>
        <v>538.74862920187559</v>
      </c>
      <c r="M1083" s="35" cm="1">
        <f t="array" ref="M1083">_xll.Interp2dTab(-1,1,Parameters!$V$29:$AI$29,Parameters!$U$30:$U$37,Parameters!$V$30:$AI$37,ABS(J1083),ABS(I1083))*_xll.Interp2dTab(-1,1,Parameters!$V$18:$AI$18,Parameters!$U$19:$U$26,Parameters!$V$19:$AI$26,ABS(J1083),ABS(I1083))</f>
        <v>0.83589237241567804</v>
      </c>
      <c r="N1083" s="35">
        <f t="shared" si="212"/>
        <v>22.010419117536614</v>
      </c>
      <c r="O1083" s="35">
        <f t="shared" si="213"/>
        <v>22010.419117536614</v>
      </c>
      <c r="P1083" s="35">
        <f t="shared" si="219"/>
        <v>0.87930714510852548</v>
      </c>
      <c r="Q1083" s="35" cm="1">
        <f t="array" ref="Q1083">_xll.Interp2dTab(-1,1,Parameters!$AL$29:$AY$29,Parameters!$AK$30:$AK$37,Parameters!$AL$30:$AY$37,ABS(L1083),ABS(K1083))</f>
        <v>0.93608352679627005</v>
      </c>
      <c r="R1083" s="35">
        <f t="shared" si="214"/>
        <v>19.654593770054994</v>
      </c>
      <c r="S1083" s="35">
        <f t="shared" si="220"/>
        <v>0.62066377099358028</v>
      </c>
      <c r="X1083" s="12"/>
      <c r="AB1083" s="17">
        <f>([1]WLTC_BFH!$I1084/1000-H1083)</f>
        <v>-18.378540954021076</v>
      </c>
      <c r="AC1083" s="17">
        <f t="shared" si="215"/>
        <v>18.378540954021076</v>
      </c>
      <c r="AG1083" s="17">
        <f>([1]WLTC_BFH!$U1087/1000-N1083)</f>
        <v>-5.3060661763602397</v>
      </c>
      <c r="AH1083" s="17">
        <f t="shared" si="216"/>
        <v>5.3060661763602397</v>
      </c>
      <c r="AK1083">
        <v>-6.8532308851516675</v>
      </c>
    </row>
    <row r="1084" spans="1:37" x14ac:dyDescent="0.3">
      <c r="A1084" s="5" t="s">
        <v>5</v>
      </c>
      <c r="B1084" s="5">
        <v>1080</v>
      </c>
      <c r="C1084" s="10">
        <v>61.2</v>
      </c>
      <c r="D1084" s="10">
        <v>61.2</v>
      </c>
      <c r="E1084" s="10">
        <v>53.672600000000003</v>
      </c>
      <c r="F1084" s="13">
        <f t="shared" si="217"/>
        <v>0.63888888888889006</v>
      </c>
      <c r="G1084" s="13">
        <f t="shared" si="218"/>
        <v>8.3783333333333374</v>
      </c>
      <c r="H1084" s="35" cm="1">
        <f t="array" ref="H1084">(m*g*_xll.Interp1d(-1,Parameters!$H$48:$H$54,Parameters!$I$48:$I$54,C1084)+c_w*A*rho_L*(C1084/3.6)^2/2+F1084*e_i*m)*C1084/3.6/1000</f>
        <v>17.997149053775619</v>
      </c>
      <c r="I1084" s="35">
        <f t="shared" si="208"/>
        <v>37.609970567301012</v>
      </c>
      <c r="J1084" s="35">
        <f t="shared" si="209"/>
        <v>4569.5359878218087</v>
      </c>
      <c r="K1084" s="35">
        <f t="shared" si="210"/>
        <v>153.50509487043908</v>
      </c>
      <c r="L1084" s="35">
        <f t="shared" si="211"/>
        <v>559.78635156459745</v>
      </c>
      <c r="M1084" s="35" cm="1">
        <f t="array" ref="M1084">_xll.Interp2dTab(-1,1,Parameters!$V$29:$AI$29,Parameters!$U$30:$U$37,Parameters!$V$30:$AI$37,ABS(J1084),ABS(I1084))*_xll.Interp2dTab(-1,1,Parameters!$V$18:$AI$18,Parameters!$U$19:$U$26,Parameters!$V$19:$AI$26,ABS(J1084),ABS(I1084))</f>
        <v>0.82830310685153274</v>
      </c>
      <c r="N1084" s="35">
        <f t="shared" si="212"/>
        <v>21.727733368265003</v>
      </c>
      <c r="O1084" s="35">
        <f t="shared" si="213"/>
        <v>21727.733368265002</v>
      </c>
      <c r="P1084" s="35">
        <f t="shared" si="219"/>
        <v>0.88534262659971019</v>
      </c>
      <c r="Q1084" s="35" cm="1">
        <f t="array" ref="Q1084">_xll.Interp2dTab(-1,1,Parameters!$AL$29:$AY$29,Parameters!$AK$30:$AK$37,Parameters!$AL$30:$AY$37,ABS(L1084),ABS(K1084))</f>
        <v>0.93894847153886818</v>
      </c>
      <c r="R1084" s="35">
        <f t="shared" si="214"/>
        <v>19.167344747129309</v>
      </c>
      <c r="S1084" s="35">
        <f t="shared" si="220"/>
        <v>0.62598803342333842</v>
      </c>
      <c r="X1084" s="12"/>
      <c r="AB1084" s="17">
        <f>([1]WLTC_BFH!$I1085/1000-H1084)</f>
        <v>-17.978176853775619</v>
      </c>
      <c r="AC1084" s="17">
        <f t="shared" si="215"/>
        <v>17.978176853775619</v>
      </c>
      <c r="AG1084" s="17">
        <f>([1]WLTC_BFH!$U1088/1000-N1084)</f>
        <v>1.7242266317351884</v>
      </c>
      <c r="AH1084" s="17">
        <f t="shared" si="216"/>
        <v>1.7242266317351884</v>
      </c>
      <c r="AK1084">
        <v>2.332947245025732</v>
      </c>
    </row>
    <row r="1085" spans="1:37" x14ac:dyDescent="0.3">
      <c r="A1085" s="5" t="s">
        <v>5</v>
      </c>
      <c r="B1085" s="5">
        <v>1081</v>
      </c>
      <c r="C1085" s="10">
        <v>62.6</v>
      </c>
      <c r="D1085" s="10">
        <v>62.6</v>
      </c>
      <c r="E1085" s="10">
        <v>56.531100000000002</v>
      </c>
      <c r="F1085" s="13">
        <f t="shared" si="217"/>
        <v>0.38888888888888851</v>
      </c>
      <c r="G1085" s="13">
        <f t="shared" si="218"/>
        <v>8.3957222222222256</v>
      </c>
      <c r="H1085" s="35" cm="1">
        <f t="array" ref="H1085">(m*g*_xll.Interp1d(-1,Parameters!$H$48:$H$54,Parameters!$I$48:$I$54,C1085)+c_w*A*rho_L*(C1085/3.6)^2/2+F1085*e_i*m)*C1085/3.6/1000</f>
        <v>12.601942377247862</v>
      </c>
      <c r="I1085" s="35">
        <f t="shared" si="208"/>
        <v>25.746242673433677</v>
      </c>
      <c r="J1085" s="35">
        <f t="shared" si="209"/>
        <v>4674.0678568242674</v>
      </c>
      <c r="K1085" s="35">
        <f t="shared" si="210"/>
        <v>105.08328947161955</v>
      </c>
      <c r="L1085" s="35">
        <f t="shared" si="211"/>
        <v>572.591921698428</v>
      </c>
      <c r="M1085" s="35" cm="1">
        <f t="array" ref="M1085">_xll.Interp2dTab(-1,1,Parameters!$V$29:$AI$29,Parameters!$U$30:$U$37,Parameters!$V$30:$AI$37,ABS(J1085),ABS(I1085))*_xll.Interp2dTab(-1,1,Parameters!$V$18:$AI$18,Parameters!$U$19:$U$26,Parameters!$V$19:$AI$26,ABS(J1085),ABS(I1085))</f>
        <v>0.7825650448909891</v>
      </c>
      <c r="N1085" s="35">
        <f t="shared" si="212"/>
        <v>16.103380108171464</v>
      </c>
      <c r="O1085" s="35">
        <f t="shared" si="213"/>
        <v>16103.380108171465</v>
      </c>
      <c r="P1085" s="35">
        <f t="shared" si="219"/>
        <v>0.88981578774086889</v>
      </c>
      <c r="Q1085" s="35" cm="1">
        <f t="array" ref="Q1085">_xll.Interp2dTab(-1,1,Parameters!$AL$29:$AY$29,Parameters!$AK$30:$AK$37,Parameters!$AL$30:$AY$37,ABS(L1085),ABS(K1085))</f>
        <v>0.95347501315851402</v>
      </c>
      <c r="R1085" s="35">
        <f t="shared" si="214"/>
        <v>13.216856449653815</v>
      </c>
      <c r="S1085" s="35">
        <f t="shared" si="220"/>
        <v>0.62965938243713115</v>
      </c>
      <c r="X1085" s="12"/>
      <c r="AB1085" s="17">
        <f>([1]WLTC_BFH!$I1086/1000-H1085)</f>
        <v>-12.584749677247862</v>
      </c>
      <c r="AC1085" s="17">
        <f t="shared" si="215"/>
        <v>12.584749677247862</v>
      </c>
      <c r="AG1085" s="17">
        <f>([1]WLTC_BFH!$U1089/1000-N1085)</f>
        <v>-1.5449213925741745</v>
      </c>
      <c r="AH1085" s="17">
        <f t="shared" si="216"/>
        <v>1.5449213925741745</v>
      </c>
      <c r="AK1085">
        <v>-4.2110550719783042</v>
      </c>
    </row>
    <row r="1086" spans="1:37" x14ac:dyDescent="0.3">
      <c r="A1086" s="5" t="s">
        <v>5</v>
      </c>
      <c r="B1086" s="5">
        <v>1082</v>
      </c>
      <c r="C1086" s="10">
        <v>63</v>
      </c>
      <c r="D1086" s="10">
        <v>63</v>
      </c>
      <c r="E1086" s="10">
        <v>58.756</v>
      </c>
      <c r="F1086" s="13">
        <f t="shared" si="217"/>
        <v>0.11111111111111072</v>
      </c>
      <c r="G1086" s="13">
        <f t="shared" si="218"/>
        <v>8.4132222222222257</v>
      </c>
      <c r="H1086" s="35" cm="1">
        <f t="array" ref="H1086">(m*g*_xll.Interp1d(-1,Parameters!$H$48:$H$54,Parameters!$I$48:$I$54,C1086)+c_w*A*rho_L*(C1086/3.6)^2/2+F1086*e_i*m)*C1086/3.6/1000</f>
        <v>6.1020140961116569</v>
      </c>
      <c r="I1086" s="35">
        <f t="shared" si="208"/>
        <v>12.387491208570939</v>
      </c>
      <c r="J1086" s="35">
        <f t="shared" si="209"/>
        <v>4703.9341051106858</v>
      </c>
      <c r="K1086" s="35">
        <f t="shared" si="210"/>
        <v>50.559545367782292</v>
      </c>
      <c r="L1086" s="35">
        <f t="shared" si="211"/>
        <v>576.25065602237976</v>
      </c>
      <c r="M1086" s="35" cm="1">
        <f t="array" ref="M1086">_xll.Interp2dTab(-1,1,Parameters!$V$29:$AI$29,Parameters!$U$30:$U$37,Parameters!$V$30:$AI$37,ABS(J1086),ABS(I1086))*_xll.Interp2dTab(-1,1,Parameters!$V$18:$AI$18,Parameters!$U$19:$U$26,Parameters!$V$19:$AI$26,ABS(J1086),ABS(I1086))</f>
        <v>0.73153356274694459</v>
      </c>
      <c r="N1086" s="35">
        <f t="shared" si="212"/>
        <v>8.3414000489578264</v>
      </c>
      <c r="O1086" s="35">
        <f t="shared" si="213"/>
        <v>8341.4000489578266</v>
      </c>
      <c r="P1086" s="35">
        <f t="shared" si="219"/>
        <v>0.89213284331002385</v>
      </c>
      <c r="Q1086" s="35" cm="1">
        <f t="array" ref="Q1086">_xll.Interp2dTab(-1,1,Parameters!$AL$29:$AY$29,Parameters!$AK$30:$AK$37,Parameters!$AL$30:$AY$37,ABS(L1086),ABS(K1086))</f>
        <v>0.95499999999999996</v>
      </c>
      <c r="R1086" s="35">
        <f t="shared" si="214"/>
        <v>6.3895435561378608</v>
      </c>
      <c r="S1086" s="35">
        <f t="shared" si="220"/>
        <v>0.63143425564716948</v>
      </c>
      <c r="X1086" s="12"/>
      <c r="AB1086" s="17">
        <f>([1]WLTC_BFH!$I1087/1000-H1086)</f>
        <v>-6.0873314961116565</v>
      </c>
      <c r="AC1086" s="17">
        <f t="shared" si="215"/>
        <v>6.0873314961116565</v>
      </c>
      <c r="AG1086" s="17">
        <f>([1]WLTC_BFH!$U1090/1000-N1086)</f>
        <v>-5.7404400489563727</v>
      </c>
      <c r="AH1086" s="17">
        <f t="shared" si="216"/>
        <v>5.7404400489563727</v>
      </c>
      <c r="AK1086">
        <v>-13.300585500196332</v>
      </c>
    </row>
    <row r="1087" spans="1:37" x14ac:dyDescent="0.3">
      <c r="A1087" s="5" t="s">
        <v>5</v>
      </c>
      <c r="B1087" s="5">
        <v>1083</v>
      </c>
      <c r="C1087" s="10">
        <v>62.5</v>
      </c>
      <c r="D1087" s="10">
        <v>62.5</v>
      </c>
      <c r="E1087" s="10">
        <v>61.099699999999999</v>
      </c>
      <c r="F1087" s="13">
        <f t="shared" si="217"/>
        <v>-0.1388888888888889</v>
      </c>
      <c r="G1087" s="13">
        <f t="shared" si="218"/>
        <v>8.4305833333333364</v>
      </c>
      <c r="H1087" s="35" cm="1">
        <f t="array" ref="H1087">(m*g*_xll.Interp1d(-1,Parameters!$H$48:$H$54,Parameters!$I$48:$I$54,C1087)+c_w*A*rho_L*(C1087/3.6)^2/2+F1087*e_i*m)*C1087/3.6/1000</f>
        <v>0.11280965025124236</v>
      </c>
      <c r="I1087" s="35">
        <f t="shared" si="208"/>
        <v>0.23084312113153893</v>
      </c>
      <c r="J1087" s="35">
        <f t="shared" si="209"/>
        <v>4666.6012947526642</v>
      </c>
      <c r="K1087" s="35">
        <f t="shared" si="210"/>
        <v>0.94218619889837618</v>
      </c>
      <c r="L1087" s="35">
        <f t="shared" si="211"/>
        <v>571.6772381174402</v>
      </c>
      <c r="M1087" s="35" cm="1">
        <f t="array" ref="M1087">_xll.Interp2dTab(-1,1,Parameters!$V$29:$AI$29,Parameters!$U$30:$U$37,Parameters!$V$30:$AI$37,ABS(J1087),ABS(I1087))*_xll.Interp2dTab(-1,1,Parameters!$V$18:$AI$18,Parameters!$U$19:$U$26,Parameters!$V$19:$AI$26,ABS(J1087),ABS(I1087))</f>
        <v>4.1805335093111948E-2</v>
      </c>
      <c r="N1087" s="35">
        <f t="shared" si="212"/>
        <v>2.6984510469772416</v>
      </c>
      <c r="O1087" s="35">
        <f t="shared" si="213"/>
        <v>2698.4510469772417</v>
      </c>
      <c r="P1087" s="35">
        <f t="shared" si="219"/>
        <v>0.89288241304529525</v>
      </c>
      <c r="Q1087" s="35" cm="1">
        <f t="array" ref="Q1087">_xll.Interp2dTab(-1,1,Parameters!$AL$29:$AY$29,Parameters!$AK$30:$AK$37,Parameters!$AL$30:$AY$37,ABS(L1087),ABS(K1087))</f>
        <v>0.42035122189620494</v>
      </c>
      <c r="R1087" s="35">
        <f t="shared" si="214"/>
        <v>0.26836998294511399</v>
      </c>
      <c r="S1087" s="35">
        <f t="shared" si="220"/>
        <v>0.63150880286465427</v>
      </c>
      <c r="X1087" s="12"/>
      <c r="AB1087" s="17">
        <f>([1]WLTC_BFH!$I1088/1000-H1087)</f>
        <v>-9.6114850251242362E-2</v>
      </c>
      <c r="AC1087" s="17">
        <f t="shared" si="215"/>
        <v>9.6114850251242362E-2</v>
      </c>
      <c r="AG1087" s="17">
        <f>([1]WLTC_BFH!$U1091/1000-N1087)</f>
        <v>-3.741666733251499</v>
      </c>
      <c r="AH1087" s="17">
        <f t="shared" si="216"/>
        <v>3.741666733251499</v>
      </c>
      <c r="AK1087">
        <v>-18.292940339585243</v>
      </c>
    </row>
    <row r="1088" spans="1:37" x14ac:dyDescent="0.3">
      <c r="A1088" s="5" t="s">
        <v>5</v>
      </c>
      <c r="B1088" s="5">
        <v>1084</v>
      </c>
      <c r="C1088" s="10">
        <v>60.9</v>
      </c>
      <c r="D1088" s="10">
        <v>60.9</v>
      </c>
      <c r="E1088" s="10">
        <v>62.693100000000001</v>
      </c>
      <c r="F1088" s="13">
        <f t="shared" si="217"/>
        <v>-0.44444444444444481</v>
      </c>
      <c r="G1088" s="13">
        <f t="shared" si="218"/>
        <v>8.4475000000000033</v>
      </c>
      <c r="H1088" s="35" cm="1">
        <f t="array" ref="H1088">(m*g*_xll.Interp1d(-1,Parameters!$H$48:$H$54,Parameters!$I$48:$I$54,C1088)+c_w*A*rho_L*(C1088/3.6)^2/2+F1088*e_i*m)*C1088/3.6/1000</f>
        <v>-7.036664812797075</v>
      </c>
      <c r="I1088" s="35">
        <f t="shared" si="208"/>
        <v>14.777476374856041</v>
      </c>
      <c r="J1088" s="35">
        <f t="shared" si="209"/>
        <v>4547.1363016069963</v>
      </c>
      <c r="K1088" s="35">
        <f t="shared" si="210"/>
        <v>60.314269823974932</v>
      </c>
      <c r="L1088" s="35">
        <f t="shared" si="211"/>
        <v>557.04230082163372</v>
      </c>
      <c r="M1088" s="35" cm="1">
        <f t="array" ref="M1088">_xll.Interp2dTab(-1,1,Parameters!$V$29:$AI$29,Parameters!$U$30:$U$37,Parameters!$V$30:$AI$37,ABS(J1088),ABS(I1088))*_xll.Interp2dTab(-1,1,Parameters!$V$18:$AI$18,Parameters!$U$19:$U$26,Parameters!$V$19:$AI$26,ABS(J1088),ABS(I1088))</f>
        <v>0.73617001069011345</v>
      </c>
      <c r="N1088" s="35">
        <f t="shared" si="212"/>
        <v>-5.1801816104595675</v>
      </c>
      <c r="O1088" s="35">
        <f t="shared" si="213"/>
        <v>-5180.1816104595673</v>
      </c>
      <c r="P1088" s="35">
        <f t="shared" si="219"/>
        <v>0.89144347370905652</v>
      </c>
      <c r="Q1088" s="35" cm="1">
        <f t="array" ref="Q1088">_xll.Interp2dTab(-1,1,Parameters!$AL$29:$AY$29,Parameters!$AK$30:$AK$37,Parameters!$AL$30:$AY$37,ABS(L1088),ABS(K1088))</f>
        <v>0.95500000000000007</v>
      </c>
      <c r="R1088" s="35">
        <f t="shared" si="214"/>
        <v>-6.7200148962212074</v>
      </c>
      <c r="S1088" s="35">
        <f t="shared" si="220"/>
        <v>0.62964213206014841</v>
      </c>
      <c r="X1088" s="12"/>
      <c r="AB1088" s="17">
        <f>([1]WLTC_BFH!$I1089/1000-H1088)</f>
        <v>7.0488820127970753</v>
      </c>
      <c r="AC1088" s="17">
        <f t="shared" si="215"/>
        <v>7.0488820127970753</v>
      </c>
      <c r="AG1088" s="17">
        <f>([1]WLTC_BFH!$U1092/1000-N1088)</f>
        <v>4.0880216104595331</v>
      </c>
      <c r="AH1088" s="17">
        <f t="shared" si="216"/>
        <v>4.0880216104595331</v>
      </c>
      <c r="AK1088">
        <v>-14.797483477267814</v>
      </c>
    </row>
    <row r="1089" spans="1:37" x14ac:dyDescent="0.3">
      <c r="A1089" s="5" t="s">
        <v>5</v>
      </c>
      <c r="B1089" s="5">
        <v>1085</v>
      </c>
      <c r="C1089" s="10">
        <v>59.3</v>
      </c>
      <c r="D1089" s="10">
        <v>59.3</v>
      </c>
      <c r="E1089" s="10">
        <v>62.912399999999998</v>
      </c>
      <c r="F1089" s="13">
        <f t="shared" si="217"/>
        <v>-0.44444444444444481</v>
      </c>
      <c r="G1089" s="13">
        <f t="shared" si="218"/>
        <v>8.4639722222222247</v>
      </c>
      <c r="H1089" s="35" cm="1">
        <f t="array" ref="H1089">(m*g*_xll.Interp1d(-1,Parameters!$H$48:$H$54,Parameters!$I$48:$I$54,C1089)+c_w*A*rho_L*(C1089/3.6)^2/2+F1089*e_i*m)*C1089/3.6/1000</f>
        <v>-6.9629644418535701</v>
      </c>
      <c r="I1089" s="35">
        <f t="shared" si="208"/>
        <v>15.017242233537058</v>
      </c>
      <c r="J1089" s="35">
        <f t="shared" si="209"/>
        <v>4427.6713084613275</v>
      </c>
      <c r="K1089" s="35">
        <f t="shared" si="210"/>
        <v>61.292874176181506</v>
      </c>
      <c r="L1089" s="35">
        <f t="shared" si="211"/>
        <v>542.40736352582724</v>
      </c>
      <c r="M1089" s="35" cm="1">
        <f t="array" ref="M1089">_xll.Interp2dTab(-1,1,Parameters!$V$29:$AI$29,Parameters!$U$30:$U$37,Parameters!$V$30:$AI$37,ABS(J1089),ABS(I1089))*_xll.Interp2dTab(-1,1,Parameters!$V$18:$AI$18,Parameters!$U$19:$U$26,Parameters!$V$19:$AI$26,ABS(J1089),ABS(I1089))</f>
        <v>0.73368377427834242</v>
      </c>
      <c r="N1089" s="35">
        <f t="shared" si="212"/>
        <v>-5.1086140318650193</v>
      </c>
      <c r="O1089" s="35">
        <f t="shared" si="213"/>
        <v>-5108.6140318650196</v>
      </c>
      <c r="P1089" s="35">
        <f t="shared" si="219"/>
        <v>0.89002441425576073</v>
      </c>
      <c r="Q1089" s="35" cm="1">
        <f t="array" ref="Q1089">_xll.Interp2dTab(-1,1,Parameters!$AL$29:$AY$29,Parameters!$AK$30:$AK$37,Parameters!$AL$30:$AY$37,ABS(L1089),ABS(K1089))</f>
        <v>0.95500000000000007</v>
      </c>
      <c r="R1089" s="35">
        <f t="shared" si="214"/>
        <v>-6.6496310419701601</v>
      </c>
      <c r="S1089" s="35">
        <f t="shared" si="220"/>
        <v>0.62779501232626778</v>
      </c>
      <c r="X1089" s="12"/>
      <c r="AB1089" s="17">
        <f>([1]WLTC_BFH!$I1090/1000-H1089)</f>
        <v>6.9654455418535699</v>
      </c>
      <c r="AC1089" s="17">
        <f t="shared" si="215"/>
        <v>6.9654455418535699</v>
      </c>
      <c r="AG1089" s="17">
        <f>([1]WLTC_BFH!$U1093/1000-N1089)</f>
        <v>4.2159740318650014</v>
      </c>
      <c r="AH1089" s="17">
        <f t="shared" si="216"/>
        <v>4.2159740318650014</v>
      </c>
      <c r="AK1089">
        <v>-7.5002230144919846</v>
      </c>
    </row>
    <row r="1090" spans="1:37" x14ac:dyDescent="0.3">
      <c r="A1090" s="5" t="s">
        <v>5</v>
      </c>
      <c r="B1090" s="5">
        <v>1086</v>
      </c>
      <c r="C1090" s="10">
        <v>58.6</v>
      </c>
      <c r="D1090" s="10">
        <v>58.6</v>
      </c>
      <c r="E1090" s="10">
        <v>62.031500000000001</v>
      </c>
      <c r="F1090" s="13">
        <f t="shared" si="217"/>
        <v>-0.19444444444444325</v>
      </c>
      <c r="G1090" s="13">
        <f t="shared" si="218"/>
        <v>8.4802500000000016</v>
      </c>
      <c r="H1090" s="35" cm="1">
        <f t="array" ref="H1090">(m*g*_xll.Interp1d(-1,Parameters!$H$48:$H$54,Parameters!$I$48:$I$54,C1090)+c_w*A*rho_L*(C1090/3.6)^2/2+F1090*e_i*m)*C1090/3.6/1000</f>
        <v>-1.3936015770161923</v>
      </c>
      <c r="I1090" s="35">
        <f t="shared" si="208"/>
        <v>3.0415272742883048</v>
      </c>
      <c r="J1090" s="35">
        <f t="shared" si="209"/>
        <v>4375.4053739600986</v>
      </c>
      <c r="K1090" s="35">
        <f t="shared" si="210"/>
        <v>12.413993570007717</v>
      </c>
      <c r="L1090" s="35">
        <f t="shared" si="211"/>
        <v>536.00457845891196</v>
      </c>
      <c r="M1090" s="35" cm="1">
        <f t="array" ref="M1090">_xll.Interp2dTab(-1,1,Parameters!$V$29:$AI$29,Parameters!$U$30:$U$37,Parameters!$V$30:$AI$37,ABS(J1090),ABS(I1090))*_xll.Interp2dTab(-1,1,Parameters!$V$18:$AI$18,Parameters!$U$19:$U$26,Parameters!$V$19:$AI$26,ABS(J1090),ABS(I1090))</f>
        <v>0.33424200640455459</v>
      </c>
      <c r="N1090" s="35">
        <f t="shared" si="212"/>
        <v>-0.46580018723044353</v>
      </c>
      <c r="O1090" s="35">
        <f t="shared" si="213"/>
        <v>-465.80018723044356</v>
      </c>
      <c r="P1090" s="35">
        <f t="shared" si="219"/>
        <v>0.88989502531486342</v>
      </c>
      <c r="Q1090" s="35" cm="1">
        <f t="array" ref="Q1090">_xll.Interp2dTab(-1,1,Parameters!$AL$29:$AY$29,Parameters!$AK$30:$AK$37,Parameters!$AL$30:$AY$37,ABS(L1090),ABS(K1090))</f>
        <v>0.66814226111216668</v>
      </c>
      <c r="R1090" s="35">
        <f t="shared" si="214"/>
        <v>-0.93112410875707996</v>
      </c>
      <c r="S1090" s="35">
        <f t="shared" si="220"/>
        <v>0.62753636674050195</v>
      </c>
      <c r="X1090" s="12"/>
      <c r="AB1090" s="17">
        <f>([1]WLTC_BFH!$I1091/1000-H1090)</f>
        <v>1.3893832770161922</v>
      </c>
      <c r="AC1090" s="17">
        <f t="shared" si="215"/>
        <v>1.3893832770161922</v>
      </c>
      <c r="AG1090" s="17">
        <f>([1]WLTC_BFH!$U1094/1000-N1090)</f>
        <v>-0.25427981276957373</v>
      </c>
      <c r="AH1090" s="17">
        <f t="shared" si="216"/>
        <v>0.25427981276957373</v>
      </c>
      <c r="AK1090">
        <v>-2.1081997987050167</v>
      </c>
    </row>
    <row r="1091" spans="1:37" x14ac:dyDescent="0.3">
      <c r="A1091" s="5" t="s">
        <v>5</v>
      </c>
      <c r="B1091" s="5">
        <v>1087</v>
      </c>
      <c r="C1091" s="10">
        <v>58.6</v>
      </c>
      <c r="D1091" s="10">
        <v>58.6</v>
      </c>
      <c r="E1091" s="10">
        <v>60.840600000000002</v>
      </c>
      <c r="F1091" s="13">
        <f t="shared" si="217"/>
        <v>0</v>
      </c>
      <c r="G1091" s="13">
        <f t="shared" si="218"/>
        <v>8.4965277777777786</v>
      </c>
      <c r="H1091" s="35" cm="1">
        <f t="array" ref="H1091">(m*g*_xll.Interp1d(-1,Parameters!$H$48:$H$54,Parameters!$I$48:$I$54,C1091)+c_w*A*rho_L*(C1091/3.6)^2/2+F1091*e_i*m)*C1091/3.6/1000</f>
        <v>2.9109675902677323</v>
      </c>
      <c r="I1091" s="35">
        <f t="shared" si="208"/>
        <v>6.3531697053079172</v>
      </c>
      <c r="J1091" s="35">
        <f t="shared" si="209"/>
        <v>4375.4053739600986</v>
      </c>
      <c r="K1091" s="35">
        <f t="shared" si="210"/>
        <v>25.930462152214265</v>
      </c>
      <c r="L1091" s="35">
        <f t="shared" si="211"/>
        <v>536.00457845891196</v>
      </c>
      <c r="M1091" s="35" cm="1">
        <f t="array" ref="M1091">_xll.Interp2dTab(-1,1,Parameters!$V$29:$AI$29,Parameters!$U$30:$U$37,Parameters!$V$30:$AI$37,ABS(J1091),ABS(I1091))*_xll.Interp2dTab(-1,1,Parameters!$V$18:$AI$18,Parameters!$U$19:$U$26,Parameters!$V$19:$AI$26,ABS(J1091),ABS(I1091))</f>
        <v>0.49839539249901138</v>
      </c>
      <c r="N1091" s="35">
        <f t="shared" si="212"/>
        <v>5.8406791757680754</v>
      </c>
      <c r="O1091" s="35">
        <f t="shared" si="213"/>
        <v>5840.6791757680758</v>
      </c>
      <c r="P1091" s="35">
        <f t="shared" si="219"/>
        <v>0.89151743619702117</v>
      </c>
      <c r="Q1091" s="35" cm="1">
        <f t="array" ref="Q1091">_xll.Interp2dTab(-1,1,Parameters!$AL$29:$AY$29,Parameters!$AK$30:$AK$37,Parameters!$AL$30:$AY$37,ABS(L1091),ABS(K1091))</f>
        <v>0.94055827729132846</v>
      </c>
      <c r="R1091" s="35">
        <f t="shared" si="214"/>
        <v>3.0949359125847016</v>
      </c>
      <c r="S1091" s="35">
        <f t="shared" si="220"/>
        <v>0.62839607116066432</v>
      </c>
      <c r="X1091" s="12"/>
      <c r="AB1091" s="17">
        <f>([1]WLTC_BFH!$I1092/1000-H1091)</f>
        <v>-2.9146947902677325</v>
      </c>
      <c r="AC1091" s="17">
        <f t="shared" si="215"/>
        <v>2.9146947902677325</v>
      </c>
      <c r="AG1091" s="17">
        <f>([1]WLTC_BFH!$U1095/1000-N1091)</f>
        <v>0.28020155817659731</v>
      </c>
      <c r="AH1091" s="17">
        <f t="shared" si="216"/>
        <v>0.28020155817659731</v>
      </c>
      <c r="AK1091">
        <v>7.1240195863810083</v>
      </c>
    </row>
    <row r="1092" spans="1:37" x14ac:dyDescent="0.3">
      <c r="A1092" s="5" t="s">
        <v>5</v>
      </c>
      <c r="B1092" s="5">
        <v>1088</v>
      </c>
      <c r="C1092" s="10">
        <v>58.7</v>
      </c>
      <c r="D1092" s="10">
        <v>58.7</v>
      </c>
      <c r="E1092" s="10">
        <v>59.7226</v>
      </c>
      <c r="F1092" s="13">
        <f t="shared" si="217"/>
        <v>2.7777777777778172E-2</v>
      </c>
      <c r="G1092" s="13">
        <f t="shared" si="218"/>
        <v>8.5128333333333348</v>
      </c>
      <c r="H1092" s="35" cm="1">
        <f t="array" ref="H1092">(m*g*_xll.Interp1d(-1,Parameters!$H$48:$H$54,Parameters!$I$48:$I$54,C1092)+c_w*A*rho_L*(C1092/3.6)^2/2+F1092*e_i*m)*C1092/3.6/1000</f>
        <v>3.5386589307946568</v>
      </c>
      <c r="I1092" s="35">
        <f t="shared" ref="I1092:I1155" si="221">ABS(IFERROR(H1092*1000/(C1092/3.6)*r_dyn/i_g,0))</f>
        <v>7.7099454737275313</v>
      </c>
      <c r="J1092" s="35">
        <f t="shared" ref="J1092:J1155" si="222">C1092/3.6*60/2/PI()/r_dyn*i_g</f>
        <v>4382.8719360317027</v>
      </c>
      <c r="K1092" s="35">
        <f t="shared" ref="K1092:K1155" si="223">I1092*i_g/2</f>
        <v>31.46814245101892</v>
      </c>
      <c r="L1092" s="35">
        <f t="shared" ref="L1092:L1155" si="224">J1092/i_g</f>
        <v>536.91926203989988</v>
      </c>
      <c r="M1092" s="35" cm="1">
        <f t="array" ref="M1092">_xll.Interp2dTab(-1,1,Parameters!$V$29:$AI$29,Parameters!$U$30:$U$37,Parameters!$V$30:$AI$37,ABS(J1092),ABS(I1092))*_xll.Interp2dTab(-1,1,Parameters!$V$18:$AI$18,Parameters!$U$19:$U$26,Parameters!$V$19:$AI$26,ABS(J1092),ABS(I1092))</f>
        <v>0.57402295787175084</v>
      </c>
      <c r="N1092" s="35">
        <f t="shared" si="212"/>
        <v>6.1646644655374043</v>
      </c>
      <c r="O1092" s="35">
        <f t="shared" si="213"/>
        <v>6164.6644655374039</v>
      </c>
      <c r="P1092" s="35">
        <f t="shared" si="219"/>
        <v>0.89322984299300379</v>
      </c>
      <c r="Q1092" s="35" cm="1">
        <f t="array" ref="Q1092">_xll.Interp2dTab(-1,1,Parameters!$AL$29:$AY$29,Parameters!$AK$30:$AK$37,Parameters!$AL$30:$AY$37,ABS(L1092),ABS(K1092))</f>
        <v>0.94388088547061111</v>
      </c>
      <c r="R1092" s="35">
        <f t="shared" si="214"/>
        <v>3.7490524336980413</v>
      </c>
      <c r="S1092" s="35">
        <f t="shared" si="220"/>
        <v>0.62943747461446931</v>
      </c>
      <c r="X1092" s="12"/>
      <c r="AB1092" s="17">
        <f>([1]WLTC_BFH!$I1093/1000-H1092)</f>
        <v>-3.5423150307946569</v>
      </c>
      <c r="AC1092" s="17">
        <f t="shared" si="215"/>
        <v>3.5423150307946569</v>
      </c>
      <c r="AG1092" s="17">
        <f>([1]WLTC_BFH!$U1096/1000-N1092)</f>
        <v>0.80729883721483908</v>
      </c>
      <c r="AH1092" s="17">
        <f t="shared" si="216"/>
        <v>0.80729883721483908</v>
      </c>
      <c r="AK1092">
        <v>7.9854241976844378</v>
      </c>
    </row>
    <row r="1093" spans="1:37" x14ac:dyDescent="0.3">
      <c r="A1093" s="5" t="s">
        <v>5</v>
      </c>
      <c r="B1093" s="5">
        <v>1089</v>
      </c>
      <c r="C1093" s="10">
        <v>58.8</v>
      </c>
      <c r="D1093" s="10">
        <v>58.8</v>
      </c>
      <c r="E1093" s="10">
        <v>58.754399999999997</v>
      </c>
      <c r="F1093" s="13">
        <f t="shared" si="217"/>
        <v>2.7777777777776198E-2</v>
      </c>
      <c r="G1093" s="13">
        <f t="shared" si="218"/>
        <v>8.5291666666666686</v>
      </c>
      <c r="H1093" s="35" cm="1">
        <f t="array" ref="H1093">(m*g*_xll.Interp1d(-1,Parameters!$H$48:$H$54,Parameters!$I$48:$I$54,C1093)+c_w*A*rho_L*(C1093/3.6)^2/2+F1093*e_i*m)*C1093/3.6/1000</f>
        <v>3.5514445722055523</v>
      </c>
      <c r="I1093" s="35">
        <f t="shared" si="221"/>
        <v>7.7246429954444285</v>
      </c>
      <c r="J1093" s="35">
        <f t="shared" si="222"/>
        <v>4390.3384981033059</v>
      </c>
      <c r="K1093" s="35">
        <f t="shared" si="223"/>
        <v>31.528130385906437</v>
      </c>
      <c r="L1093" s="35">
        <f t="shared" si="224"/>
        <v>537.83394562088768</v>
      </c>
      <c r="M1093" s="35" cm="1">
        <f t="array" ref="M1093">_xll.Interp2dTab(-1,1,Parameters!$V$29:$AI$29,Parameters!$U$30:$U$37,Parameters!$V$30:$AI$37,ABS(J1093),ABS(I1093))*_xll.Interp2dTab(-1,1,Parameters!$V$18:$AI$18,Parameters!$U$19:$U$26,Parameters!$V$19:$AI$26,ABS(J1093),ABS(I1093))</f>
        <v>0.57504629351107972</v>
      </c>
      <c r="N1093" s="35">
        <f t="shared" ref="N1093:N1156" si="225">IF(H1093&lt;0,H1093*M1093,H1093/M1093)</f>
        <v>6.1759281161893531</v>
      </c>
      <c r="O1093" s="35">
        <f t="shared" ref="O1093:O1156" si="226">N1093*1000</f>
        <v>6175.9281161893532</v>
      </c>
      <c r="P1093" s="35">
        <f t="shared" si="219"/>
        <v>0.89494537858083412</v>
      </c>
      <c r="Q1093" s="35" cm="1">
        <f t="array" ref="Q1093">_xll.Interp2dTab(-1,1,Parameters!$AL$29:$AY$29,Parameters!$AK$30:$AK$37,Parameters!$AL$30:$AY$37,ABS(L1093),ABS(K1093))</f>
        <v>0.94391687823154391</v>
      </c>
      <c r="R1093" s="35">
        <f t="shared" ref="R1093:R1156" si="227">IF(H1093&lt;0,H1093*Q1093,H1093/Q1093)</f>
        <v>3.7624547818863969</v>
      </c>
      <c r="S1093" s="35">
        <f t="shared" si="220"/>
        <v>0.63048260094277109</v>
      </c>
      <c r="X1093" s="12"/>
      <c r="AB1093" s="17">
        <f>([1]WLTC_BFH!$I1094/1000-H1093)</f>
        <v>-3.5538867722055523</v>
      </c>
      <c r="AC1093" s="17">
        <f t="shared" ref="AC1093:AC1156" si="228">ABS(AB1093)</f>
        <v>3.5538867722055523</v>
      </c>
      <c r="AG1093" s="17">
        <f>([1]WLTC_BFH!$U1097/1000-N1093)</f>
        <v>-1.9785703180241203</v>
      </c>
      <c r="AH1093" s="17">
        <f t="shared" ref="AH1093:AH1156" si="229">ABS(AG1093)</f>
        <v>1.9785703180241203</v>
      </c>
      <c r="AK1093">
        <v>3.0813818257208281</v>
      </c>
    </row>
    <row r="1094" spans="1:37" x14ac:dyDescent="0.3">
      <c r="A1094" s="5" t="s">
        <v>5</v>
      </c>
      <c r="B1094" s="5">
        <v>1090</v>
      </c>
      <c r="C1094" s="10">
        <v>58.8</v>
      </c>
      <c r="D1094" s="10">
        <v>58.8</v>
      </c>
      <c r="E1094" s="10">
        <v>58.728499999999997</v>
      </c>
      <c r="F1094" s="13">
        <f t="shared" ref="F1094:F1157" si="230">(($C1094-$C1093)/3.6)</f>
        <v>0</v>
      </c>
      <c r="G1094" s="13">
        <f t="shared" ref="G1094:G1157" si="231">(C1094/3.6)/1000+G1093</f>
        <v>8.5455000000000023</v>
      </c>
      <c r="H1094" s="35" cm="1">
        <f t="array" ref="H1094">(m*g*_xll.Interp1d(-1,Parameters!$H$48:$H$54,Parameters!$I$48:$I$54,C1094)+c_w*A*rho_L*(C1094/3.6)^2/2+F1094*e_i*m)*C1094/3.6/1000</f>
        <v>2.9344073536870696</v>
      </c>
      <c r="I1094" s="35">
        <f t="shared" si="221"/>
        <v>6.3825434269307513</v>
      </c>
      <c r="J1094" s="35">
        <f t="shared" si="222"/>
        <v>4390.3384981033059</v>
      </c>
      <c r="K1094" s="35">
        <f t="shared" si="223"/>
        <v>26.050350997017862</v>
      </c>
      <c r="L1094" s="35">
        <f t="shared" si="224"/>
        <v>537.83394562088768</v>
      </c>
      <c r="M1094" s="35" cm="1">
        <f t="array" ref="M1094">_xll.Interp2dTab(-1,1,Parameters!$V$29:$AI$29,Parameters!$U$30:$U$37,Parameters!$V$30:$AI$37,ABS(J1094),ABS(I1094))*_xll.Interp2dTab(-1,1,Parameters!$V$18:$AI$18,Parameters!$U$19:$U$26,Parameters!$V$19:$AI$26,ABS(J1094),ABS(I1094))</f>
        <v>0.50027769545410405</v>
      </c>
      <c r="N1094" s="35">
        <f t="shared" si="225"/>
        <v>5.8655570303279188</v>
      </c>
      <c r="O1094" s="35">
        <f t="shared" si="226"/>
        <v>5865.5570303279192</v>
      </c>
      <c r="P1094" s="35">
        <f t="shared" ref="P1094:P1157" si="232">N1094*(B1094-B1093)/60/60+P1093</f>
        <v>0.89657469997814743</v>
      </c>
      <c r="Q1094" s="35" cm="1">
        <f t="array" ref="Q1094">_xll.Interp2dTab(-1,1,Parameters!$AL$29:$AY$29,Parameters!$AK$30:$AK$37,Parameters!$AL$30:$AY$37,ABS(L1094),ABS(K1094))</f>
        <v>0.94063021059821061</v>
      </c>
      <c r="R1094" s="35">
        <f t="shared" si="227"/>
        <v>3.119618443703696</v>
      </c>
      <c r="S1094" s="35">
        <f t="shared" ref="S1094:S1157" si="233">R1094*(B1094-B1093)/60/60+S1093</f>
        <v>0.63134916162157761</v>
      </c>
      <c r="X1094" s="12"/>
      <c r="AB1094" s="17">
        <f>([1]WLTC_BFH!$I1095/1000-H1094)</f>
        <v>-2.9305879536870698</v>
      </c>
      <c r="AC1094" s="17">
        <f t="shared" si="228"/>
        <v>2.9305879536870698</v>
      </c>
      <c r="AG1094" s="17">
        <f>([1]WLTC_BFH!$U1098/1000-N1094)</f>
        <v>-3.4186020753729482</v>
      </c>
      <c r="AH1094" s="17">
        <f t="shared" si="229"/>
        <v>3.4186020753729482</v>
      </c>
      <c r="AK1094">
        <v>-2.5383773091761914</v>
      </c>
    </row>
    <row r="1095" spans="1:37" x14ac:dyDescent="0.3">
      <c r="A1095" s="5" t="s">
        <v>5</v>
      </c>
      <c r="B1095" s="5">
        <v>1091</v>
      </c>
      <c r="C1095" s="10">
        <v>58.8</v>
      </c>
      <c r="D1095" s="10">
        <v>58.8</v>
      </c>
      <c r="E1095" s="10">
        <v>59.096600000000002</v>
      </c>
      <c r="F1095" s="13">
        <f t="shared" si="230"/>
        <v>0</v>
      </c>
      <c r="G1095" s="13">
        <f t="shared" si="231"/>
        <v>8.5618333333333361</v>
      </c>
      <c r="H1095" s="35" cm="1">
        <f t="array" ref="H1095">(m*g*_xll.Interp1d(-1,Parameters!$H$48:$H$54,Parameters!$I$48:$I$54,C1095)+c_w*A*rho_L*(C1095/3.6)^2/2+F1095*e_i*m)*C1095/3.6/1000</f>
        <v>2.9344073536870696</v>
      </c>
      <c r="I1095" s="35">
        <f t="shared" si="221"/>
        <v>6.3825434269307513</v>
      </c>
      <c r="J1095" s="35">
        <f t="shared" si="222"/>
        <v>4390.3384981033059</v>
      </c>
      <c r="K1095" s="35">
        <f t="shared" si="223"/>
        <v>26.050350997017862</v>
      </c>
      <c r="L1095" s="35">
        <f t="shared" si="224"/>
        <v>537.83394562088768</v>
      </c>
      <c r="M1095" s="35" cm="1">
        <f t="array" ref="M1095">_xll.Interp2dTab(-1,1,Parameters!$V$29:$AI$29,Parameters!$U$30:$U$37,Parameters!$V$30:$AI$37,ABS(J1095),ABS(I1095))*_xll.Interp2dTab(-1,1,Parameters!$V$18:$AI$18,Parameters!$U$19:$U$26,Parameters!$V$19:$AI$26,ABS(J1095),ABS(I1095))</f>
        <v>0.50027769545410405</v>
      </c>
      <c r="N1095" s="35">
        <f t="shared" si="225"/>
        <v>5.8655570303279188</v>
      </c>
      <c r="O1095" s="35">
        <f t="shared" si="226"/>
        <v>5865.5570303279192</v>
      </c>
      <c r="P1095" s="35">
        <f t="shared" si="232"/>
        <v>0.89820402137546074</v>
      </c>
      <c r="Q1095" s="35" cm="1">
        <f t="array" ref="Q1095">_xll.Interp2dTab(-1,1,Parameters!$AL$29:$AY$29,Parameters!$AK$30:$AK$37,Parameters!$AL$30:$AY$37,ABS(L1095),ABS(K1095))</f>
        <v>0.94063021059821061</v>
      </c>
      <c r="R1095" s="35">
        <f t="shared" si="227"/>
        <v>3.119618443703696</v>
      </c>
      <c r="S1095" s="35">
        <f t="shared" si="233"/>
        <v>0.63221572230038414</v>
      </c>
      <c r="X1095" s="12"/>
      <c r="AB1095" s="17">
        <f>([1]WLTC_BFH!$I1096/1000-H1095)</f>
        <v>-2.9290836536870697</v>
      </c>
      <c r="AC1095" s="17">
        <f t="shared" si="228"/>
        <v>2.9290836536870697</v>
      </c>
      <c r="AG1095" s="17">
        <f>([1]WLTC_BFH!$U1099/1000-N1095)</f>
        <v>-0.30782730059844976</v>
      </c>
      <c r="AH1095" s="17">
        <f t="shared" si="229"/>
        <v>0.30782730059844976</v>
      </c>
      <c r="AK1095">
        <v>-0.93183898827343548</v>
      </c>
    </row>
    <row r="1096" spans="1:37" x14ac:dyDescent="0.3">
      <c r="A1096" s="5" t="s">
        <v>5</v>
      </c>
      <c r="B1096" s="5">
        <v>1092</v>
      </c>
      <c r="C1096" s="10">
        <v>59.1</v>
      </c>
      <c r="D1096" s="10">
        <v>59.1</v>
      </c>
      <c r="E1096" s="10">
        <v>58.999499999999998</v>
      </c>
      <c r="F1096" s="13">
        <f t="shared" si="230"/>
        <v>8.3333333333334522E-2</v>
      </c>
      <c r="G1096" s="13">
        <f t="shared" si="231"/>
        <v>8.5782500000000024</v>
      </c>
      <c r="H1096" s="35" cm="1">
        <f t="array" ref="H1096">(m*g*_xll.Interp1d(-1,Parameters!$H$48:$H$54,Parameters!$I$48:$I$54,C1096)+c_w*A*rho_L*(C1096/3.6)^2/2+F1096*e_i*m)*C1096/3.6/1000</f>
        <v>4.8303692518861041</v>
      </c>
      <c r="I1096" s="35">
        <f t="shared" si="221"/>
        <v>10.453062628489974</v>
      </c>
      <c r="J1096" s="35">
        <f t="shared" si="222"/>
        <v>4412.7381843181201</v>
      </c>
      <c r="K1096" s="35">
        <f t="shared" si="223"/>
        <v>42.664175118181831</v>
      </c>
      <c r="L1096" s="35">
        <f t="shared" si="224"/>
        <v>540.57799636385153</v>
      </c>
      <c r="M1096" s="35" cm="1">
        <f t="array" ref="M1096">_xll.Interp2dTab(-1,1,Parameters!$V$29:$AI$29,Parameters!$U$30:$U$37,Parameters!$V$30:$AI$37,ABS(J1096),ABS(I1096))*_xll.Interp2dTab(-1,1,Parameters!$V$18:$AI$18,Parameters!$U$19:$U$26,Parameters!$V$19:$AI$26,ABS(J1096),ABS(I1096))</f>
        <v>0.71498472005415747</v>
      </c>
      <c r="N1096" s="35">
        <f t="shared" si="225"/>
        <v>6.7559055688913485</v>
      </c>
      <c r="O1096" s="35">
        <f t="shared" si="226"/>
        <v>6755.9055688913486</v>
      </c>
      <c r="P1096" s="35">
        <f t="shared" si="232"/>
        <v>0.90008066181126389</v>
      </c>
      <c r="Q1096" s="35" cm="1">
        <f t="array" ref="Q1096">_xll.Interp2dTab(-1,1,Parameters!$AL$29:$AY$29,Parameters!$AK$30:$AK$37,Parameters!$AL$30:$AY$37,ABS(L1096),ABS(K1096))</f>
        <v>0.95059850507090904</v>
      </c>
      <c r="R1096" s="35">
        <f t="shared" si="227"/>
        <v>5.0813979047082416</v>
      </c>
      <c r="S1096" s="35">
        <f t="shared" si="233"/>
        <v>0.63362722171835861</v>
      </c>
      <c r="X1096" s="12"/>
      <c r="AB1096" s="17">
        <f>([1]WLTC_BFH!$I1097/1000-H1096)</f>
        <v>-4.8289368518861044</v>
      </c>
      <c r="AC1096" s="17">
        <f t="shared" si="228"/>
        <v>4.8289368518861044</v>
      </c>
      <c r="AG1096" s="17">
        <f>([1]WLTC_BFH!$U1100/1000-N1096)</f>
        <v>4.7426431036747392</v>
      </c>
      <c r="AH1096" s="17">
        <f t="shared" si="229"/>
        <v>4.7426431036747392</v>
      </c>
      <c r="AK1096">
        <v>6.7082529667245376</v>
      </c>
    </row>
    <row r="1097" spans="1:37" x14ac:dyDescent="0.3">
      <c r="A1097" s="5" t="s">
        <v>5</v>
      </c>
      <c r="B1097" s="5">
        <v>1093</v>
      </c>
      <c r="C1097" s="10">
        <v>60.1</v>
      </c>
      <c r="D1097" s="10">
        <v>60.1</v>
      </c>
      <c r="E1097" s="10">
        <v>58.4452</v>
      </c>
      <c r="F1097" s="13">
        <f t="shared" si="230"/>
        <v>0.27777777777777779</v>
      </c>
      <c r="G1097" s="13">
        <f t="shared" si="231"/>
        <v>8.5949444444444474</v>
      </c>
      <c r="H1097" s="35" cm="1">
        <f t="array" ref="H1097">(m*g*_xll.Interp1d(-1,Parameters!$H$48:$H$54,Parameters!$I$48:$I$54,C1097)+c_w*A*rho_L*(C1097/3.6)^2/2+F1097*e_i*m)*C1097/3.6/1000</f>
        <v>9.3967740027710747</v>
      </c>
      <c r="I1097" s="35">
        <f t="shared" si="221"/>
        <v>19.996547179204168</v>
      </c>
      <c r="J1097" s="35">
        <f t="shared" si="222"/>
        <v>4487.4038050341615</v>
      </c>
      <c r="K1097" s="35">
        <f t="shared" si="223"/>
        <v>81.615907311921816</v>
      </c>
      <c r="L1097" s="35">
        <f t="shared" si="224"/>
        <v>549.72483217373042</v>
      </c>
      <c r="M1097" s="35" cm="1">
        <f t="array" ref="M1097">_xll.Interp2dTab(-1,1,Parameters!$V$29:$AI$29,Parameters!$U$30:$U$37,Parameters!$V$30:$AI$37,ABS(J1097),ABS(I1097))*_xll.Interp2dTab(-1,1,Parameters!$V$18:$AI$18,Parameters!$U$19:$U$26,Parameters!$V$19:$AI$26,ABS(J1097),ABS(I1097))</f>
        <v>0.75529130583562154</v>
      </c>
      <c r="N1097" s="35">
        <f t="shared" si="225"/>
        <v>12.441258002268265</v>
      </c>
      <c r="O1097" s="35">
        <f t="shared" si="226"/>
        <v>12441.258002268265</v>
      </c>
      <c r="P1097" s="35">
        <f t="shared" si="232"/>
        <v>0.90353656681189398</v>
      </c>
      <c r="Q1097" s="35" cm="1">
        <f t="array" ref="Q1097">_xll.Interp2dTab(-1,1,Parameters!$AL$29:$AY$29,Parameters!$AK$30:$AK$37,Parameters!$AL$30:$AY$37,ABS(L1097),ABS(K1097))</f>
        <v>0.95499999999999985</v>
      </c>
      <c r="R1097" s="35">
        <f t="shared" si="227"/>
        <v>9.8395539296032215</v>
      </c>
      <c r="S1097" s="35">
        <f t="shared" si="233"/>
        <v>0.63636043114324836</v>
      </c>
      <c r="X1097" s="12"/>
      <c r="AB1097" s="17">
        <f>([1]WLTC_BFH!$I1098/1000-H1097)</f>
        <v>-9.397767302771074</v>
      </c>
      <c r="AC1097" s="17">
        <f t="shared" si="228"/>
        <v>9.397767302771074</v>
      </c>
      <c r="AG1097" s="17">
        <f>([1]WLTC_BFH!$U1101/1000-N1097)</f>
        <v>2.8005827056962964</v>
      </c>
      <c r="AH1097" s="17">
        <f t="shared" si="229"/>
        <v>2.8005827056962964</v>
      </c>
      <c r="AK1097">
        <v>12.425690240563101</v>
      </c>
    </row>
    <row r="1098" spans="1:37" x14ac:dyDescent="0.3">
      <c r="A1098" s="5" t="s">
        <v>5</v>
      </c>
      <c r="B1098" s="5">
        <v>1094</v>
      </c>
      <c r="C1098" s="10">
        <v>61.7</v>
      </c>
      <c r="D1098" s="10">
        <v>61.7</v>
      </c>
      <c r="E1098" s="10">
        <v>58.152099999999997</v>
      </c>
      <c r="F1098" s="13">
        <f t="shared" si="230"/>
        <v>0.44444444444444481</v>
      </c>
      <c r="G1098" s="13">
        <f t="shared" si="231"/>
        <v>8.6120833333333362</v>
      </c>
      <c r="H1098" s="35" cm="1">
        <f t="array" ref="H1098">(m*g*_xll.Interp1d(-1,Parameters!$H$48:$H$54,Parameters!$I$48:$I$54,C1098)+c_w*A*rho_L*(C1098/3.6)^2/2+F1098*e_i*m)*C1098/3.6/1000</f>
        <v>13.648740589777809</v>
      </c>
      <c r="I1098" s="35">
        <f t="shared" si="221"/>
        <v>28.291639640795353</v>
      </c>
      <c r="J1098" s="35">
        <f t="shared" si="222"/>
        <v>4606.8687981798303</v>
      </c>
      <c r="K1098" s="35">
        <f t="shared" si="223"/>
        <v>115.47232719390624</v>
      </c>
      <c r="L1098" s="35">
        <f t="shared" si="224"/>
        <v>564.3597694695369</v>
      </c>
      <c r="M1098" s="35" cm="1">
        <f t="array" ref="M1098">_xll.Interp2dTab(-1,1,Parameters!$V$29:$AI$29,Parameters!$U$30:$U$37,Parameters!$V$30:$AI$37,ABS(J1098),ABS(I1098))*_xll.Interp2dTab(-1,1,Parameters!$V$18:$AI$18,Parameters!$U$19:$U$26,Parameters!$V$19:$AI$26,ABS(J1098),ABS(I1098))</f>
        <v>0.79125228970825101</v>
      </c>
      <c r="N1098" s="35">
        <f t="shared" si="225"/>
        <v>17.249543245947947</v>
      </c>
      <c r="O1098" s="35">
        <f t="shared" si="226"/>
        <v>17249.543245947949</v>
      </c>
      <c r="P1098" s="35">
        <f t="shared" si="232"/>
        <v>0.90832810660243513</v>
      </c>
      <c r="Q1098" s="35" cm="1">
        <f t="array" ref="Q1098">_xll.Interp2dTab(-1,1,Parameters!$AL$29:$AY$29,Parameters!$AK$30:$AK$37,Parameters!$AL$30:$AY$37,ABS(L1098),ABS(K1098))</f>
        <v>0.95035830184182812</v>
      </c>
      <c r="R1098" s="35">
        <f t="shared" si="227"/>
        <v>14.36167870931002</v>
      </c>
      <c r="S1098" s="35">
        <f t="shared" si="233"/>
        <v>0.64034978634027895</v>
      </c>
      <c r="X1098" s="12"/>
      <c r="AB1098" s="17">
        <f>([1]WLTC_BFH!$I1099/1000-H1098)</f>
        <v>-13.647301689777809</v>
      </c>
      <c r="AC1098" s="17">
        <f t="shared" si="228"/>
        <v>13.647301689777809</v>
      </c>
      <c r="AG1098" s="17">
        <f>([1]WLTC_BFH!$U1102/1000-N1098)</f>
        <v>-0.73258324594678115</v>
      </c>
      <c r="AH1098" s="17">
        <f t="shared" si="229"/>
        <v>0.73258324594678115</v>
      </c>
      <c r="AK1098">
        <v>12.575433685040213</v>
      </c>
    </row>
    <row r="1099" spans="1:37" x14ac:dyDescent="0.3">
      <c r="A1099" s="5" t="s">
        <v>5</v>
      </c>
      <c r="B1099" s="5">
        <v>1095</v>
      </c>
      <c r="C1099" s="10">
        <v>63</v>
      </c>
      <c r="D1099" s="10">
        <v>63</v>
      </c>
      <c r="E1099" s="10">
        <v>58.810899999999997</v>
      </c>
      <c r="F1099" s="13">
        <f t="shared" si="230"/>
        <v>0.36111111111111033</v>
      </c>
      <c r="G1099" s="13">
        <f t="shared" si="231"/>
        <v>8.6295833333333363</v>
      </c>
      <c r="H1099" s="35" cm="1">
        <f t="array" ref="H1099">(m*g*_xll.Interp1d(-1,Parameters!$H$48:$H$54,Parameters!$I$48:$I$54,C1099)+c_w*A*rho_L*(C1099/3.6)^2/2+F1099*e_i*m)*C1099/3.6/1000</f>
        <v>12.052015846111647</v>
      </c>
      <c r="I1099" s="35">
        <f t="shared" si="221"/>
        <v>24.466387325194713</v>
      </c>
      <c r="J1099" s="35">
        <f t="shared" si="222"/>
        <v>4703.9341051106858</v>
      </c>
      <c r="K1099" s="35">
        <f t="shared" si="223"/>
        <v>99.859559867782224</v>
      </c>
      <c r="L1099" s="35">
        <f t="shared" si="224"/>
        <v>576.25065602237976</v>
      </c>
      <c r="M1099" s="35" cm="1">
        <f t="array" ref="M1099">_xll.Interp2dTab(-1,1,Parameters!$V$29:$AI$29,Parameters!$U$30:$U$37,Parameters!$V$30:$AI$37,ABS(J1099),ABS(I1099))*_xll.Interp2dTab(-1,1,Parameters!$V$18:$AI$18,Parameters!$U$19:$U$26,Parameters!$V$19:$AI$26,ABS(J1099),ABS(I1099))</f>
        <v>0.77821230353134374</v>
      </c>
      <c r="N1099" s="35">
        <f t="shared" si="225"/>
        <v>15.486796843769296</v>
      </c>
      <c r="O1099" s="35">
        <f t="shared" si="226"/>
        <v>15486.796843769296</v>
      </c>
      <c r="P1099" s="35">
        <f t="shared" si="232"/>
        <v>0.91262999461459327</v>
      </c>
      <c r="Q1099" s="35" cm="1">
        <f t="array" ref="Q1099">_xll.Interp2dTab(-1,1,Parameters!$AL$29:$AY$29,Parameters!$AK$30:$AK$37,Parameters!$AL$30:$AY$37,ABS(L1099),ABS(K1099))</f>
        <v>0.95499999999999996</v>
      </c>
      <c r="R1099" s="35">
        <f t="shared" si="227"/>
        <v>12.619911880745182</v>
      </c>
      <c r="S1099" s="35">
        <f t="shared" si="233"/>
        <v>0.64385531741826374</v>
      </c>
      <c r="X1099" s="12"/>
      <c r="AB1099" s="17">
        <f>([1]WLTC_BFH!$I1100/1000-H1099)</f>
        <v>-12.043961646111647</v>
      </c>
      <c r="AC1099" s="17">
        <f t="shared" si="228"/>
        <v>12.043961646111647</v>
      </c>
      <c r="AG1099" s="17">
        <f>([1]WLTC_BFH!$U1103/1000-N1099)</f>
        <v>-9.3603810021851288</v>
      </c>
      <c r="AH1099" s="17">
        <f t="shared" si="229"/>
        <v>9.3603810021851288</v>
      </c>
      <c r="AK1099">
        <v>-1.7138311686737584</v>
      </c>
    </row>
    <row r="1100" spans="1:37" x14ac:dyDescent="0.3">
      <c r="A1100" s="5" t="s">
        <v>5</v>
      </c>
      <c r="B1100" s="5">
        <v>1096</v>
      </c>
      <c r="C1100" s="10">
        <v>63.7</v>
      </c>
      <c r="D1100" s="10">
        <v>63.7</v>
      </c>
      <c r="E1100" s="10">
        <v>60.1798</v>
      </c>
      <c r="F1100" s="13">
        <f t="shared" si="230"/>
        <v>0.19444444444444522</v>
      </c>
      <c r="G1100" s="13">
        <f t="shared" si="231"/>
        <v>8.6472777777777807</v>
      </c>
      <c r="H1100" s="35" cm="1">
        <f t="array" ref="H1100">(m*g*_xll.Interp1d(-1,Parameters!$H$48:$H$54,Parameters!$I$48:$I$54,C1100)+c_w*A*rho_L*(C1100/3.6)^2/2+F1100*e_i*m)*C1100/3.6/1000</f>
        <v>8.2298473282110596</v>
      </c>
      <c r="I1100" s="35">
        <f t="shared" si="221"/>
        <v>16.523538189322583</v>
      </c>
      <c r="J1100" s="35">
        <f t="shared" si="222"/>
        <v>4756.2000396119165</v>
      </c>
      <c r="K1100" s="35">
        <f t="shared" si="223"/>
        <v>67.440821119720127</v>
      </c>
      <c r="L1100" s="35">
        <f t="shared" si="224"/>
        <v>582.65344108929514</v>
      </c>
      <c r="M1100" s="35" cm="1">
        <f t="array" ref="M1100">_xll.Interp2dTab(-1,1,Parameters!$V$29:$AI$29,Parameters!$U$30:$U$37,Parameters!$V$30:$AI$37,ABS(J1100),ABS(I1100))*_xll.Interp2dTab(-1,1,Parameters!$V$18:$AI$18,Parameters!$U$19:$U$26,Parameters!$V$19:$AI$26,ABS(J1100),ABS(I1100))</f>
        <v>0.74885912086660089</v>
      </c>
      <c r="N1100" s="35">
        <f t="shared" si="225"/>
        <v>10.989847220779321</v>
      </c>
      <c r="O1100" s="35">
        <f t="shared" si="226"/>
        <v>10989.847220779322</v>
      </c>
      <c r="P1100" s="35">
        <f t="shared" si="232"/>
        <v>0.91568272995369859</v>
      </c>
      <c r="Q1100" s="35" cm="1">
        <f t="array" ref="Q1100">_xll.Interp2dTab(-1,1,Parameters!$AL$29:$AY$29,Parameters!$AK$30:$AK$37,Parameters!$AL$30:$AY$37,ABS(L1100),ABS(K1100))</f>
        <v>0.95499999999999985</v>
      </c>
      <c r="R1100" s="35">
        <f t="shared" si="227"/>
        <v>8.6176411813728393</v>
      </c>
      <c r="S1100" s="35">
        <f t="shared" si="233"/>
        <v>0.64624910663531177</v>
      </c>
      <c r="X1100" s="12"/>
      <c r="AB1100" s="17">
        <f>([1]WLTC_BFH!$I1101/1000-H1100)</f>
        <v>-8.2183314282110604</v>
      </c>
      <c r="AC1100" s="17">
        <f t="shared" si="228"/>
        <v>8.2183314282110604</v>
      </c>
      <c r="AG1100" s="17">
        <f>([1]WLTC_BFH!$U1104/1000-N1100)</f>
        <v>-4.6905197871512048</v>
      </c>
      <c r="AH1100" s="17">
        <f t="shared" si="229"/>
        <v>4.6905197871512048</v>
      </c>
      <c r="AK1100">
        <v>-5.4913428436006821</v>
      </c>
    </row>
    <row r="1101" spans="1:37" x14ac:dyDescent="0.3">
      <c r="A1101" s="5" t="s">
        <v>5</v>
      </c>
      <c r="B1101" s="5">
        <v>1097</v>
      </c>
      <c r="C1101" s="10">
        <v>63.9</v>
      </c>
      <c r="D1101" s="10">
        <v>63.9</v>
      </c>
      <c r="E1101" s="10">
        <v>61.866100000000003</v>
      </c>
      <c r="F1101" s="13">
        <f t="shared" si="230"/>
        <v>5.5555555555554373E-2</v>
      </c>
      <c r="G1101" s="13">
        <f t="shared" si="231"/>
        <v>8.6650277777777802</v>
      </c>
      <c r="H1101" s="35" cm="1">
        <f t="array" ref="H1101">(m*g*_xll.Interp1d(-1,Parameters!$H$48:$H$54,Parameters!$I$48:$I$54,C1101)+c_w*A*rho_L*(C1101/3.6)^2/2+F1101*e_i*m)*C1101/3.6/1000</f>
        <v>4.9186706194386822</v>
      </c>
      <c r="I1101" s="35">
        <f t="shared" si="221"/>
        <v>9.8445888931141905</v>
      </c>
      <c r="J1101" s="35">
        <f t="shared" si="222"/>
        <v>4771.1331637551239</v>
      </c>
      <c r="K1101" s="35">
        <f t="shared" si="223"/>
        <v>40.180689567245572</v>
      </c>
      <c r="L1101" s="35">
        <f t="shared" si="224"/>
        <v>584.48280825127085</v>
      </c>
      <c r="M1101" s="35" cm="1">
        <f t="array" ref="M1101">_xll.Interp2dTab(-1,1,Parameters!$V$29:$AI$29,Parameters!$U$30:$U$37,Parameters!$V$30:$AI$37,ABS(J1101),ABS(I1101))*_xll.Interp2dTab(-1,1,Parameters!$V$18:$AI$18,Parameters!$U$19:$U$26,Parameters!$V$19:$AI$26,ABS(J1101),ABS(I1101))</f>
        <v>0.71452642798214505</v>
      </c>
      <c r="N1101" s="35">
        <f t="shared" si="225"/>
        <v>6.8838190258815626</v>
      </c>
      <c r="O1101" s="35">
        <f t="shared" si="226"/>
        <v>6883.819025881563</v>
      </c>
      <c r="P1101" s="35">
        <f t="shared" si="232"/>
        <v>0.91759490190533233</v>
      </c>
      <c r="Q1101" s="35" cm="1">
        <f t="array" ref="Q1101">_xll.Interp2dTab(-1,1,Parameters!$AL$29:$AY$29,Parameters!$AK$30:$AK$37,Parameters!$AL$30:$AY$37,ABS(L1101),ABS(K1101))</f>
        <v>0.94910841374034738</v>
      </c>
      <c r="R1101" s="35">
        <f t="shared" si="227"/>
        <v>5.182411775336246</v>
      </c>
      <c r="S1101" s="35">
        <f t="shared" si="233"/>
        <v>0.64768866546179404</v>
      </c>
      <c r="X1101" s="12"/>
      <c r="AB1101" s="17">
        <f>([1]WLTC_BFH!$I1102/1000-H1101)</f>
        <v>-4.904878719438682</v>
      </c>
      <c r="AC1101" s="17">
        <f t="shared" si="228"/>
        <v>4.904878719438682</v>
      </c>
      <c r="AG1101" s="17">
        <f>([1]WLTC_BFH!$U1105/1000-N1101)</f>
        <v>1.928782744030002</v>
      </c>
      <c r="AH1101" s="17">
        <f t="shared" si="229"/>
        <v>1.928782744030002</v>
      </c>
      <c r="AK1101">
        <v>-5.1380333362434367</v>
      </c>
    </row>
    <row r="1102" spans="1:37" x14ac:dyDescent="0.3">
      <c r="A1102" s="5" t="s">
        <v>5</v>
      </c>
      <c r="B1102" s="5">
        <v>1098</v>
      </c>
      <c r="C1102" s="10">
        <v>63.5</v>
      </c>
      <c r="D1102" s="10">
        <v>63.5</v>
      </c>
      <c r="E1102" s="10">
        <v>62.372900000000001</v>
      </c>
      <c r="F1102" s="13">
        <f t="shared" si="230"/>
        <v>-0.11111111111111072</v>
      </c>
      <c r="G1102" s="13">
        <f t="shared" si="231"/>
        <v>8.6826666666666696</v>
      </c>
      <c r="H1102" s="35" cm="1">
        <f t="array" ref="H1102">(m*g*_xll.Interp1d(-1,Parameters!$H$48:$H$54,Parameters!$I$48:$I$54,C1102)+c_w*A*rho_L*(C1102/3.6)^2/2+F1102*e_i*m)*C1102/3.6/1000</f>
        <v>0.85844586190836747</v>
      </c>
      <c r="I1102" s="35">
        <f t="shared" si="221"/>
        <v>1.7289796765554108</v>
      </c>
      <c r="J1102" s="35">
        <f t="shared" si="222"/>
        <v>4741.2669154687064</v>
      </c>
      <c r="K1102" s="35">
        <f t="shared" si="223"/>
        <v>7.0568305498609094</v>
      </c>
      <c r="L1102" s="35">
        <f t="shared" si="224"/>
        <v>580.8240739273192</v>
      </c>
      <c r="M1102" s="35" cm="1">
        <f t="array" ref="M1102">_xll.Interp2dTab(-1,1,Parameters!$V$29:$AI$29,Parameters!$U$30:$U$37,Parameters!$V$30:$AI$37,ABS(J1102),ABS(I1102))*_xll.Interp2dTab(-1,1,Parameters!$V$18:$AI$18,Parameters!$U$19:$U$26,Parameters!$V$19:$AI$26,ABS(J1102),ABS(I1102))</f>
        <v>0.28038915203526971</v>
      </c>
      <c r="N1102" s="35">
        <f t="shared" si="225"/>
        <v>3.061622946812097</v>
      </c>
      <c r="O1102" s="35">
        <f t="shared" si="226"/>
        <v>3061.6229468120969</v>
      </c>
      <c r="P1102" s="35">
        <f t="shared" si="232"/>
        <v>0.91844535272389127</v>
      </c>
      <c r="Q1102" s="35" cm="1">
        <f t="array" ref="Q1102">_xll.Interp2dTab(-1,1,Parameters!$AL$29:$AY$29,Parameters!$AK$30:$AK$37,Parameters!$AL$30:$AY$37,ABS(L1102),ABS(K1102))</f>
        <v>0.55242753987699555</v>
      </c>
      <c r="R1102" s="35">
        <f t="shared" si="227"/>
        <v>1.5539519664416268</v>
      </c>
      <c r="S1102" s="35">
        <f t="shared" si="233"/>
        <v>0.64812031878580556</v>
      </c>
      <c r="X1102" s="12"/>
      <c r="AB1102" s="17">
        <f>([1]WLTC_BFH!$I1103/1000-H1102)</f>
        <v>-0.85428026190836748</v>
      </c>
      <c r="AC1102" s="17">
        <f t="shared" si="228"/>
        <v>0.85428026190836748</v>
      </c>
      <c r="AG1102" s="17">
        <f>([1]WLTC_BFH!$U1106/1000-N1102)</f>
        <v>-1.2719443753829762</v>
      </c>
      <c r="AH1102" s="17">
        <f t="shared" si="229"/>
        <v>1.2719443753829762</v>
      </c>
      <c r="AK1102">
        <v>-6.1619078005051886</v>
      </c>
    </row>
    <row r="1103" spans="1:37" x14ac:dyDescent="0.3">
      <c r="A1103" s="5" t="s">
        <v>5</v>
      </c>
      <c r="B1103" s="5">
        <v>1099</v>
      </c>
      <c r="C1103" s="10">
        <v>62.3</v>
      </c>
      <c r="D1103" s="10">
        <v>62.3</v>
      </c>
      <c r="E1103" s="10">
        <v>62.3932</v>
      </c>
      <c r="F1103" s="13">
        <f t="shared" si="230"/>
        <v>-0.33333333333333409</v>
      </c>
      <c r="G1103" s="13">
        <f t="shared" si="231"/>
        <v>8.6999722222222253</v>
      </c>
      <c r="H1103" s="35" cm="1">
        <f t="array" ref="H1103">(m*g*_xll.Interp1d(-1,Parameters!$H$48:$H$54,Parameters!$I$48:$I$54,C1103)+c_w*A*rho_L*(C1103/3.6)^2/2+F1103*e_i*m)*C1103/3.6/1000</f>
        <v>-4.4789878713817783</v>
      </c>
      <c r="I1103" s="35">
        <f t="shared" si="221"/>
        <v>9.1948053941129579</v>
      </c>
      <c r="J1103" s="35">
        <f t="shared" si="222"/>
        <v>4651.668170609456</v>
      </c>
      <c r="K1103" s="35">
        <f t="shared" si="223"/>
        <v>37.528598216072041</v>
      </c>
      <c r="L1103" s="35">
        <f t="shared" si="224"/>
        <v>569.84787095546437</v>
      </c>
      <c r="M1103" s="35" cm="1">
        <f t="array" ref="M1103">_xll.Interp2dTab(-1,1,Parameters!$V$29:$AI$29,Parameters!$U$30:$U$37,Parameters!$V$30:$AI$37,ABS(J1103),ABS(I1103))*_xll.Interp2dTab(-1,1,Parameters!$V$18:$AI$18,Parameters!$U$19:$U$26,Parameters!$V$19:$AI$26,ABS(J1103),ABS(I1103))</f>
        <v>0.66985470545653336</v>
      </c>
      <c r="N1103" s="35">
        <f t="shared" si="225"/>
        <v>-3.0002711013278263</v>
      </c>
      <c r="O1103" s="35">
        <f t="shared" si="226"/>
        <v>-3000.2711013278263</v>
      </c>
      <c r="P1103" s="35">
        <f t="shared" si="232"/>
        <v>0.91761194408463354</v>
      </c>
      <c r="Q1103" s="35" cm="1">
        <f t="array" ref="Q1103">_xll.Interp2dTab(-1,1,Parameters!$AL$29:$AY$29,Parameters!$AK$30:$AK$37,Parameters!$AL$30:$AY$37,ABS(L1103),ABS(K1103))</f>
        <v>0.94751715892964317</v>
      </c>
      <c r="R1103" s="35">
        <f t="shared" si="227"/>
        <v>-4.2439178627719922</v>
      </c>
      <c r="S1103" s="35">
        <f t="shared" si="233"/>
        <v>0.64694145271281334</v>
      </c>
      <c r="X1103" s="12"/>
      <c r="AB1103" s="17">
        <f>([1]WLTC_BFH!$I1104/1000-H1103)</f>
        <v>4.481831571381778</v>
      </c>
      <c r="AC1103" s="17">
        <f t="shared" si="228"/>
        <v>4.481831571381778</v>
      </c>
      <c r="AG1103" s="17">
        <f>([1]WLTC_BFH!$U1107/1000-N1103)</f>
        <v>2.2442353870421261</v>
      </c>
      <c r="AH1103" s="17">
        <f t="shared" si="229"/>
        <v>2.2442353870421261</v>
      </c>
      <c r="AK1103">
        <v>-6.5047310877075173</v>
      </c>
    </row>
    <row r="1104" spans="1:37" x14ac:dyDescent="0.3">
      <c r="A1104" s="5" t="s">
        <v>5</v>
      </c>
      <c r="B1104" s="5">
        <v>1100</v>
      </c>
      <c r="C1104" s="10">
        <v>60.3</v>
      </c>
      <c r="D1104" s="10">
        <v>60.3</v>
      </c>
      <c r="E1104" s="10">
        <v>62.694800000000001</v>
      </c>
      <c r="F1104" s="13">
        <f t="shared" si="230"/>
        <v>-0.55555555555555558</v>
      </c>
      <c r="G1104" s="13">
        <f t="shared" si="231"/>
        <v>8.7167222222222254</v>
      </c>
      <c r="H1104" s="35" cm="1">
        <f t="array" ref="H1104">(m*g*_xll.Interp1d(-1,Parameters!$H$48:$H$54,Parameters!$I$48:$I$54,C1104)+c_w*A*rho_L*(C1104/3.6)^2/2+F1104*e_i*m)*C1104/3.6/1000</f>
        <v>-9.5411436361584396</v>
      </c>
      <c r="I1104" s="35">
        <f t="shared" si="221"/>
        <v>20.236426500251021</v>
      </c>
      <c r="J1104" s="35">
        <f t="shared" si="222"/>
        <v>4502.3369291773706</v>
      </c>
      <c r="K1104" s="35">
        <f t="shared" si="223"/>
        <v>82.594974760774548</v>
      </c>
      <c r="L1104" s="35">
        <f t="shared" si="224"/>
        <v>551.55419933570624</v>
      </c>
      <c r="M1104" s="35" cm="1">
        <f t="array" ref="M1104">_xll.Interp2dTab(-1,1,Parameters!$V$29:$AI$29,Parameters!$U$30:$U$37,Parameters!$V$30:$AI$37,ABS(J1104),ABS(I1104))*_xll.Interp2dTab(-1,1,Parameters!$V$18:$AI$18,Parameters!$U$19:$U$26,Parameters!$V$19:$AI$26,ABS(J1104),ABS(I1104))</f>
        <v>0.75663411552876492</v>
      </c>
      <c r="N1104" s="35">
        <f t="shared" si="225"/>
        <v>-7.2191547762776453</v>
      </c>
      <c r="O1104" s="35">
        <f t="shared" si="226"/>
        <v>-7219.1547762776454</v>
      </c>
      <c r="P1104" s="35">
        <f t="shared" si="232"/>
        <v>0.91560662331344533</v>
      </c>
      <c r="Q1104" s="35" cm="1">
        <f t="array" ref="Q1104">_xll.Interp2dTab(-1,1,Parameters!$AL$29:$AY$29,Parameters!$AK$30:$AK$37,Parameters!$AL$30:$AY$37,ABS(L1104),ABS(K1104))</f>
        <v>0.95500000000000007</v>
      </c>
      <c r="R1104" s="35">
        <f t="shared" si="227"/>
        <v>-9.1117921725313114</v>
      </c>
      <c r="S1104" s="35">
        <f t="shared" si="233"/>
        <v>0.64441039933155464</v>
      </c>
      <c r="X1104" s="12"/>
      <c r="AB1104" s="17">
        <f>([1]WLTC_BFH!$I1105/1000-H1104)</f>
        <v>9.5466392361584393</v>
      </c>
      <c r="AC1104" s="17">
        <f t="shared" si="228"/>
        <v>9.5466392361584393</v>
      </c>
      <c r="AG1104" s="17">
        <f>([1]WLTC_BFH!$U1108/1000-N1104)</f>
        <v>6.0031547762776452</v>
      </c>
      <c r="AH1104" s="17">
        <f t="shared" si="229"/>
        <v>6.0031547762776452</v>
      </c>
      <c r="AK1104">
        <v>-8.1945971807086035</v>
      </c>
    </row>
    <row r="1105" spans="1:37" x14ac:dyDescent="0.3">
      <c r="A1105" s="5" t="s">
        <v>5</v>
      </c>
      <c r="B1105" s="5">
        <v>1101</v>
      </c>
      <c r="C1105" s="10">
        <v>58.9</v>
      </c>
      <c r="D1105" s="10">
        <v>58.9</v>
      </c>
      <c r="E1105" s="10">
        <v>62.651499999999999</v>
      </c>
      <c r="F1105" s="13">
        <f t="shared" si="230"/>
        <v>-0.38888888888888851</v>
      </c>
      <c r="G1105" s="13">
        <f t="shared" si="231"/>
        <v>8.7330833333333366</v>
      </c>
      <c r="H1105" s="35" cm="1">
        <f t="array" ref="H1105">(m*g*_xll.Interp1d(-1,Parameters!$H$48:$H$54,Parameters!$I$48:$I$54,C1105)+c_w*A*rho_L*(C1105/3.6)^2/2+F1105*e_i*m)*C1105/3.6/1000</f>
        <v>-5.7070360061640972</v>
      </c>
      <c r="I1105" s="35">
        <f t="shared" si="221"/>
        <v>12.392131688733643</v>
      </c>
      <c r="J1105" s="35">
        <f t="shared" si="222"/>
        <v>4397.805060174911</v>
      </c>
      <c r="K1105" s="35">
        <f t="shared" si="223"/>
        <v>50.578485487566368</v>
      </c>
      <c r="L1105" s="35">
        <f t="shared" si="224"/>
        <v>538.74862920187559</v>
      </c>
      <c r="M1105" s="35" cm="1">
        <f t="array" ref="M1105">_xll.Interp2dTab(-1,1,Parameters!$V$29:$AI$29,Parameters!$U$30:$U$37,Parameters!$V$30:$AI$37,ABS(J1105),ABS(I1105))*_xll.Interp2dTab(-1,1,Parameters!$V$18:$AI$18,Parameters!$U$19:$U$26,Parameters!$V$19:$AI$26,ABS(J1105),ABS(I1105))</f>
        <v>0.72227307438497812</v>
      </c>
      <c r="N1105" s="35">
        <f t="shared" si="225"/>
        <v>-4.1220384417979092</v>
      </c>
      <c r="O1105" s="35">
        <f t="shared" si="226"/>
        <v>-4122.0384417979094</v>
      </c>
      <c r="P1105" s="35">
        <f t="shared" si="232"/>
        <v>0.91446161263516812</v>
      </c>
      <c r="Q1105" s="35" cm="1">
        <f t="array" ref="Q1105">_xll.Interp2dTab(-1,1,Parameters!$AL$29:$AY$29,Parameters!$AK$30:$AK$37,Parameters!$AL$30:$AY$37,ABS(L1105),ABS(K1105))</f>
        <v>0.95500000000000007</v>
      </c>
      <c r="R1105" s="35">
        <f t="shared" si="227"/>
        <v>-5.4502193858867134</v>
      </c>
      <c r="S1105" s="35">
        <f t="shared" si="233"/>
        <v>0.64289644950214164</v>
      </c>
      <c r="X1105" s="12"/>
      <c r="AB1105" s="17">
        <f>([1]WLTC_BFH!$I1106/1000-H1105)</f>
        <v>5.7102736061640975</v>
      </c>
      <c r="AC1105" s="17">
        <f t="shared" si="228"/>
        <v>5.7102736061640975</v>
      </c>
      <c r="AG1105" s="17">
        <f>([1]WLTC_BFH!$U1109/1000-N1105)</f>
        <v>4.1748384417977009</v>
      </c>
      <c r="AH1105" s="17">
        <f t="shared" si="229"/>
        <v>4.1748384417977009</v>
      </c>
      <c r="AK1105">
        <v>-5.5230093962899964</v>
      </c>
    </row>
    <row r="1106" spans="1:37" x14ac:dyDescent="0.3">
      <c r="A1106" s="5" t="s">
        <v>5</v>
      </c>
      <c r="B1106" s="5">
        <v>1102</v>
      </c>
      <c r="C1106" s="10">
        <v>58.4</v>
      </c>
      <c r="D1106" s="10">
        <v>58.4</v>
      </c>
      <c r="E1106" s="10">
        <v>61.832599999999999</v>
      </c>
      <c r="F1106" s="13">
        <f t="shared" si="230"/>
        <v>-0.1388888888888889</v>
      </c>
      <c r="G1106" s="13">
        <f t="shared" si="231"/>
        <v>8.7493055555555586</v>
      </c>
      <c r="H1106" s="35" cm="1">
        <f t="array" ref="H1106">(m*g*_xll.Interp1d(-1,Parameters!$H$48:$H$54,Parameters!$I$48:$I$54,C1106)+c_w*A*rho_L*(C1106/3.6)^2/2+F1106*e_i*m)*C1106/3.6/1000</f>
        <v>-0.1765397918951371</v>
      </c>
      <c r="I1106" s="35">
        <f t="shared" si="221"/>
        <v>0.38661657163907631</v>
      </c>
      <c r="J1106" s="35">
        <f t="shared" si="222"/>
        <v>4360.4722498168885</v>
      </c>
      <c r="K1106" s="35">
        <f t="shared" si="223"/>
        <v>1.57797553714489</v>
      </c>
      <c r="L1106" s="35">
        <f t="shared" si="224"/>
        <v>534.17521129693603</v>
      </c>
      <c r="M1106" s="35" cm="1">
        <f t="array" ref="M1106">_xll.Interp2dTab(-1,1,Parameters!$V$29:$AI$29,Parameters!$U$30:$U$37,Parameters!$V$30:$AI$37,ABS(J1106),ABS(I1106))*_xll.Interp2dTab(-1,1,Parameters!$V$18:$AI$18,Parameters!$U$19:$U$26,Parameters!$V$19:$AI$26,ABS(J1106),ABS(I1106))</f>
        <v>7.4798002593281135E-2</v>
      </c>
      <c r="N1106" s="35">
        <f t="shared" si="225"/>
        <v>-1.3204823811989777E-2</v>
      </c>
      <c r="O1106" s="35">
        <f t="shared" si="226"/>
        <v>-13.204823811989776</v>
      </c>
      <c r="P1106" s="35">
        <f t="shared" si="232"/>
        <v>0.91445794462855368</v>
      </c>
      <c r="Q1106" s="35" cm="1">
        <f t="array" ref="Q1106">_xll.Interp2dTab(-1,1,Parameters!$AL$29:$AY$29,Parameters!$AK$30:$AK$37,Parameters!$AL$30:$AY$37,ABS(L1106),ABS(K1106))</f>
        <v>0.4340842716023296</v>
      </c>
      <c r="R1106" s="35">
        <f t="shared" si="227"/>
        <v>-7.6633146973627442E-2</v>
      </c>
      <c r="S1106" s="35">
        <f t="shared" si="233"/>
        <v>0.64287516251687116</v>
      </c>
      <c r="X1106" s="12"/>
      <c r="AB1106" s="17">
        <f>([1]WLTC_BFH!$I1107/1000-H1106)</f>
        <v>0.17236629189513711</v>
      </c>
      <c r="AC1106" s="17">
        <f t="shared" si="228"/>
        <v>0.17236629189513711</v>
      </c>
      <c r="AG1106" s="17">
        <f>([1]WLTC_BFH!$U1110/1000-N1106)</f>
        <v>5.8816448238111692</v>
      </c>
      <c r="AH1106" s="17">
        <f t="shared" si="229"/>
        <v>5.8816448238111692</v>
      </c>
      <c r="AK1106">
        <v>4.1037542094133084</v>
      </c>
    </row>
    <row r="1107" spans="1:37" x14ac:dyDescent="0.3">
      <c r="A1107" s="5" t="s">
        <v>5</v>
      </c>
      <c r="B1107" s="5">
        <v>1103</v>
      </c>
      <c r="C1107" s="10">
        <v>58.8</v>
      </c>
      <c r="D1107" s="10">
        <v>58.8</v>
      </c>
      <c r="E1107" s="10">
        <v>60.643799999999999</v>
      </c>
      <c r="F1107" s="13">
        <f t="shared" si="230"/>
        <v>0.11111111111111072</v>
      </c>
      <c r="G1107" s="13">
        <f t="shared" si="231"/>
        <v>8.7656388888888923</v>
      </c>
      <c r="H1107" s="35" cm="1">
        <f t="array" ref="H1107">(m*g*_xll.Interp1d(-1,Parameters!$H$48:$H$54,Parameters!$I$48:$I$54,C1107)+c_w*A*rho_L*(C1107/3.6)^2/2+F1107*e_i*m)*C1107/3.6/1000</f>
        <v>5.4025562277611341</v>
      </c>
      <c r="I1107" s="35">
        <f t="shared" si="221"/>
        <v>11.750941700985749</v>
      </c>
      <c r="J1107" s="35">
        <f t="shared" si="222"/>
        <v>4390.3384981033059</v>
      </c>
      <c r="K1107" s="35">
        <f t="shared" si="223"/>
        <v>47.961468552573336</v>
      </c>
      <c r="L1107" s="35">
        <f t="shared" si="224"/>
        <v>537.83394562088768</v>
      </c>
      <c r="M1107" s="35" cm="1">
        <f t="array" ref="M1107">_xll.Interp2dTab(-1,1,Parameters!$V$29:$AI$29,Parameters!$U$30:$U$37,Parameters!$V$30:$AI$37,ABS(J1107),ABS(I1107))*_xll.Interp2dTab(-1,1,Parameters!$V$18:$AI$18,Parameters!$U$19:$U$26,Parameters!$V$19:$AI$26,ABS(J1107),ABS(I1107))</f>
        <v>0.71947488869899612</v>
      </c>
      <c r="N1107" s="35">
        <f t="shared" si="225"/>
        <v>7.509026809164121</v>
      </c>
      <c r="O1107" s="35">
        <f t="shared" si="226"/>
        <v>7509.026809164121</v>
      </c>
      <c r="P1107" s="35">
        <f t="shared" si="232"/>
        <v>0.91654378540887704</v>
      </c>
      <c r="Q1107" s="35" cm="1">
        <f t="array" ref="Q1107">_xll.Interp2dTab(-1,1,Parameters!$AL$29:$AY$29,Parameters!$AK$30:$AK$37,Parameters!$AL$30:$AY$37,ABS(L1107),ABS(K1107))</f>
        <v>0.95377688113154402</v>
      </c>
      <c r="R1107" s="35">
        <f t="shared" si="227"/>
        <v>5.6643816123448465</v>
      </c>
      <c r="S1107" s="35">
        <f t="shared" si="233"/>
        <v>0.64444860185363362</v>
      </c>
      <c r="X1107" s="12"/>
      <c r="AB1107" s="17">
        <f>([1]WLTC_BFH!$I1108/1000-H1107)</f>
        <v>-5.4062230277611345</v>
      </c>
      <c r="AC1107" s="17">
        <f t="shared" si="228"/>
        <v>5.4062230277611345</v>
      </c>
      <c r="AG1107" s="17">
        <f>([1]WLTC_BFH!$U1111/1000-N1107)</f>
        <v>4.2262280927962728</v>
      </c>
      <c r="AH1107" s="17">
        <f t="shared" si="229"/>
        <v>4.2262280927962728</v>
      </c>
      <c r="AK1107">
        <v>12.74331063598353</v>
      </c>
    </row>
    <row r="1108" spans="1:37" x14ac:dyDescent="0.3">
      <c r="A1108" s="5" t="s">
        <v>5</v>
      </c>
      <c r="B1108" s="5">
        <v>1104</v>
      </c>
      <c r="C1108" s="10">
        <v>60.2</v>
      </c>
      <c r="D1108" s="10">
        <v>60.2</v>
      </c>
      <c r="E1108" s="10">
        <v>59.547499999999999</v>
      </c>
      <c r="F1108" s="13">
        <f t="shared" si="230"/>
        <v>0.38888888888889045</v>
      </c>
      <c r="G1108" s="13">
        <f t="shared" si="231"/>
        <v>8.7823611111111148</v>
      </c>
      <c r="H1108" s="35" cm="1">
        <f t="array" ref="H1108">(m*g*_xll.Interp1d(-1,Parameters!$H$48:$H$54,Parameters!$I$48:$I$54,C1108)+c_w*A*rho_L*(C1108/3.6)^2/2+F1108*e_i*m)*C1108/3.6/1000</f>
        <v>11.94638221331226</v>
      </c>
      <c r="I1108" s="35">
        <f t="shared" si="221"/>
        <v>25.379941480332409</v>
      </c>
      <c r="J1108" s="35">
        <f t="shared" si="222"/>
        <v>4494.8703671057656</v>
      </c>
      <c r="K1108" s="35">
        <f t="shared" si="223"/>
        <v>103.58823115197673</v>
      </c>
      <c r="L1108" s="35">
        <f t="shared" si="224"/>
        <v>550.63951575471833</v>
      </c>
      <c r="M1108" s="35" cm="1">
        <f t="array" ref="M1108">_xll.Interp2dTab(-1,1,Parameters!$V$29:$AI$29,Parameters!$U$30:$U$37,Parameters!$V$30:$AI$37,ABS(J1108),ABS(I1108))*_xll.Interp2dTab(-1,1,Parameters!$V$18:$AI$18,Parameters!$U$19:$U$26,Parameters!$V$19:$AI$26,ABS(J1108),ABS(I1108))</f>
        <v>0.77717912753657736</v>
      </c>
      <c r="N1108" s="35">
        <f t="shared" si="225"/>
        <v>15.371465586291125</v>
      </c>
      <c r="O1108" s="35">
        <f t="shared" si="226"/>
        <v>15371.465586291124</v>
      </c>
      <c r="P1108" s="35">
        <f t="shared" si="232"/>
        <v>0.92081363696062457</v>
      </c>
      <c r="Q1108" s="35" cm="1">
        <f t="array" ref="Q1108">_xll.Interp2dTab(-1,1,Parameters!$AL$29:$AY$29,Parameters!$AK$30:$AK$37,Parameters!$AL$30:$AY$37,ABS(L1108),ABS(K1108))</f>
        <v>0.95392353065440694</v>
      </c>
      <c r="R1108" s="35">
        <f t="shared" si="227"/>
        <v>12.523417055365904</v>
      </c>
      <c r="S1108" s="35">
        <f t="shared" si="233"/>
        <v>0.64792732881345749</v>
      </c>
      <c r="X1108" s="12"/>
      <c r="AB1108" s="17">
        <f>([1]WLTC_BFH!$I1109/1000-H1108)</f>
        <v>-11.949915513312261</v>
      </c>
      <c r="AC1108" s="17">
        <f t="shared" si="228"/>
        <v>11.949915513312261</v>
      </c>
      <c r="AG1108" s="17">
        <f>([1]WLTC_BFH!$U1112/1000-N1108)</f>
        <v>1.4124990154786747</v>
      </c>
      <c r="AH1108" s="17">
        <f t="shared" si="229"/>
        <v>1.4124990154786747</v>
      </c>
      <c r="AK1108">
        <v>17.861114854277226</v>
      </c>
    </row>
    <row r="1109" spans="1:37" x14ac:dyDescent="0.3">
      <c r="A1109" s="5" t="s">
        <v>5</v>
      </c>
      <c r="B1109" s="5">
        <v>1105</v>
      </c>
      <c r="C1109" s="10">
        <v>62.3</v>
      </c>
      <c r="D1109" s="10">
        <v>62.3</v>
      </c>
      <c r="E1109" s="10">
        <v>59.247999999999998</v>
      </c>
      <c r="F1109" s="13">
        <f t="shared" si="230"/>
        <v>0.58333333333333171</v>
      </c>
      <c r="G1109" s="13">
        <f t="shared" si="231"/>
        <v>8.7996666666666705</v>
      </c>
      <c r="H1109" s="35" cm="1">
        <f t="array" ref="H1109">(m*g*_xll.Interp1d(-1,Parameters!$H$48:$H$54,Parameters!$I$48:$I$54,C1109)+c_w*A*rho_L*(C1109/3.6)^2/2+F1109*e_i*m)*C1109/3.6/1000</f>
        <v>17.09527773324783</v>
      </c>
      <c r="I1109" s="35">
        <f t="shared" si="221"/>
        <v>35.094480366840891</v>
      </c>
      <c r="J1109" s="35">
        <f t="shared" si="222"/>
        <v>4651.668170609456</v>
      </c>
      <c r="K1109" s="35">
        <f t="shared" si="223"/>
        <v>143.2381216172611</v>
      </c>
      <c r="L1109" s="35">
        <f t="shared" si="224"/>
        <v>569.84787095546437</v>
      </c>
      <c r="M1109" s="35" cm="1">
        <f t="array" ref="M1109">_xll.Interp2dTab(-1,1,Parameters!$V$29:$AI$29,Parameters!$U$30:$U$37,Parameters!$V$30:$AI$37,ABS(J1109),ABS(I1109))*_xll.Interp2dTab(-1,1,Parameters!$V$18:$AI$18,Parameters!$U$19:$U$26,Parameters!$V$19:$AI$26,ABS(J1109),ABS(I1109))</f>
        <v>0.81928670442674678</v>
      </c>
      <c r="N1109" s="35">
        <f t="shared" si="225"/>
        <v>20.866050481326145</v>
      </c>
      <c r="O1109" s="35">
        <f t="shared" si="226"/>
        <v>20866.050481326143</v>
      </c>
      <c r="P1109" s="35">
        <f t="shared" si="232"/>
        <v>0.92660976209432633</v>
      </c>
      <c r="Q1109" s="35" cm="1">
        <f t="array" ref="Q1109">_xll.Interp2dTab(-1,1,Parameters!$AL$29:$AY$29,Parameters!$AK$30:$AK$37,Parameters!$AL$30:$AY$37,ABS(L1109),ABS(K1109))</f>
        <v>0.94202856351482156</v>
      </c>
      <c r="R1109" s="35">
        <f t="shared" si="227"/>
        <v>18.147302953812034</v>
      </c>
      <c r="S1109" s="35">
        <f t="shared" si="233"/>
        <v>0.65296824630062755</v>
      </c>
      <c r="X1109" s="12"/>
      <c r="AB1109" s="17">
        <f>([1]WLTC_BFH!$I1110/1000-H1109)</f>
        <v>-17.093202433247829</v>
      </c>
      <c r="AC1109" s="17">
        <f t="shared" si="228"/>
        <v>17.093202433247829</v>
      </c>
      <c r="AG1109" s="17">
        <f>([1]WLTC_BFH!$U1113/1000-N1109)</f>
        <v>-5.6125369678124706</v>
      </c>
      <c r="AH1109" s="17">
        <f t="shared" si="229"/>
        <v>5.6125369678124706</v>
      </c>
      <c r="AK1109">
        <v>11.182826728915709</v>
      </c>
    </row>
    <row r="1110" spans="1:37" x14ac:dyDescent="0.3">
      <c r="A1110" s="5" t="s">
        <v>5</v>
      </c>
      <c r="B1110" s="5">
        <v>1106</v>
      </c>
      <c r="C1110" s="10">
        <v>63.9</v>
      </c>
      <c r="D1110" s="10">
        <v>63.9</v>
      </c>
      <c r="E1110" s="10">
        <v>60.044499999999999</v>
      </c>
      <c r="F1110" s="13">
        <f t="shared" si="230"/>
        <v>0.44444444444444481</v>
      </c>
      <c r="G1110" s="13">
        <f t="shared" si="231"/>
        <v>8.81741666666667</v>
      </c>
      <c r="H1110" s="35" cm="1">
        <f t="array" ref="H1110">(m*g*_xll.Interp1d(-1,Parameters!$H$48:$H$54,Parameters!$I$48:$I$54,C1110)+c_w*A*rho_L*(C1110/3.6)^2/2+F1110*e_i*m)*C1110/3.6/1000</f>
        <v>14.306451158327608</v>
      </c>
      <c r="I1110" s="35">
        <f t="shared" si="221"/>
        <v>28.633982852306822</v>
      </c>
      <c r="J1110" s="35">
        <f t="shared" si="222"/>
        <v>4771.1331637551239</v>
      </c>
      <c r="K1110" s="35">
        <f t="shared" si="223"/>
        <v>116.86960101169029</v>
      </c>
      <c r="L1110" s="35">
        <f t="shared" si="224"/>
        <v>584.48280825127085</v>
      </c>
      <c r="M1110" s="35" cm="1">
        <f t="array" ref="M1110">_xll.Interp2dTab(-1,1,Parameters!$V$29:$AI$29,Parameters!$U$30:$U$37,Parameters!$V$30:$AI$37,ABS(J1110),ABS(I1110))*_xll.Interp2dTab(-1,1,Parameters!$V$18:$AI$18,Parameters!$U$19:$U$26,Parameters!$V$19:$AI$26,ABS(J1110),ABS(I1110))</f>
        <v>0.79587032797988888</v>
      </c>
      <c r="N1110" s="35">
        <f t="shared" si="225"/>
        <v>17.975856939711317</v>
      </c>
      <c r="O1110" s="35">
        <f t="shared" si="226"/>
        <v>17975.856939711317</v>
      </c>
      <c r="P1110" s="35">
        <f t="shared" si="232"/>
        <v>0.93160305568869062</v>
      </c>
      <c r="Q1110" s="35" cm="1">
        <f t="array" ref="Q1110">_xll.Interp2dTab(-1,1,Parameters!$AL$29:$AY$29,Parameters!$AK$30:$AK$37,Parameters!$AL$30:$AY$37,ABS(L1110),ABS(K1110))</f>
        <v>0.94993911969649292</v>
      </c>
      <c r="R1110" s="35">
        <f t="shared" si="227"/>
        <v>15.060387409772684</v>
      </c>
      <c r="S1110" s="35">
        <f t="shared" si="233"/>
        <v>0.65715168724778661</v>
      </c>
      <c r="X1110" s="12"/>
      <c r="AB1110" s="17">
        <f>([1]WLTC_BFH!$I1111/1000-H1110)</f>
        <v>-14.296825558327608</v>
      </c>
      <c r="AC1110" s="17">
        <f t="shared" si="228"/>
        <v>14.296825558327608</v>
      </c>
      <c r="AG1110" s="17">
        <f>([1]WLTC_BFH!$U1114/1000-N1110)</f>
        <v>-10.169606939711143</v>
      </c>
      <c r="AH1110" s="17">
        <f t="shared" si="229"/>
        <v>10.169606939711143</v>
      </c>
      <c r="AK1110">
        <v>-1.0253806548732136</v>
      </c>
    </row>
    <row r="1111" spans="1:37" x14ac:dyDescent="0.3">
      <c r="A1111" s="5" t="s">
        <v>5</v>
      </c>
      <c r="B1111" s="5">
        <v>1107</v>
      </c>
      <c r="C1111" s="10">
        <v>64.5</v>
      </c>
      <c r="D1111" s="10">
        <v>64.5</v>
      </c>
      <c r="E1111" s="10">
        <v>61.375399999999999</v>
      </c>
      <c r="F1111" s="13">
        <f t="shared" si="230"/>
        <v>0.16666666666666705</v>
      </c>
      <c r="G1111" s="13">
        <f t="shared" si="231"/>
        <v>8.8353333333333364</v>
      </c>
      <c r="H1111" s="35" cm="1">
        <f t="array" ref="H1111">(m*g*_xll.Interp1d(-1,Parameters!$H$48:$H$54,Parameters!$I$48:$I$54,C1111)+c_w*A*rho_L*(C1111/3.6)^2/2+F1111*e_i*m)*C1111/3.6/1000</f>
        <v>7.720253596597586</v>
      </c>
      <c r="I1111" s="35">
        <f t="shared" si="221"/>
        <v>15.30814452971838</v>
      </c>
      <c r="J1111" s="35">
        <f t="shared" si="222"/>
        <v>4815.9325361847496</v>
      </c>
      <c r="K1111" s="35">
        <f t="shared" si="223"/>
        <v>62.480191898045568</v>
      </c>
      <c r="L1111" s="35">
        <f t="shared" si="224"/>
        <v>589.97090973719821</v>
      </c>
      <c r="M1111" s="35" cm="1">
        <f t="array" ref="M1111">_xll.Interp2dTab(-1,1,Parameters!$V$29:$AI$29,Parameters!$U$30:$U$37,Parameters!$V$30:$AI$37,ABS(J1111),ABS(I1111))*_xll.Interp2dTab(-1,1,Parameters!$V$18:$AI$18,Parameters!$U$19:$U$26,Parameters!$V$19:$AI$26,ABS(J1111),ABS(I1111))</f>
        <v>0.7459243929778544</v>
      </c>
      <c r="N1111" s="35">
        <f t="shared" si="225"/>
        <v>10.349914373730357</v>
      </c>
      <c r="O1111" s="35">
        <f t="shared" si="226"/>
        <v>10349.914373730357</v>
      </c>
      <c r="P1111" s="35">
        <f t="shared" si="232"/>
        <v>0.93447803190361567</v>
      </c>
      <c r="Q1111" s="35" cm="1">
        <f t="array" ref="Q1111">_xll.Interp2dTab(-1,1,Parameters!$AL$29:$AY$29,Parameters!$AK$30:$AK$37,Parameters!$AL$30:$AY$37,ABS(L1111),ABS(K1111))</f>
        <v>0.95500000000000007</v>
      </c>
      <c r="R1111" s="35">
        <f t="shared" si="227"/>
        <v>8.084035179683335</v>
      </c>
      <c r="S1111" s="35">
        <f t="shared" si="233"/>
        <v>0.65939725257547643</v>
      </c>
      <c r="X1111" s="12"/>
      <c r="AB1111" s="17">
        <f>([1]WLTC_BFH!$I1112/1000-H1111)</f>
        <v>-7.7091518965975858</v>
      </c>
      <c r="AC1111" s="17">
        <f t="shared" si="228"/>
        <v>7.7091518965975858</v>
      </c>
      <c r="AG1111" s="17">
        <f>([1]WLTC_BFH!$U1115/1000-N1111)</f>
        <v>-4.9235143737303577</v>
      </c>
      <c r="AH1111" s="17">
        <f t="shared" si="229"/>
        <v>4.9235143737303577</v>
      </c>
      <c r="AK1111">
        <v>-6.5102750818524573</v>
      </c>
    </row>
    <row r="1112" spans="1:37" x14ac:dyDescent="0.3">
      <c r="A1112" s="5" t="s">
        <v>5</v>
      </c>
      <c r="B1112" s="5">
        <v>1108</v>
      </c>
      <c r="C1112" s="10">
        <v>64.400000000000006</v>
      </c>
      <c r="D1112" s="10">
        <v>64.400000000000006</v>
      </c>
      <c r="E1112" s="10">
        <v>63.554900000000004</v>
      </c>
      <c r="F1112" s="13">
        <f t="shared" si="230"/>
        <v>-2.7777777777776198E-2</v>
      </c>
      <c r="G1112" s="13">
        <f t="shared" si="231"/>
        <v>8.8532222222222252</v>
      </c>
      <c r="H1112" s="35" cm="1">
        <f t="array" ref="H1112">(m*g*_xll.Interp1d(-1,Parameters!$H$48:$H$54,Parameters!$I$48:$I$54,C1112)+c_w*A*rho_L*(C1112/3.6)^2/2+F1112*e_i*m)*C1112/3.6/1000</f>
        <v>2.9696527499008143</v>
      </c>
      <c r="I1112" s="35">
        <f t="shared" si="221"/>
        <v>5.8975346851694281</v>
      </c>
      <c r="J1112" s="35">
        <f t="shared" si="222"/>
        <v>4808.4659741131445</v>
      </c>
      <c r="K1112" s="35">
        <f t="shared" si="223"/>
        <v>24.070787817519022</v>
      </c>
      <c r="L1112" s="35">
        <f t="shared" si="224"/>
        <v>589.0562261562103</v>
      </c>
      <c r="M1112" s="35" cm="1">
        <f t="array" ref="M1112">_xll.Interp2dTab(-1,1,Parameters!$V$29:$AI$29,Parameters!$U$30:$U$37,Parameters!$V$30:$AI$37,ABS(J1112),ABS(I1112))*_xll.Interp2dTab(-1,1,Parameters!$V$18:$AI$18,Parameters!$U$19:$U$26,Parameters!$V$19:$AI$26,ABS(J1112),ABS(I1112))</f>
        <v>0.48222187819681689</v>
      </c>
      <c r="N1112" s="35">
        <f t="shared" si="225"/>
        <v>6.1582704646361206</v>
      </c>
      <c r="O1112" s="35">
        <f t="shared" si="226"/>
        <v>6158.2704646361208</v>
      </c>
      <c r="P1112" s="35">
        <f t="shared" si="232"/>
        <v>0.93618866258823685</v>
      </c>
      <c r="Q1112" s="35" cm="1">
        <f t="array" ref="Q1112">_xll.Interp2dTab(-1,1,Parameters!$AL$29:$AY$29,Parameters!$AK$30:$AK$37,Parameters!$AL$30:$AY$37,ABS(L1112),ABS(K1112))</f>
        <v>0.91992901685841089</v>
      </c>
      <c r="R1112" s="35">
        <f t="shared" si="227"/>
        <v>3.2281324922680232</v>
      </c>
      <c r="S1112" s="35">
        <f t="shared" si="233"/>
        <v>0.66029395604555086</v>
      </c>
      <c r="X1112" s="12"/>
      <c r="AB1112" s="17">
        <f>([1]WLTC_BFH!$I1113/1000-H1112)</f>
        <v>-2.9512228499008142</v>
      </c>
      <c r="AC1112" s="17">
        <f t="shared" si="228"/>
        <v>2.9512228499008142</v>
      </c>
      <c r="AG1112" s="17">
        <f>([1]WLTC_BFH!$U1116/1000-N1112)</f>
        <v>-1.267725010090281</v>
      </c>
      <c r="AH1112" s="17">
        <f t="shared" si="229"/>
        <v>1.267725010090281</v>
      </c>
      <c r="AK1112">
        <v>-12.203336605507946</v>
      </c>
    </row>
    <row r="1113" spans="1:37" x14ac:dyDescent="0.3">
      <c r="A1113" s="5" t="s">
        <v>5</v>
      </c>
      <c r="B1113" s="5">
        <v>1109</v>
      </c>
      <c r="C1113" s="10">
        <v>63.5</v>
      </c>
      <c r="D1113" s="10">
        <v>63.5</v>
      </c>
      <c r="E1113" s="10">
        <v>64.043499999999995</v>
      </c>
      <c r="F1113" s="13">
        <f t="shared" si="230"/>
        <v>-0.25000000000000155</v>
      </c>
      <c r="G1113" s="13">
        <f t="shared" si="231"/>
        <v>8.8708611111111146</v>
      </c>
      <c r="H1113" s="35" cm="1">
        <f t="array" ref="H1113">(m*g*_xll.Interp1d(-1,Parameters!$H$48:$H$54,Parameters!$I$48:$I$54,C1113)+c_w*A*rho_L*(C1113/3.6)^2/2+F1113*e_i*m)*C1113/3.6/1000</f>
        <v>-2.4733452414867405</v>
      </c>
      <c r="I1113" s="35">
        <f t="shared" si="221"/>
        <v>4.9815181660134549</v>
      </c>
      <c r="J1113" s="35">
        <f t="shared" si="222"/>
        <v>4741.2669154687064</v>
      </c>
      <c r="K1113" s="35">
        <f t="shared" si="223"/>
        <v>20.332066394583915</v>
      </c>
      <c r="L1113" s="35">
        <f t="shared" si="224"/>
        <v>580.8240739273192</v>
      </c>
      <c r="M1113" s="35" cm="1">
        <f t="array" ref="M1113">_xll.Interp2dTab(-1,1,Parameters!$V$29:$AI$29,Parameters!$U$30:$U$37,Parameters!$V$30:$AI$37,ABS(J1113),ABS(I1113))*_xll.Interp2dTab(-1,1,Parameters!$V$18:$AI$18,Parameters!$U$19:$U$26,Parameters!$V$19:$AI$26,ABS(J1113),ABS(I1113))</f>
        <v>0.4329174024449548</v>
      </c>
      <c r="N1113" s="35">
        <f t="shared" si="225"/>
        <v>-1.0707541972940291</v>
      </c>
      <c r="O1113" s="35">
        <f t="shared" si="226"/>
        <v>-1070.7541972940292</v>
      </c>
      <c r="P1113" s="35">
        <f t="shared" si="232"/>
        <v>0.93589123086676629</v>
      </c>
      <c r="Q1113" s="35" cm="1">
        <f t="array" ref="Q1113">_xll.Interp2dTab(-1,1,Parameters!$AL$29:$AY$29,Parameters!$AK$30:$AK$37,Parameters!$AL$30:$AY$37,ABS(L1113),ABS(K1113))</f>
        <v>0.83917263412301257</v>
      </c>
      <c r="R1113" s="35">
        <f t="shared" si="227"/>
        <v>-2.0755636413940466</v>
      </c>
      <c r="S1113" s="35">
        <f t="shared" si="233"/>
        <v>0.65971741058960809</v>
      </c>
      <c r="X1113" s="12"/>
      <c r="AB1113" s="17">
        <f>([1]WLTC_BFH!$I1114/1000-H1113)</f>
        <v>2.4767224414867406</v>
      </c>
      <c r="AC1113" s="17">
        <f t="shared" si="228"/>
        <v>2.4767224414867406</v>
      </c>
      <c r="AG1113" s="17">
        <f>([1]WLTC_BFH!$U1117/1000-N1113)</f>
        <v>0.14311783365756958</v>
      </c>
      <c r="AH1113" s="17">
        <f t="shared" si="229"/>
        <v>0.14311783365756958</v>
      </c>
      <c r="AK1113">
        <v>-9.2082724278894208</v>
      </c>
    </row>
    <row r="1114" spans="1:37" x14ac:dyDescent="0.3">
      <c r="A1114" s="5" t="s">
        <v>5</v>
      </c>
      <c r="B1114" s="5">
        <v>1110</v>
      </c>
      <c r="C1114" s="10">
        <v>62</v>
      </c>
      <c r="D1114" s="10">
        <v>62</v>
      </c>
      <c r="E1114" s="10">
        <v>63.9621</v>
      </c>
      <c r="F1114" s="13">
        <f t="shared" si="230"/>
        <v>-0.41666666666666663</v>
      </c>
      <c r="G1114" s="13">
        <f t="shared" si="231"/>
        <v>8.888083333333336</v>
      </c>
      <c r="H1114" s="35" cm="1">
        <f t="array" ref="H1114">(m*g*_xll.Interp1d(-1,Parameters!$H$48:$H$54,Parameters!$I$48:$I$54,C1114)+c_w*A*rho_L*(C1114/3.6)^2/2+F1114*e_i*m)*C1114/3.6/1000</f>
        <v>-6.4317014512323256</v>
      </c>
      <c r="I1114" s="35">
        <f t="shared" si="221"/>
        <v>13.2673714895428</v>
      </c>
      <c r="J1114" s="35">
        <f t="shared" si="222"/>
        <v>4629.2684843946427</v>
      </c>
      <c r="K1114" s="35">
        <f t="shared" si="223"/>
        <v>54.150776734568936</v>
      </c>
      <c r="L1114" s="35">
        <f t="shared" si="224"/>
        <v>567.10382021250064</v>
      </c>
      <c r="M1114" s="35" cm="1">
        <f t="array" ref="M1114">_xll.Interp2dTab(-1,1,Parameters!$V$29:$AI$29,Parameters!$U$30:$U$37,Parameters!$V$30:$AI$37,ABS(J1114),ABS(I1114))*_xll.Interp2dTab(-1,1,Parameters!$V$18:$AI$18,Parameters!$U$19:$U$26,Parameters!$V$19:$AI$26,ABS(J1114),ABS(I1114))</f>
        <v>0.7326787259497648</v>
      </c>
      <c r="N1114" s="35">
        <f t="shared" si="225"/>
        <v>-4.7123708249781533</v>
      </c>
      <c r="O1114" s="35">
        <f t="shared" si="226"/>
        <v>-4712.370824978153</v>
      </c>
      <c r="P1114" s="35">
        <f t="shared" si="232"/>
        <v>0.93458223897093906</v>
      </c>
      <c r="Q1114" s="35" cm="1">
        <f t="array" ref="Q1114">_xll.Interp2dTab(-1,1,Parameters!$AL$29:$AY$29,Parameters!$AK$30:$AK$37,Parameters!$AL$30:$AY$37,ABS(L1114),ABS(K1114))</f>
        <v>0.95499999999999985</v>
      </c>
      <c r="R1114" s="35">
        <f t="shared" si="227"/>
        <v>-6.1422748859268701</v>
      </c>
      <c r="S1114" s="35">
        <f t="shared" si="233"/>
        <v>0.65801122312129512</v>
      </c>
      <c r="X1114" s="12"/>
      <c r="AB1114" s="17">
        <f>([1]WLTC_BFH!$I1115/1000-H1114)</f>
        <v>6.4338692512323252</v>
      </c>
      <c r="AC1114" s="17">
        <f t="shared" si="228"/>
        <v>6.4338692512323252</v>
      </c>
      <c r="AG1114" s="17">
        <f>([1]WLTC_BFH!$U1118/1000-N1114)</f>
        <v>3.6683708249781533</v>
      </c>
      <c r="AH1114" s="17">
        <f t="shared" si="229"/>
        <v>3.6683708249781533</v>
      </c>
      <c r="AK1114">
        <v>-6.713910895280673</v>
      </c>
    </row>
    <row r="1115" spans="1:37" x14ac:dyDescent="0.3">
      <c r="A1115" s="5" t="s">
        <v>5</v>
      </c>
      <c r="B1115" s="5">
        <v>1111</v>
      </c>
      <c r="C1115" s="10">
        <v>61.2</v>
      </c>
      <c r="D1115" s="10">
        <v>61.2</v>
      </c>
      <c r="E1115" s="10">
        <v>63.772500000000001</v>
      </c>
      <c r="F1115" s="13">
        <f t="shared" si="230"/>
        <v>-0.22222222222222143</v>
      </c>
      <c r="G1115" s="13">
        <f t="shared" si="231"/>
        <v>8.9050833333333355</v>
      </c>
      <c r="H1115" s="35" cm="1">
        <f t="array" ref="H1115">(m*g*_xll.Interp1d(-1,Parameters!$H$48:$H$54,Parameters!$I$48:$I$54,C1115)+c_w*A*rho_L*(C1115/3.6)^2/2+F1115*e_i*m)*C1115/3.6/1000</f>
        <v>-1.9117456906688353</v>
      </c>
      <c r="I1115" s="35">
        <f t="shared" si="221"/>
        <v>3.9951160566253914</v>
      </c>
      <c r="J1115" s="35">
        <f t="shared" si="222"/>
        <v>4569.5359878218087</v>
      </c>
      <c r="K1115" s="35">
        <f t="shared" si="223"/>
        <v>16.306066185116535</v>
      </c>
      <c r="L1115" s="35">
        <f t="shared" si="224"/>
        <v>559.78635156459745</v>
      </c>
      <c r="M1115" s="35" cm="1">
        <f t="array" ref="M1115">_xll.Interp2dTab(-1,1,Parameters!$V$29:$AI$29,Parameters!$U$30:$U$37,Parameters!$V$30:$AI$37,ABS(J1115),ABS(I1115))*_xll.Interp2dTab(-1,1,Parameters!$V$18:$AI$18,Parameters!$U$19:$U$26,Parameters!$V$19:$AI$26,ABS(J1115),ABS(I1115))</f>
        <v>0.38129498371641379</v>
      </c>
      <c r="N1115" s="35">
        <f t="shared" si="225"/>
        <v>-0.72893904199349779</v>
      </c>
      <c r="O1115" s="35">
        <f t="shared" si="226"/>
        <v>-728.93904199349777</v>
      </c>
      <c r="P1115" s="35">
        <f t="shared" si="232"/>
        <v>0.93437975590371869</v>
      </c>
      <c r="Q1115" s="35" cm="1">
        <f t="array" ref="Q1115">_xll.Interp2dTab(-1,1,Parameters!$AL$29:$AY$29,Parameters!$AK$30:$AK$37,Parameters!$AL$30:$AY$37,ABS(L1115),ABS(K1115))</f>
        <v>0.75221102959851704</v>
      </c>
      <c r="R1115" s="35">
        <f t="shared" si="227"/>
        <v>-1.4380361943085327</v>
      </c>
      <c r="S1115" s="35">
        <f t="shared" si="233"/>
        <v>0.65761176862287607</v>
      </c>
      <c r="X1115" s="12"/>
      <c r="AB1115" s="17">
        <f>([1]WLTC_BFH!$I1116/1000-H1115)</f>
        <v>1.9141509906688352</v>
      </c>
      <c r="AC1115" s="17">
        <f t="shared" si="228"/>
        <v>1.9141509906688352</v>
      </c>
      <c r="AG1115" s="17">
        <f>([1]WLTC_BFH!$U1119/1000-N1115)</f>
        <v>9.3483834864373812</v>
      </c>
      <c r="AH1115" s="17">
        <f t="shared" si="229"/>
        <v>9.3483834864373812</v>
      </c>
      <c r="AK1115">
        <v>3.3991656139668303</v>
      </c>
    </row>
    <row r="1116" spans="1:37" x14ac:dyDescent="0.3">
      <c r="A1116" s="5" t="s">
        <v>5</v>
      </c>
      <c r="B1116" s="5">
        <v>1112</v>
      </c>
      <c r="C1116" s="10">
        <v>61.3</v>
      </c>
      <c r="D1116" s="10">
        <v>61.3</v>
      </c>
      <c r="E1116" s="10">
        <v>62.863999999999997</v>
      </c>
      <c r="F1116" s="13">
        <f t="shared" si="230"/>
        <v>2.7777777777776198E-2</v>
      </c>
      <c r="G1116" s="13">
        <f t="shared" si="231"/>
        <v>8.9221111111111124</v>
      </c>
      <c r="H1116" s="35" cm="1">
        <f t="array" ref="H1116">(m*g*_xll.Interp1d(-1,Parameters!$H$48:$H$54,Parameters!$I$48:$I$54,C1116)+c_w*A*rho_L*(C1116/3.6)^2/2+F1116*e_i*m)*C1116/3.6/1000</f>
        <v>3.8818767392354148</v>
      </c>
      <c r="I1116" s="35">
        <f t="shared" si="221"/>
        <v>8.0990106269941098</v>
      </c>
      <c r="J1116" s="35">
        <f t="shared" si="222"/>
        <v>4577.0025498934128</v>
      </c>
      <c r="K1116" s="35">
        <f t="shared" si="223"/>
        <v>33.056111874076457</v>
      </c>
      <c r="L1116" s="35">
        <f t="shared" si="224"/>
        <v>560.70103514558525</v>
      </c>
      <c r="M1116" s="35" cm="1">
        <f t="array" ref="M1116">_xll.Interp2dTab(-1,1,Parameters!$V$29:$AI$29,Parameters!$U$30:$U$37,Parameters!$V$30:$AI$37,ABS(J1116),ABS(I1116))*_xll.Interp2dTab(-1,1,Parameters!$V$18:$AI$18,Parameters!$U$19:$U$26,Parameters!$V$19:$AI$26,ABS(J1116),ABS(I1116))</f>
        <v>0.60144624296264015</v>
      </c>
      <c r="N1116" s="35">
        <f t="shared" si="225"/>
        <v>6.454237240079566</v>
      </c>
      <c r="O1116" s="35">
        <f t="shared" si="226"/>
        <v>6454.2372400795657</v>
      </c>
      <c r="P1116" s="35">
        <f t="shared" si="232"/>
        <v>0.93617259958151855</v>
      </c>
      <c r="Q1116" s="35" cm="1">
        <f t="array" ref="Q1116">_xll.Interp2dTab(-1,1,Parameters!$AL$29:$AY$29,Parameters!$AK$30:$AK$37,Parameters!$AL$30:$AY$37,ABS(L1116),ABS(K1116))</f>
        <v>0.94483366712444583</v>
      </c>
      <c r="R1116" s="35">
        <f t="shared" si="227"/>
        <v>4.1085292303879406</v>
      </c>
      <c r="S1116" s="35">
        <f t="shared" si="233"/>
        <v>0.6587530267424283</v>
      </c>
      <c r="X1116" s="12"/>
      <c r="AB1116" s="17">
        <f>([1]WLTC_BFH!$I1117/1000-H1116)</f>
        <v>-3.8856141392354147</v>
      </c>
      <c r="AC1116" s="17">
        <f t="shared" si="228"/>
        <v>3.8856141392354147</v>
      </c>
      <c r="AG1116" s="17">
        <f>([1]WLTC_BFH!$U1120/1000-N1116)</f>
        <v>5.970442005203461</v>
      </c>
      <c r="AH1116" s="17">
        <f t="shared" si="229"/>
        <v>5.970442005203461</v>
      </c>
      <c r="AK1116">
        <v>11.111632983124519</v>
      </c>
    </row>
    <row r="1117" spans="1:37" x14ac:dyDescent="0.3">
      <c r="A1117" s="5" t="s">
        <v>5</v>
      </c>
      <c r="B1117" s="5">
        <v>1113</v>
      </c>
      <c r="C1117" s="10">
        <v>62.6</v>
      </c>
      <c r="D1117" s="10">
        <v>62.6</v>
      </c>
      <c r="E1117" s="10">
        <v>61.703600000000002</v>
      </c>
      <c r="F1117" s="13">
        <f t="shared" si="230"/>
        <v>0.36111111111111227</v>
      </c>
      <c r="G1117" s="13">
        <f t="shared" si="231"/>
        <v>8.9395000000000007</v>
      </c>
      <c r="H1117" s="35" cm="1">
        <f t="array" ref="H1117">(m*g*_xll.Interp1d(-1,Parameters!$H$48:$H$54,Parameters!$I$48:$I$54,C1117)+c_w*A*rho_L*(C1117/3.6)^2/2+F1117*e_i*m)*C1117/3.6/1000</f>
        <v>11.945028603791107</v>
      </c>
      <c r="I1117" s="35">
        <f t="shared" si="221"/>
        <v>24.404143104919992</v>
      </c>
      <c r="J1117" s="35">
        <f t="shared" si="222"/>
        <v>4674.0678568242674</v>
      </c>
      <c r="K1117" s="35">
        <f t="shared" si="223"/>
        <v>99.605510082730945</v>
      </c>
      <c r="L1117" s="35">
        <f t="shared" si="224"/>
        <v>572.591921698428</v>
      </c>
      <c r="M1117" s="35" cm="1">
        <f t="array" ref="M1117">_xll.Interp2dTab(-1,1,Parameters!$V$29:$AI$29,Parameters!$U$30:$U$37,Parameters!$V$30:$AI$37,ABS(J1117),ABS(I1117))*_xll.Interp2dTab(-1,1,Parameters!$V$18:$AI$18,Parameters!$U$19:$U$26,Parameters!$V$19:$AI$26,ABS(J1117),ABS(I1117))</f>
        <v>0.77729264482448379</v>
      </c>
      <c r="N1117" s="35">
        <f t="shared" si="225"/>
        <v>15.367479267076236</v>
      </c>
      <c r="O1117" s="35">
        <f t="shared" si="226"/>
        <v>15367.479267076236</v>
      </c>
      <c r="P1117" s="35">
        <f t="shared" si="232"/>
        <v>0.9404413438223731</v>
      </c>
      <c r="Q1117" s="35" cm="1">
        <f t="array" ref="Q1117">_xll.Interp2dTab(-1,1,Parameters!$AL$29:$AY$29,Parameters!$AK$30:$AK$37,Parameters!$AL$30:$AY$37,ABS(L1117),ABS(K1117))</f>
        <v>0.95499999999999996</v>
      </c>
      <c r="R1117" s="35">
        <f t="shared" si="227"/>
        <v>12.507883354755085</v>
      </c>
      <c r="S1117" s="35">
        <f t="shared" si="233"/>
        <v>0.66222743878541579</v>
      </c>
      <c r="X1117" s="12"/>
      <c r="AB1117" s="17">
        <f>([1]WLTC_BFH!$I1118/1000-H1117)</f>
        <v>-11.948782803791106</v>
      </c>
      <c r="AC1117" s="17">
        <f t="shared" si="228"/>
        <v>11.948782803791106</v>
      </c>
      <c r="AG1117" s="17">
        <f>([1]WLTC_BFH!$U1121/1000-N1117)</f>
        <v>0.98699860902971359</v>
      </c>
      <c r="AH1117" s="17">
        <f t="shared" si="229"/>
        <v>0.98699860902971359</v>
      </c>
      <c r="AK1117">
        <v>17.365520065954158</v>
      </c>
    </row>
    <row r="1118" spans="1:37" x14ac:dyDescent="0.3">
      <c r="A1118" s="5" t="s">
        <v>5</v>
      </c>
      <c r="B1118" s="5">
        <v>1114</v>
      </c>
      <c r="C1118" s="10">
        <v>65.3</v>
      </c>
      <c r="D1118" s="10">
        <v>65.3</v>
      </c>
      <c r="E1118" s="10">
        <v>61.696899999999999</v>
      </c>
      <c r="F1118" s="13">
        <f t="shared" si="230"/>
        <v>0.74999999999999878</v>
      </c>
      <c r="G1118" s="13">
        <f t="shared" si="231"/>
        <v>8.9576388888888889</v>
      </c>
      <c r="H1118" s="35" cm="1">
        <f t="array" ref="H1118">(m*g*_xll.Interp1d(-1,Parameters!$H$48:$H$54,Parameters!$I$48:$I$54,C1118)+c_w*A*rho_L*(C1118/3.6)^2/2+F1118*e_i*m)*C1118/3.6/1000</f>
        <v>22.271588137181418</v>
      </c>
      <c r="I1118" s="35">
        <f t="shared" si="221"/>
        <v>43.620305973330524</v>
      </c>
      <c r="J1118" s="35">
        <f t="shared" si="222"/>
        <v>4875.6650327575835</v>
      </c>
      <c r="K1118" s="35">
        <f t="shared" si="223"/>
        <v>178.03627883014855</v>
      </c>
      <c r="L1118" s="35">
        <f t="shared" si="224"/>
        <v>597.28837838510151</v>
      </c>
      <c r="M1118" s="35" cm="1">
        <f t="array" ref="M1118">_xll.Interp2dTab(-1,1,Parameters!$V$29:$AI$29,Parameters!$U$30:$U$37,Parameters!$V$30:$AI$37,ABS(J1118),ABS(I1118))*_xll.Interp2dTab(-1,1,Parameters!$V$18:$AI$18,Parameters!$U$19:$U$26,Parameters!$V$19:$AI$26,ABS(J1118),ABS(I1118))</f>
        <v>0.85572168234283397</v>
      </c>
      <c r="N1118" s="35">
        <f t="shared" si="225"/>
        <v>26.026672686620778</v>
      </c>
      <c r="O1118" s="35">
        <f t="shared" si="226"/>
        <v>26026.672686620779</v>
      </c>
      <c r="P1118" s="35">
        <f t="shared" si="232"/>
        <v>0.94767097512421217</v>
      </c>
      <c r="Q1118" s="35" cm="1">
        <f t="array" ref="Q1118">_xll.Interp2dTab(-1,1,Parameters!$AL$29:$AY$29,Parameters!$AK$30:$AK$37,Parameters!$AL$30:$AY$37,ABS(L1118),ABS(K1118))</f>
        <v>0.93158911635095554</v>
      </c>
      <c r="R1118" s="35">
        <f t="shared" si="227"/>
        <v>23.907093531126108</v>
      </c>
      <c r="S1118" s="35">
        <f t="shared" si="233"/>
        <v>0.66886829809961745</v>
      </c>
      <c r="X1118" s="12"/>
      <c r="AB1118" s="17">
        <f>([1]WLTC_BFH!$I1119/1000-H1118)</f>
        <v>-22.266414737181417</v>
      </c>
      <c r="AC1118" s="17">
        <f t="shared" si="228"/>
        <v>22.266414737181417</v>
      </c>
      <c r="AG1118" s="17">
        <f>([1]WLTC_BFH!$U1122/1000-N1118)</f>
        <v>-1.0152441151929388</v>
      </c>
      <c r="AH1118" s="17">
        <f t="shared" si="229"/>
        <v>1.0152441151929388</v>
      </c>
      <c r="AK1118">
        <v>19.475162327657138</v>
      </c>
    </row>
    <row r="1119" spans="1:37" x14ac:dyDescent="0.3">
      <c r="A1119" s="5" t="s">
        <v>5</v>
      </c>
      <c r="B1119" s="5">
        <v>1115</v>
      </c>
      <c r="C1119" s="10">
        <v>68</v>
      </c>
      <c r="D1119" s="10">
        <v>68</v>
      </c>
      <c r="E1119" s="10">
        <v>62.411099999999998</v>
      </c>
      <c r="F1119" s="13">
        <f t="shared" si="230"/>
        <v>0.75000000000000078</v>
      </c>
      <c r="G1119" s="13">
        <f t="shared" si="231"/>
        <v>8.9765277777777772</v>
      </c>
      <c r="H1119" s="35" cm="1">
        <f t="array" ref="H1119">(m*g*_xll.Interp1d(-1,Parameters!$H$48:$H$54,Parameters!$I$48:$I$54,C1119)+c_w*A*rho_L*(C1119/3.6)^2/2+F1119*e_i*m)*C1119/3.6/1000</f>
        <v>23.427638427155809</v>
      </c>
      <c r="I1119" s="35">
        <f t="shared" si="221"/>
        <v>44.062618482879458</v>
      </c>
      <c r="J1119" s="35">
        <f t="shared" si="222"/>
        <v>5077.2622086908987</v>
      </c>
      <c r="K1119" s="35">
        <f t="shared" si="223"/>
        <v>179.84157733787251</v>
      </c>
      <c r="L1119" s="35">
        <f t="shared" si="224"/>
        <v>621.98483507177491</v>
      </c>
      <c r="M1119" s="35" cm="1">
        <f t="array" ref="M1119">_xll.Interp2dTab(-1,1,Parameters!$V$29:$AI$29,Parameters!$U$30:$U$37,Parameters!$V$30:$AI$37,ABS(J1119),ABS(I1119))*_xll.Interp2dTab(-1,1,Parameters!$V$18:$AI$18,Parameters!$U$19:$U$26,Parameters!$V$19:$AI$26,ABS(J1119),ABS(I1119))</f>
        <v>0.85792095982680461</v>
      </c>
      <c r="N1119" s="35">
        <f t="shared" si="225"/>
        <v>27.307455493202234</v>
      </c>
      <c r="O1119" s="35">
        <f t="shared" si="226"/>
        <v>27307.455493202233</v>
      </c>
      <c r="P1119" s="35">
        <f t="shared" si="232"/>
        <v>0.95525637942787944</v>
      </c>
      <c r="Q1119" s="35" cm="1">
        <f t="array" ref="Q1119">_xll.Interp2dTab(-1,1,Parameters!$AL$29:$AY$29,Parameters!$AK$30:$AK$37,Parameters!$AL$30:$AY$37,ABS(L1119),ABS(K1119))</f>
        <v>0.92621608742699546</v>
      </c>
      <c r="R1119" s="35">
        <f t="shared" si="227"/>
        <v>25.293923032839118</v>
      </c>
      <c r="S1119" s="35">
        <f t="shared" si="233"/>
        <v>0.67589438783096167</v>
      </c>
      <c r="X1119" s="12"/>
      <c r="AB1119" s="17">
        <f>([1]WLTC_BFH!$I1120/1000-H1119)</f>
        <v>-23.41904282715581</v>
      </c>
      <c r="AC1119" s="17">
        <f t="shared" si="228"/>
        <v>23.41904282715581</v>
      </c>
      <c r="AG1119" s="17">
        <f>([1]WLTC_BFH!$U1123/1000-N1119)</f>
        <v>-4.7405817067940426</v>
      </c>
      <c r="AH1119" s="17">
        <f t="shared" si="229"/>
        <v>4.7405817067940426</v>
      </c>
      <c r="AK1119">
        <v>13.539150326075784</v>
      </c>
    </row>
    <row r="1120" spans="1:37" x14ac:dyDescent="0.3">
      <c r="A1120" s="5" t="s">
        <v>5</v>
      </c>
      <c r="B1120" s="5">
        <v>1116</v>
      </c>
      <c r="C1120" s="10">
        <v>69.400000000000006</v>
      </c>
      <c r="D1120" s="10">
        <v>69.400000000000006</v>
      </c>
      <c r="E1120" s="10">
        <v>63.518900000000002</v>
      </c>
      <c r="F1120" s="13">
        <f t="shared" si="230"/>
        <v>0.38888888888889045</v>
      </c>
      <c r="G1120" s="13">
        <f t="shared" si="231"/>
        <v>8.9958055555555543</v>
      </c>
      <c r="H1120" s="35" cm="1">
        <f t="array" ref="H1120">(m*g*_xll.Interp1d(-1,Parameters!$H$48:$H$54,Parameters!$I$48:$I$54,C1120)+c_w*A*rho_L*(C1120/3.6)^2/2+F1120*e_i*m)*C1120/3.6/1000</f>
        <v>14.570211206320902</v>
      </c>
      <c r="I1120" s="35">
        <f t="shared" si="221"/>
        <v>26.850790679175173</v>
      </c>
      <c r="J1120" s="35">
        <f t="shared" si="222"/>
        <v>5181.7940776933592</v>
      </c>
      <c r="K1120" s="35">
        <f t="shared" si="223"/>
        <v>109.59150215705347</v>
      </c>
      <c r="L1120" s="35">
        <f t="shared" si="224"/>
        <v>634.79040520560568</v>
      </c>
      <c r="M1120" s="35" cm="1">
        <f t="array" ref="M1120">_xll.Interp2dTab(-1,1,Parameters!$V$29:$AI$29,Parameters!$U$30:$U$37,Parameters!$V$30:$AI$37,ABS(J1120),ABS(I1120))*_xll.Interp2dTab(-1,1,Parameters!$V$18:$AI$18,Parameters!$U$19:$U$26,Parameters!$V$19:$AI$26,ABS(J1120),ABS(I1120))</f>
        <v>0.7913585729824677</v>
      </c>
      <c r="N1120" s="35">
        <f t="shared" si="225"/>
        <v>18.411642590044575</v>
      </c>
      <c r="O1120" s="35">
        <f t="shared" si="226"/>
        <v>18411.642590044576</v>
      </c>
      <c r="P1120" s="35">
        <f t="shared" si="232"/>
        <v>0.96037072459178074</v>
      </c>
      <c r="Q1120" s="35" cm="1">
        <f t="array" ref="Q1120">_xll.Interp2dTab(-1,1,Parameters!$AL$29:$AY$29,Parameters!$AK$30:$AK$37,Parameters!$AL$30:$AY$37,ABS(L1120),ABS(K1120))</f>
        <v>0.94814297046246199</v>
      </c>
      <c r="R1120" s="35">
        <f t="shared" si="227"/>
        <v>15.367103548966039</v>
      </c>
      <c r="S1120" s="35">
        <f t="shared" si="233"/>
        <v>0.68016302770567449</v>
      </c>
      <c r="X1120" s="12"/>
      <c r="AB1120" s="17">
        <f>([1]WLTC_BFH!$I1121/1000-H1120)</f>
        <v>-14.559379406320902</v>
      </c>
      <c r="AC1120" s="17">
        <f t="shared" si="228"/>
        <v>14.559379406320902</v>
      </c>
      <c r="AG1120" s="17">
        <f>([1]WLTC_BFH!$U1124/1000-N1120)</f>
        <v>-6.877446511613126</v>
      </c>
      <c r="AH1120" s="17">
        <f t="shared" si="229"/>
        <v>6.877446511613126</v>
      </c>
      <c r="AK1120">
        <v>0.14835004876749913</v>
      </c>
    </row>
    <row r="1121" spans="1:37" x14ac:dyDescent="0.3">
      <c r="A1121" s="5" t="s">
        <v>5</v>
      </c>
      <c r="B1121" s="5">
        <v>1117</v>
      </c>
      <c r="C1121" s="10">
        <v>69.7</v>
      </c>
      <c r="D1121" s="10">
        <v>69.7</v>
      </c>
      <c r="E1121" s="10">
        <v>65.697100000000006</v>
      </c>
      <c r="F1121" s="13">
        <f t="shared" si="230"/>
        <v>8.3333333333332538E-2</v>
      </c>
      <c r="G1121" s="13">
        <f t="shared" si="231"/>
        <v>9.0151666666666657</v>
      </c>
      <c r="H1121" s="35" cm="1">
        <f t="array" ref="H1121">(m*g*_xll.Interp1d(-1,Parameters!$H$48:$H$54,Parameters!$I$48:$I$54,C1121)+c_w*A*rho_L*(C1121/3.6)^2/2+F1121*e_i*m)*C1121/3.6/1000</f>
        <v>6.6153697080713538</v>
      </c>
      <c r="I1121" s="35">
        <f t="shared" si="221"/>
        <v>12.138696257488418</v>
      </c>
      <c r="J1121" s="35">
        <f t="shared" si="222"/>
        <v>5204.1937639081725</v>
      </c>
      <c r="K1121" s="35">
        <f t="shared" si="223"/>
        <v>49.544088774938977</v>
      </c>
      <c r="L1121" s="35">
        <f t="shared" si="224"/>
        <v>637.53445594856942</v>
      </c>
      <c r="M1121" s="35" cm="1">
        <f t="array" ref="M1121">_xll.Interp2dTab(-1,1,Parameters!$V$29:$AI$29,Parameters!$U$30:$U$37,Parameters!$V$30:$AI$37,ABS(J1121),ABS(I1121))*_xll.Interp2dTab(-1,1,Parameters!$V$18:$AI$18,Parameters!$U$19:$U$26,Parameters!$V$19:$AI$26,ABS(J1121),ABS(I1121))</f>
        <v>0.73606262063379668</v>
      </c>
      <c r="N1121" s="35">
        <f t="shared" si="225"/>
        <v>8.9875093811652871</v>
      </c>
      <c r="O1121" s="35">
        <f t="shared" si="226"/>
        <v>8987.5093811652878</v>
      </c>
      <c r="P1121" s="35">
        <f t="shared" si="232"/>
        <v>0.96286725497543779</v>
      </c>
      <c r="Q1121" s="35" cm="1">
        <f t="array" ref="Q1121">_xll.Interp2dTab(-1,1,Parameters!$AL$29:$AY$29,Parameters!$AK$30:$AK$37,Parameters!$AL$30:$AY$37,ABS(L1121),ABS(K1121))</f>
        <v>0.94878826203639477</v>
      </c>
      <c r="R1121" s="35">
        <f t="shared" si="227"/>
        <v>6.972440504135994</v>
      </c>
      <c r="S1121" s="35">
        <f t="shared" si="233"/>
        <v>0.68209981673460118</v>
      </c>
      <c r="X1121" s="12"/>
      <c r="AB1121" s="17">
        <f>([1]WLTC_BFH!$I1122/1000-H1121)</f>
        <v>-6.5966455080713535</v>
      </c>
      <c r="AC1121" s="17">
        <f t="shared" si="228"/>
        <v>6.5966455080713535</v>
      </c>
      <c r="AG1121" s="17">
        <f>([1]WLTC_BFH!$U1125/1000-N1121)</f>
        <v>-2.8194353070910596</v>
      </c>
      <c r="AH1121" s="17">
        <f t="shared" si="229"/>
        <v>2.8194353070910596</v>
      </c>
      <c r="AK1121">
        <v>-11.556601730016336</v>
      </c>
    </row>
    <row r="1122" spans="1:37" x14ac:dyDescent="0.3">
      <c r="A1122" s="5" t="s">
        <v>5</v>
      </c>
      <c r="B1122" s="5">
        <v>1118</v>
      </c>
      <c r="C1122" s="10">
        <v>69.3</v>
      </c>
      <c r="D1122" s="10">
        <v>69.3</v>
      </c>
      <c r="E1122" s="10">
        <v>68.000900000000001</v>
      </c>
      <c r="F1122" s="13">
        <f t="shared" si="230"/>
        <v>-0.11111111111111269</v>
      </c>
      <c r="G1122" s="13">
        <f t="shared" si="231"/>
        <v>9.0344166666666652</v>
      </c>
      <c r="H1122" s="35" cm="1">
        <f t="array" ref="H1122">(m*g*_xll.Interp1d(-1,Parameters!$H$48:$H$54,Parameters!$I$48:$I$54,C1122)+c_w*A*rho_L*(C1122/3.6)^2/2+F1122*e_i*m)*C1122/3.6/1000</f>
        <v>1.4500242487645238</v>
      </c>
      <c r="I1122" s="35">
        <f t="shared" si="221"/>
        <v>2.6760408122282002</v>
      </c>
      <c r="J1122" s="35">
        <f t="shared" si="222"/>
        <v>5174.3275156217551</v>
      </c>
      <c r="K1122" s="35">
        <f t="shared" si="223"/>
        <v>10.9222605751094</v>
      </c>
      <c r="L1122" s="35">
        <f t="shared" si="224"/>
        <v>633.87572162461777</v>
      </c>
      <c r="M1122" s="35" cm="1">
        <f t="array" ref="M1122">_xll.Interp2dTab(-1,1,Parameters!$V$29:$AI$29,Parameters!$U$30:$U$37,Parameters!$V$30:$AI$37,ABS(J1122),ABS(I1122))*_xll.Interp2dTab(-1,1,Parameters!$V$18:$AI$18,Parameters!$U$19:$U$26,Parameters!$V$19:$AI$26,ABS(J1122),ABS(I1122))</f>
        <v>0.32486207288014801</v>
      </c>
      <c r="N1122" s="35">
        <f t="shared" si="225"/>
        <v>4.4635073460837154</v>
      </c>
      <c r="O1122" s="35">
        <f t="shared" si="226"/>
        <v>4463.5073460837157</v>
      </c>
      <c r="P1122" s="35">
        <f t="shared" si="232"/>
        <v>0.96410711812712768</v>
      </c>
      <c r="Q1122" s="35" cm="1">
        <f t="array" ref="Q1122">_xll.Interp2dTab(-1,1,Parameters!$AL$29:$AY$29,Parameters!$AK$30:$AK$37,Parameters!$AL$30:$AY$37,ABS(L1122),ABS(K1122))</f>
        <v>0.62704084141226835</v>
      </c>
      <c r="R1122" s="35">
        <f t="shared" si="227"/>
        <v>2.3124877248803615</v>
      </c>
      <c r="S1122" s="35">
        <f t="shared" si="233"/>
        <v>0.68274217443595686</v>
      </c>
      <c r="X1122" s="12"/>
      <c r="AB1122" s="17">
        <f>([1]WLTC_BFH!$I1123/1000-H1122)</f>
        <v>-1.4298702487645238</v>
      </c>
      <c r="AC1122" s="17">
        <f t="shared" si="228"/>
        <v>1.4298702487645238</v>
      </c>
      <c r="AG1122" s="17">
        <f>([1]WLTC_BFH!$U1126/1000-N1122)</f>
        <v>-2.0951113064788385</v>
      </c>
      <c r="AH1122" s="17">
        <f t="shared" si="229"/>
        <v>2.0951113064788385</v>
      </c>
      <c r="AK1122">
        <v>-16.849776613427991</v>
      </c>
    </row>
    <row r="1123" spans="1:37" x14ac:dyDescent="0.3">
      <c r="A1123" s="5" t="s">
        <v>5</v>
      </c>
      <c r="B1123" s="5">
        <v>1119</v>
      </c>
      <c r="C1123" s="10">
        <v>68.099999999999994</v>
      </c>
      <c r="D1123" s="10">
        <v>68.099999999999994</v>
      </c>
      <c r="E1123" s="10">
        <v>69.149799999999999</v>
      </c>
      <c r="F1123" s="13">
        <f t="shared" si="230"/>
        <v>-0.33333333333333409</v>
      </c>
      <c r="G1123" s="13">
        <f t="shared" si="231"/>
        <v>9.053333333333331</v>
      </c>
      <c r="H1123" s="35" cm="1">
        <f t="array" ref="H1123">(m*g*_xll.Interp1d(-1,Parameters!$H$48:$H$54,Parameters!$I$48:$I$54,C1123)+c_w*A*rho_L*(C1123/3.6)^2/2+F1123*e_i*m)*C1123/3.6/1000</f>
        <v>-4.3995910509932123</v>
      </c>
      <c r="I1123" s="35">
        <f t="shared" si="221"/>
        <v>8.2625842390027753</v>
      </c>
      <c r="J1123" s="35">
        <f t="shared" si="222"/>
        <v>5084.7287707625019</v>
      </c>
      <c r="K1123" s="35">
        <f t="shared" si="223"/>
        <v>33.723737571489828</v>
      </c>
      <c r="L1123" s="35">
        <f t="shared" si="224"/>
        <v>622.89951865276271</v>
      </c>
      <c r="M1123" s="35" cm="1">
        <f t="array" ref="M1123">_xll.Interp2dTab(-1,1,Parameters!$V$29:$AI$29,Parameters!$U$30:$U$37,Parameters!$V$30:$AI$37,ABS(J1123),ABS(I1123))*_xll.Interp2dTab(-1,1,Parameters!$V$18:$AI$18,Parameters!$U$19:$U$26,Parameters!$V$19:$AI$26,ABS(J1123),ABS(I1123))</f>
        <v>0.62100983880632654</v>
      </c>
      <c r="N1123" s="35">
        <f t="shared" si="225"/>
        <v>-2.7321893293910517</v>
      </c>
      <c r="O1123" s="35">
        <f t="shared" si="226"/>
        <v>-2732.1893293910516</v>
      </c>
      <c r="P1123" s="35">
        <f t="shared" si="232"/>
        <v>0.96334817664674133</v>
      </c>
      <c r="Q1123" s="35" cm="1">
        <f t="array" ref="Q1123">_xll.Interp2dTab(-1,1,Parameters!$AL$29:$AY$29,Parameters!$AK$30:$AK$37,Parameters!$AL$30:$AY$37,ABS(L1123),ABS(K1123))</f>
        <v>0.93509038039355863</v>
      </c>
      <c r="R1123" s="35">
        <f t="shared" si="227"/>
        <v>-4.1140152694493395</v>
      </c>
      <c r="S1123" s="35">
        <f t="shared" si="233"/>
        <v>0.68159939241666534</v>
      </c>
      <c r="X1123" s="12"/>
      <c r="AB1123" s="17">
        <f>([1]WLTC_BFH!$I1124/1000-H1123)</f>
        <v>4.4085041509932124</v>
      </c>
      <c r="AC1123" s="17">
        <f t="shared" si="228"/>
        <v>4.4085041509932124</v>
      </c>
      <c r="AG1123" s="17">
        <f>([1]WLTC_BFH!$U1127/1000-N1123)</f>
        <v>2.4386893293907566</v>
      </c>
      <c r="AH1123" s="17">
        <f t="shared" si="229"/>
        <v>2.4386893293907566</v>
      </c>
      <c r="AK1123">
        <v>-13.658594693426426</v>
      </c>
    </row>
    <row r="1124" spans="1:37" x14ac:dyDescent="0.3">
      <c r="A1124" s="5" t="s">
        <v>5</v>
      </c>
      <c r="B1124" s="5">
        <v>1120</v>
      </c>
      <c r="C1124" s="10">
        <v>66.900000000000006</v>
      </c>
      <c r="D1124" s="10">
        <v>66.900000000000006</v>
      </c>
      <c r="E1124" s="10">
        <v>69.155299999999997</v>
      </c>
      <c r="F1124" s="13">
        <f t="shared" si="230"/>
        <v>-0.33333333333333015</v>
      </c>
      <c r="G1124" s="13">
        <f t="shared" si="231"/>
        <v>9.0719166666666649</v>
      </c>
      <c r="H1124" s="35" cm="1">
        <f t="array" ref="H1124">(m*g*_xll.Interp1d(-1,Parameters!$H$48:$H$54,Parameters!$I$48:$I$54,C1124)+c_w*A*rho_L*(C1124/3.6)^2/2+F1124*e_i*m)*C1124/3.6/1000</f>
        <v>-4.4260333847401974</v>
      </c>
      <c r="I1124" s="35">
        <f t="shared" si="221"/>
        <v>8.4613424013174843</v>
      </c>
      <c r="J1124" s="35">
        <f t="shared" si="222"/>
        <v>4995.1300259032532</v>
      </c>
      <c r="K1124" s="35">
        <f t="shared" si="223"/>
        <v>34.534969010977314</v>
      </c>
      <c r="L1124" s="35">
        <f t="shared" si="224"/>
        <v>611.9233156809081</v>
      </c>
      <c r="M1124" s="35" cm="1">
        <f t="array" ref="M1124">_xll.Interp2dTab(-1,1,Parameters!$V$29:$AI$29,Parameters!$U$30:$U$37,Parameters!$V$30:$AI$37,ABS(J1124),ABS(I1124))*_xll.Interp2dTab(-1,1,Parameters!$V$18:$AI$18,Parameters!$U$19:$U$26,Parameters!$V$19:$AI$26,ABS(J1124),ABS(I1124))</f>
        <v>0.6340450066066553</v>
      </c>
      <c r="N1124" s="35">
        <f t="shared" si="225"/>
        <v>-2.8063043666688752</v>
      </c>
      <c r="O1124" s="35">
        <f t="shared" si="226"/>
        <v>-2806.304366668875</v>
      </c>
      <c r="P1124" s="35">
        <f t="shared" si="232"/>
        <v>0.96256864765599992</v>
      </c>
      <c r="Q1124" s="35" cm="1">
        <f t="array" ref="Q1124">_xll.Interp2dTab(-1,1,Parameters!$AL$29:$AY$29,Parameters!$AK$30:$AK$37,Parameters!$AL$30:$AY$37,ABS(L1124),ABS(K1124))</f>
        <v>0.94061338401750161</v>
      </c>
      <c r="R1124" s="35">
        <f t="shared" si="227"/>
        <v>-4.1631862397949133</v>
      </c>
      <c r="S1124" s="35">
        <f t="shared" si="233"/>
        <v>0.68044295179450009</v>
      </c>
      <c r="X1124" s="12"/>
      <c r="AB1124" s="17">
        <f>([1]WLTC_BFH!$I1125/1000-H1124)</f>
        <v>4.4287813847401978</v>
      </c>
      <c r="AC1124" s="17">
        <f t="shared" si="228"/>
        <v>4.4287813847401978</v>
      </c>
      <c r="AG1124" s="17">
        <f>([1]WLTC_BFH!$U1128/1000-N1124)</f>
        <v>4.7946243666686197</v>
      </c>
      <c r="AH1124" s="17">
        <f t="shared" si="229"/>
        <v>4.7946243666686197</v>
      </c>
      <c r="AK1124">
        <v>-5.0143983182058109</v>
      </c>
    </row>
    <row r="1125" spans="1:37" x14ac:dyDescent="0.3">
      <c r="A1125" s="5" t="s">
        <v>5</v>
      </c>
      <c r="B1125" s="5">
        <v>1121</v>
      </c>
      <c r="C1125" s="10">
        <v>66.2</v>
      </c>
      <c r="D1125" s="10">
        <v>66.2</v>
      </c>
      <c r="E1125" s="10">
        <v>68.4589</v>
      </c>
      <c r="F1125" s="13">
        <f t="shared" si="230"/>
        <v>-0.19444444444444522</v>
      </c>
      <c r="G1125" s="13">
        <f t="shared" si="231"/>
        <v>9.0903055555555543</v>
      </c>
      <c r="H1125" s="35" cm="1">
        <f t="array" ref="H1125">(m*g*_xll.Interp1d(-1,Parameters!$H$48:$H$54,Parameters!$I$48:$I$54,C1125)+c_w*A*rho_L*(C1125/3.6)^2/2+F1125*e_i*m)*C1125/3.6/1000</f>
        <v>-0.96554389819454534</v>
      </c>
      <c r="I1125" s="35">
        <f t="shared" si="221"/>
        <v>1.8653689196575687</v>
      </c>
      <c r="J1125" s="35">
        <f t="shared" si="222"/>
        <v>4942.8640914020216</v>
      </c>
      <c r="K1125" s="35">
        <f t="shared" si="223"/>
        <v>7.6135032455823666</v>
      </c>
      <c r="L1125" s="35">
        <f t="shared" si="224"/>
        <v>605.52053061399261</v>
      </c>
      <c r="M1125" s="35" cm="1">
        <f t="array" ref="M1125">_xll.Interp2dTab(-1,1,Parameters!$V$29:$AI$29,Parameters!$U$30:$U$37,Parameters!$V$30:$AI$37,ABS(J1125),ABS(I1125))*_xll.Interp2dTab(-1,1,Parameters!$V$18:$AI$18,Parameters!$U$19:$U$26,Parameters!$V$19:$AI$26,ABS(J1125),ABS(I1125))</f>
        <v>0.28812117803592069</v>
      </c>
      <c r="N1125" s="35">
        <f t="shared" si="225"/>
        <v>-0.27819364539320746</v>
      </c>
      <c r="O1125" s="35">
        <f t="shared" si="226"/>
        <v>-278.19364539320748</v>
      </c>
      <c r="P1125" s="35">
        <f t="shared" si="232"/>
        <v>0.96249137164339071</v>
      </c>
      <c r="Q1125" s="35" cm="1">
        <f t="array" ref="Q1125">_xll.Interp2dTab(-1,1,Parameters!$AL$29:$AY$29,Parameters!$AK$30:$AK$37,Parameters!$AL$30:$AY$37,ABS(L1125),ABS(K1125))</f>
        <v>0.56344293623865183</v>
      </c>
      <c r="R1125" s="35">
        <f t="shared" si="227"/>
        <v>-0.54402888906604852</v>
      </c>
      <c r="S1125" s="35">
        <f t="shared" si="233"/>
        <v>0.68029183265864845</v>
      </c>
      <c r="X1125" s="12"/>
      <c r="AB1125" s="17">
        <f>([1]WLTC_BFH!$I1126/1000-H1125)</f>
        <v>0.96454519819454532</v>
      </c>
      <c r="AC1125" s="17">
        <f t="shared" si="228"/>
        <v>0.96454519819454532</v>
      </c>
      <c r="AG1125" s="17">
        <f>([1]WLTC_BFH!$U1129/1000-N1125)</f>
        <v>3.4036519787266526</v>
      </c>
      <c r="AH1125" s="17">
        <f t="shared" si="229"/>
        <v>3.4036519787266526</v>
      </c>
      <c r="AK1125">
        <v>-0.38802018358614898</v>
      </c>
    </row>
    <row r="1126" spans="1:37" x14ac:dyDescent="0.3">
      <c r="A1126" s="5" t="s">
        <v>5</v>
      </c>
      <c r="B1126" s="5">
        <v>1122</v>
      </c>
      <c r="C1126" s="10">
        <v>65.7</v>
      </c>
      <c r="D1126" s="10">
        <v>65.7</v>
      </c>
      <c r="E1126" s="10">
        <v>67.418999999999997</v>
      </c>
      <c r="F1126" s="13">
        <f t="shared" si="230"/>
        <v>-0.1388888888888889</v>
      </c>
      <c r="G1126" s="13">
        <f t="shared" si="231"/>
        <v>9.1085555555555544</v>
      </c>
      <c r="H1126" s="35" cm="1">
        <f t="array" ref="H1126">(m*g*_xll.Interp1d(-1,Parameters!$H$48:$H$54,Parameters!$I$48:$I$54,C1126)+c_w*A*rho_L*(C1126/3.6)^2/2+F1126*e_i*m)*C1126/3.6/1000</f>
        <v>0.37894386438997901</v>
      </c>
      <c r="I1126" s="35">
        <f t="shared" si="221"/>
        <v>0.73766675676981441</v>
      </c>
      <c r="J1126" s="35">
        <f t="shared" si="222"/>
        <v>4905.5312810440009</v>
      </c>
      <c r="K1126" s="35">
        <f t="shared" si="223"/>
        <v>3.0107868677559977</v>
      </c>
      <c r="L1126" s="35">
        <f t="shared" si="224"/>
        <v>600.94711270905316</v>
      </c>
      <c r="M1126" s="35" cm="1">
        <f t="array" ref="M1126">_xll.Interp2dTab(-1,1,Parameters!$V$29:$AI$29,Parameters!$U$30:$U$37,Parameters!$V$30:$AI$37,ABS(J1126),ABS(I1126))*_xll.Interp2dTab(-1,1,Parameters!$V$18:$AI$18,Parameters!$U$19:$U$26,Parameters!$V$19:$AI$26,ABS(J1126),ABS(I1126))</f>
        <v>0.16765700636367065</v>
      </c>
      <c r="N1126" s="35">
        <f t="shared" si="225"/>
        <v>2.2602327967612559</v>
      </c>
      <c r="O1126" s="35">
        <f t="shared" si="226"/>
        <v>2260.2327967612559</v>
      </c>
      <c r="P1126" s="35">
        <f t="shared" si="232"/>
        <v>0.96311921408693546</v>
      </c>
      <c r="Q1126" s="35" cm="1">
        <f t="array" ref="Q1126">_xll.Interp2dTab(-1,1,Parameters!$AL$29:$AY$29,Parameters!$AK$30:$AK$37,Parameters!$AL$30:$AY$37,ABS(L1126),ABS(K1126))</f>
        <v>0.46496455903536871</v>
      </c>
      <c r="R1126" s="35">
        <f t="shared" si="227"/>
        <v>0.81499515828937341</v>
      </c>
      <c r="S1126" s="35">
        <f t="shared" si="233"/>
        <v>0.68051822020261776</v>
      </c>
      <c r="X1126" s="12"/>
      <c r="AB1126" s="17">
        <f>([1]WLTC_BFH!$I1127/1000-H1126)</f>
        <v>-0.38289736438997901</v>
      </c>
      <c r="AC1126" s="17">
        <f t="shared" si="228"/>
        <v>0.38289736438997901</v>
      </c>
      <c r="AG1126" s="17">
        <f>([1]WLTC_BFH!$U1130/1000-N1126)</f>
        <v>7.2978212413128407E-2</v>
      </c>
      <c r="AH1126" s="17">
        <f t="shared" si="229"/>
        <v>7.2978212413128407E-2</v>
      </c>
      <c r="AK1126">
        <v>1.3142484436615283</v>
      </c>
    </row>
    <row r="1127" spans="1:37" x14ac:dyDescent="0.3">
      <c r="A1127" s="5" t="s">
        <v>5</v>
      </c>
      <c r="B1127" s="5">
        <v>1123</v>
      </c>
      <c r="C1127" s="10">
        <v>64.900000000000006</v>
      </c>
      <c r="D1127" s="10">
        <v>64.900000000000006</v>
      </c>
      <c r="E1127" s="10">
        <v>66.330299999999994</v>
      </c>
      <c r="F1127" s="13">
        <f t="shared" si="230"/>
        <v>-0.22222222222222143</v>
      </c>
      <c r="G1127" s="13">
        <f t="shared" si="231"/>
        <v>9.1265833333333326</v>
      </c>
      <c r="H1127" s="35" cm="1">
        <f t="array" ref="H1127">(m*g*_xll.Interp1d(-1,Parameters!$H$48:$H$54,Parameters!$I$48:$I$54,C1127)+c_w*A*rho_L*(C1127/3.6)^2/2+F1127*e_i*m)*C1127/3.6/1000</f>
        <v>-1.7341548381962455</v>
      </c>
      <c r="I1127" s="35">
        <f t="shared" si="221"/>
        <v>3.4173847515516949</v>
      </c>
      <c r="J1127" s="35">
        <f t="shared" si="222"/>
        <v>4845.7987844711661</v>
      </c>
      <c r="K1127" s="35">
        <f t="shared" si="223"/>
        <v>13.948055863458244</v>
      </c>
      <c r="L1127" s="35">
        <f t="shared" si="224"/>
        <v>593.62964406114986</v>
      </c>
      <c r="M1127" s="35" cm="1">
        <f t="array" ref="M1127">_xll.Interp2dTab(-1,1,Parameters!$V$29:$AI$29,Parameters!$U$30:$U$37,Parameters!$V$30:$AI$37,ABS(J1127),ABS(I1127))*_xll.Interp2dTab(-1,1,Parameters!$V$18:$AI$18,Parameters!$U$19:$U$26,Parameters!$V$19:$AI$26,ABS(J1127),ABS(I1127))</f>
        <v>0.35736135265610658</v>
      </c>
      <c r="N1127" s="35">
        <f t="shared" si="225"/>
        <v>-0.61971991869294196</v>
      </c>
      <c r="O1127" s="35">
        <f t="shared" si="226"/>
        <v>-619.71991869294197</v>
      </c>
      <c r="P1127" s="35">
        <f t="shared" si="232"/>
        <v>0.96294706966507626</v>
      </c>
      <c r="Q1127" s="35" cm="1">
        <f t="array" ref="Q1127">_xll.Interp2dTab(-1,1,Parameters!$AL$29:$AY$29,Parameters!$AK$30:$AK$37,Parameters!$AL$30:$AY$37,ABS(L1127),ABS(K1127))</f>
        <v>0.70127800665069806</v>
      </c>
      <c r="R1127" s="35">
        <f t="shared" si="227"/>
        <v>-1.216124648153927</v>
      </c>
      <c r="S1127" s="35">
        <f t="shared" si="233"/>
        <v>0.68018040780035283</v>
      </c>
      <c r="X1127" s="12"/>
      <c r="AB1127" s="17">
        <f>([1]WLTC_BFH!$I1128/1000-H1127)</f>
        <v>1.7316067381962454</v>
      </c>
      <c r="AC1127" s="17">
        <f t="shared" si="228"/>
        <v>1.7316067381962454</v>
      </c>
      <c r="AG1127" s="17">
        <f>([1]WLTC_BFH!$U1131/1000-N1127)</f>
        <v>1.6335914783260796</v>
      </c>
      <c r="AH1127" s="17">
        <f t="shared" si="229"/>
        <v>1.6335914783260796</v>
      </c>
      <c r="AK1127">
        <v>-0.20015611715190973</v>
      </c>
    </row>
    <row r="1128" spans="1:37" x14ac:dyDescent="0.3">
      <c r="A1128" s="5" t="s">
        <v>5</v>
      </c>
      <c r="B1128" s="5">
        <v>1124</v>
      </c>
      <c r="C1128" s="10">
        <v>63.2</v>
      </c>
      <c r="D1128" s="10">
        <v>63.2</v>
      </c>
      <c r="E1128" s="10">
        <v>65.739900000000006</v>
      </c>
      <c r="F1128" s="13">
        <f t="shared" si="230"/>
        <v>-0.47222222222222299</v>
      </c>
      <c r="G1128" s="13">
        <f t="shared" si="231"/>
        <v>9.1441388888888877</v>
      </c>
      <c r="H1128" s="35" cm="1">
        <f t="array" ref="H1128">(m*g*_xll.Interp1d(-1,Parameters!$H$48:$H$54,Parameters!$I$48:$I$54,C1128)+c_w*A*rho_L*(C1128/3.6)^2/2+F1128*e_i*m)*C1128/3.6/1000</f>
        <v>-7.7905834571118717</v>
      </c>
      <c r="I1128" s="35">
        <f t="shared" si="221"/>
        <v>15.765349689213588</v>
      </c>
      <c r="J1128" s="35">
        <f t="shared" si="222"/>
        <v>4718.8672292538949</v>
      </c>
      <c r="K1128" s="35">
        <f t="shared" si="223"/>
        <v>64.346274756525261</v>
      </c>
      <c r="L1128" s="35">
        <f t="shared" si="224"/>
        <v>578.08002318435558</v>
      </c>
      <c r="M1128" s="35" cm="1">
        <f t="array" ref="M1128">_xll.Interp2dTab(-1,1,Parameters!$V$29:$AI$29,Parameters!$U$30:$U$37,Parameters!$V$30:$AI$37,ABS(J1128),ABS(I1128))*_xll.Interp2dTab(-1,1,Parameters!$V$18:$AI$18,Parameters!$U$19:$U$26,Parameters!$V$19:$AI$26,ABS(J1128),ABS(I1128))</f>
        <v>0.7449116620015801</v>
      </c>
      <c r="N1128" s="35">
        <f t="shared" si="225"/>
        <v>-5.8032964709992196</v>
      </c>
      <c r="O1128" s="35">
        <f t="shared" si="226"/>
        <v>-5803.2964709992193</v>
      </c>
      <c r="P1128" s="35">
        <f t="shared" si="232"/>
        <v>0.96133504286757643</v>
      </c>
      <c r="Q1128" s="35" cm="1">
        <f t="array" ref="Q1128">_xll.Interp2dTab(-1,1,Parameters!$AL$29:$AY$29,Parameters!$AK$30:$AK$37,Parameters!$AL$30:$AY$37,ABS(L1128),ABS(K1128))</f>
        <v>0.95499999999999996</v>
      </c>
      <c r="R1128" s="35">
        <f t="shared" si="227"/>
        <v>-7.440007201541837</v>
      </c>
      <c r="S1128" s="35">
        <f t="shared" si="233"/>
        <v>0.6781137391332579</v>
      </c>
      <c r="X1128" s="12"/>
      <c r="AB1128" s="17">
        <f>([1]WLTC_BFH!$I1129/1000-H1128)</f>
        <v>7.7909405571118722</v>
      </c>
      <c r="AC1128" s="17">
        <f t="shared" si="228"/>
        <v>7.7909405571118722</v>
      </c>
      <c r="AG1128" s="17">
        <f>([1]WLTC_BFH!$U1132/1000-N1128)</f>
        <v>2.2225107567135702</v>
      </c>
      <c r="AH1128" s="17">
        <f t="shared" si="229"/>
        <v>2.2225107567135702</v>
      </c>
      <c r="AK1128">
        <v>-7.2450192154180737</v>
      </c>
    </row>
    <row r="1129" spans="1:37" x14ac:dyDescent="0.3">
      <c r="A1129" s="5" t="s">
        <v>5</v>
      </c>
      <c r="B1129" s="5">
        <v>1125</v>
      </c>
      <c r="C1129" s="10">
        <v>60.3</v>
      </c>
      <c r="D1129" s="10">
        <v>60.3</v>
      </c>
      <c r="E1129" s="10">
        <v>65.057500000000005</v>
      </c>
      <c r="F1129" s="13">
        <f t="shared" si="230"/>
        <v>-0.80555555555555713</v>
      </c>
      <c r="G1129" s="13">
        <f t="shared" si="231"/>
        <v>9.1608888888888877</v>
      </c>
      <c r="H1129" s="35" cm="1">
        <f t="array" ref="H1129">(m*g*_xll.Interp1d(-1,Parameters!$H$48:$H$54,Parameters!$I$48:$I$54,C1129)+c_w*A*rho_L*(C1129/3.6)^2/2+F1129*e_i*m)*C1129/3.6/1000</f>
        <v>-15.236145311158475</v>
      </c>
      <c r="I1129" s="35">
        <f t="shared" si="221"/>
        <v>32.315322616874894</v>
      </c>
      <c r="J1129" s="35">
        <f t="shared" si="222"/>
        <v>4502.3369291773706</v>
      </c>
      <c r="K1129" s="35">
        <f t="shared" si="223"/>
        <v>131.89498926077488</v>
      </c>
      <c r="L1129" s="35">
        <f t="shared" si="224"/>
        <v>551.55419933570624</v>
      </c>
      <c r="M1129" s="35" cm="1">
        <f t="array" ref="M1129">_xll.Interp2dTab(-1,1,Parameters!$V$29:$AI$29,Parameters!$U$30:$U$37,Parameters!$V$30:$AI$37,ABS(J1129),ABS(I1129))*_xll.Interp2dTab(-1,1,Parameters!$V$18:$AI$18,Parameters!$U$19:$U$26,Parameters!$V$19:$AI$26,ABS(J1129),ABS(I1129))</f>
        <v>0.80559005887959823</v>
      </c>
      <c r="N1129" s="35">
        <f t="shared" si="225"/>
        <v>-12.274087198314271</v>
      </c>
      <c r="O1129" s="35">
        <f t="shared" si="226"/>
        <v>-12274.087198314272</v>
      </c>
      <c r="P1129" s="35">
        <f t="shared" si="232"/>
        <v>0.95792557420137803</v>
      </c>
      <c r="Q1129" s="35" cm="1">
        <f t="array" ref="Q1129">_xll.Interp2dTab(-1,1,Parameters!$AL$29:$AY$29,Parameters!$AK$30:$AK$37,Parameters!$AL$30:$AY$37,ABS(L1129),ABS(K1129))</f>
        <v>0.9454315032217675</v>
      </c>
      <c r="R1129" s="35">
        <f t="shared" si="227"/>
        <v>-14.404731764833842</v>
      </c>
      <c r="S1129" s="35">
        <f t="shared" si="233"/>
        <v>0.67411242475413735</v>
      </c>
      <c r="X1129" s="12"/>
      <c r="AB1129" s="17">
        <f>([1]WLTC_BFH!$I1130/1000-H1129)</f>
        <v>15.235164911158476</v>
      </c>
      <c r="AC1129" s="17">
        <f t="shared" si="228"/>
        <v>15.235164911158476</v>
      </c>
      <c r="AG1129" s="17">
        <f>([1]WLTC_BFH!$U1133/1000-N1129)</f>
        <v>-2.3404759084804834</v>
      </c>
      <c r="AH1129" s="17">
        <f t="shared" si="229"/>
        <v>2.3404759084804834</v>
      </c>
      <c r="AK1129">
        <v>-17.658320015458706</v>
      </c>
    </row>
    <row r="1130" spans="1:37" x14ac:dyDescent="0.3">
      <c r="A1130" s="5" t="s">
        <v>5</v>
      </c>
      <c r="B1130" s="5">
        <v>1126</v>
      </c>
      <c r="C1130" s="10">
        <v>55.8</v>
      </c>
      <c r="D1130" s="10">
        <v>55.8</v>
      </c>
      <c r="E1130" s="10">
        <v>64.169300000000007</v>
      </c>
      <c r="F1130" s="13">
        <f t="shared" si="230"/>
        <v>-1.25</v>
      </c>
      <c r="G1130" s="13">
        <f t="shared" si="231"/>
        <v>9.1763888888888872</v>
      </c>
      <c r="H1130" s="35" cm="1">
        <f t="array" ref="H1130">(m*g*_xll.Interp1d(-1,Parameters!$H$48:$H$54,Parameters!$I$48:$I$54,C1130)+c_w*A*rho_L*(C1130/3.6)^2/2+F1130*e_i*m)*C1130/3.6/1000</f>
        <v>-23.75364349754409</v>
      </c>
      <c r="I1130" s="35">
        <f t="shared" si="221"/>
        <v>54.443587819846321</v>
      </c>
      <c r="J1130" s="35">
        <f t="shared" si="222"/>
        <v>4166.3416359551784</v>
      </c>
      <c r="K1130" s="35">
        <f t="shared" si="223"/>
        <v>222.21150368670277</v>
      </c>
      <c r="L1130" s="35">
        <f t="shared" si="224"/>
        <v>510.39343819125054</v>
      </c>
      <c r="M1130" s="35" cm="1">
        <f t="array" ref="M1130">_xll.Interp2dTab(-1,1,Parameters!$V$29:$AI$29,Parameters!$U$30:$U$37,Parameters!$V$30:$AI$37,ABS(J1130),ABS(I1130))*_xll.Interp2dTab(-1,1,Parameters!$V$18:$AI$18,Parameters!$U$19:$U$26,Parameters!$V$19:$AI$26,ABS(J1130),ABS(I1130))</f>
        <v>0.87588272554133706</v>
      </c>
      <c r="N1130" s="35">
        <f t="shared" si="225"/>
        <v>-20.805406008166177</v>
      </c>
      <c r="O1130" s="35">
        <f t="shared" si="226"/>
        <v>-20805.406008166177</v>
      </c>
      <c r="P1130" s="35">
        <f t="shared" si="232"/>
        <v>0.95214629475466517</v>
      </c>
      <c r="Q1130" s="35" cm="1">
        <f t="array" ref="Q1130">_xll.Interp2dTab(-1,1,Parameters!$AL$29:$AY$29,Parameters!$AK$30:$AK$37,Parameters!$AL$30:$AY$37,ABS(L1130),ABS(K1130))</f>
        <v>0.91278367297231344</v>
      </c>
      <c r="R1130" s="35">
        <f t="shared" si="227"/>
        <v>-21.681937958163203</v>
      </c>
      <c r="S1130" s="35">
        <f t="shared" si="233"/>
        <v>0.6680896642102031</v>
      </c>
      <c r="X1130" s="12"/>
      <c r="AB1130" s="17">
        <f>([1]WLTC_BFH!$I1131/1000-H1130)</f>
        <v>23.751563097544089</v>
      </c>
      <c r="AC1130" s="17">
        <f t="shared" si="228"/>
        <v>23.751563097544089</v>
      </c>
      <c r="AG1130" s="17">
        <f>([1]WLTC_BFH!$U1134/1000-N1130)</f>
        <v>-5.5835539918348474</v>
      </c>
      <c r="AH1130" s="17">
        <f t="shared" si="229"/>
        <v>5.5835539918348474</v>
      </c>
      <c r="AK1130">
        <v>-28.019428896299768</v>
      </c>
    </row>
    <row r="1131" spans="1:37" x14ac:dyDescent="0.3">
      <c r="A1131" s="5" t="s">
        <v>5</v>
      </c>
      <c r="B1131" s="5">
        <v>1127</v>
      </c>
      <c r="C1131" s="10">
        <v>50.5</v>
      </c>
      <c r="D1131" s="10">
        <v>50.5</v>
      </c>
      <c r="E1131" s="10">
        <v>63.127400000000002</v>
      </c>
      <c r="F1131" s="13">
        <f t="shared" si="230"/>
        <v>-1.4722222222222214</v>
      </c>
      <c r="G1131" s="13">
        <f t="shared" si="231"/>
        <v>9.1904166666666658</v>
      </c>
      <c r="H1131" s="35" cm="1">
        <f t="array" ref="H1131">(m*g*_xll.Interp1d(-1,Parameters!$H$48:$H$54,Parameters!$I$48:$I$54,C1131)+c_w*A*rho_L*(C1131/3.6)^2/2+F1131*e_i*m)*C1131/3.6/1000</f>
        <v>-26.019574456092979</v>
      </c>
      <c r="I1131" s="35">
        <f t="shared" si="221"/>
        <v>65.896069883454004</v>
      </c>
      <c r="J1131" s="35">
        <f t="shared" si="222"/>
        <v>3770.6138461601527</v>
      </c>
      <c r="K1131" s="35">
        <f t="shared" si="223"/>
        <v>268.9548092293175</v>
      </c>
      <c r="L1131" s="35">
        <f t="shared" si="224"/>
        <v>461.91520839889165</v>
      </c>
      <c r="M1131" s="35" cm="1">
        <f t="array" ref="M1131">_xll.Interp2dTab(-1,1,Parameters!$V$29:$AI$29,Parameters!$U$30:$U$37,Parameters!$V$30:$AI$37,ABS(J1131),ABS(I1131))*_xll.Interp2dTab(-1,1,Parameters!$V$18:$AI$18,Parameters!$U$19:$U$26,Parameters!$V$19:$AI$26,ABS(J1131),ABS(I1131))</f>
        <v>0.87182379318810121</v>
      </c>
      <c r="N1131" s="35">
        <f t="shared" si="225"/>
        <v>-22.684484099451208</v>
      </c>
      <c r="O1131" s="35">
        <f t="shared" si="226"/>
        <v>-22684.484099451209</v>
      </c>
      <c r="P1131" s="35">
        <f t="shared" si="232"/>
        <v>0.94584504917148426</v>
      </c>
      <c r="Q1131" s="35" cm="1">
        <f t="array" ref="Q1131">_xll.Interp2dTab(-1,1,Parameters!$AL$29:$AY$29,Parameters!$AK$30:$AK$37,Parameters!$AL$30:$AY$37,ABS(L1131),ABS(K1131))</f>
        <v>0.88267520095340557</v>
      </c>
      <c r="R1131" s="35">
        <f t="shared" si="227"/>
        <v>-22.966833111753967</v>
      </c>
      <c r="S1131" s="35">
        <f t="shared" si="233"/>
        <v>0.66170998834582695</v>
      </c>
      <c r="X1131" s="12"/>
      <c r="AB1131" s="17">
        <f>([1]WLTC_BFH!$I1132/1000-H1131)</f>
        <v>26.015660556092978</v>
      </c>
      <c r="AC1131" s="17">
        <f t="shared" si="228"/>
        <v>26.015660556092978</v>
      </c>
      <c r="AG1131" s="17">
        <f>([1]WLTC_BFH!$U1135/1000-N1131)</f>
        <v>8.6195908955682743</v>
      </c>
      <c r="AH1131" s="17">
        <f t="shared" si="229"/>
        <v>8.6195908955682743</v>
      </c>
      <c r="AK1131">
        <v>-15.264855833580349</v>
      </c>
    </row>
    <row r="1132" spans="1:37" x14ac:dyDescent="0.3">
      <c r="A1132" s="5" t="s">
        <v>5</v>
      </c>
      <c r="B1132" s="5">
        <v>1128</v>
      </c>
      <c r="C1132" s="10">
        <v>45.2</v>
      </c>
      <c r="D1132" s="10">
        <v>45.2</v>
      </c>
      <c r="E1132" s="10">
        <v>60.2896</v>
      </c>
      <c r="F1132" s="13">
        <f t="shared" si="230"/>
        <v>-1.4722222222222214</v>
      </c>
      <c r="G1132" s="13">
        <f t="shared" si="231"/>
        <v>9.2029722222222219</v>
      </c>
      <c r="H1132" s="35" cm="1">
        <f t="array" ref="H1132">(m*g*_xll.Interp1d(-1,Parameters!$H$48:$H$54,Parameters!$I$48:$I$54,C1132)+c_w*A*rho_L*(C1132/3.6)^2/2+F1132*e_i*m)*C1132/3.6/1000</f>
        <v>-23.492308105854569</v>
      </c>
      <c r="I1132" s="35">
        <f t="shared" si="221"/>
        <v>66.471879001061794</v>
      </c>
      <c r="J1132" s="35">
        <f t="shared" si="222"/>
        <v>3374.8860563651274</v>
      </c>
      <c r="K1132" s="35">
        <f t="shared" si="223"/>
        <v>271.30497414283371</v>
      </c>
      <c r="L1132" s="35">
        <f t="shared" si="224"/>
        <v>413.43697860653282</v>
      </c>
      <c r="M1132" s="35" cm="1">
        <f t="array" ref="M1132">_xll.Interp2dTab(-1,1,Parameters!$V$29:$AI$29,Parameters!$U$30:$U$37,Parameters!$V$30:$AI$37,ABS(J1132),ABS(I1132))*_xll.Interp2dTab(-1,1,Parameters!$V$18:$AI$18,Parameters!$U$19:$U$26,Parameters!$V$19:$AI$26,ABS(J1132),ABS(I1132))</f>
        <v>0.87535259937690257</v>
      </c>
      <c r="N1132" s="35">
        <f t="shared" si="225"/>
        <v>-20.564052965822874</v>
      </c>
      <c r="O1132" s="35">
        <f t="shared" si="226"/>
        <v>-20564.052965822873</v>
      </c>
      <c r="P1132" s="35">
        <f t="shared" si="232"/>
        <v>0.94013281223653344</v>
      </c>
      <c r="Q1132" s="35" cm="1">
        <f t="array" ref="Q1132">_xll.Interp2dTab(-1,1,Parameters!$AL$29:$AY$29,Parameters!$AK$30:$AK$37,Parameters!$AL$30:$AY$37,ABS(L1132),ABS(K1132))</f>
        <v>0.8758839980135148</v>
      </c>
      <c r="R1132" s="35">
        <f t="shared" si="227"/>
        <v>-20.576536746321199</v>
      </c>
      <c r="S1132" s="35">
        <f t="shared" si="233"/>
        <v>0.65599428369407109</v>
      </c>
      <c r="X1132" s="12"/>
      <c r="AB1132" s="17">
        <f>([1]WLTC_BFH!$I1133/1000-H1132)</f>
        <v>23.476573005854569</v>
      </c>
      <c r="AC1132" s="17">
        <f t="shared" si="228"/>
        <v>23.476573005854569</v>
      </c>
      <c r="AG1132" s="17">
        <f>([1]WLTC_BFH!$U1136/1000-N1132)</f>
        <v>-0.8647313479027936</v>
      </c>
      <c r="AH1132" s="17">
        <f t="shared" si="229"/>
        <v>0.8647313479027936</v>
      </c>
      <c r="AK1132">
        <v>-12.768393102693366</v>
      </c>
    </row>
    <row r="1133" spans="1:37" x14ac:dyDescent="0.3">
      <c r="A1133" s="5" t="s">
        <v>5</v>
      </c>
      <c r="B1133" s="5">
        <v>1129</v>
      </c>
      <c r="C1133" s="10">
        <v>40.1</v>
      </c>
      <c r="D1133" s="10">
        <v>40.1</v>
      </c>
      <c r="E1133" s="10">
        <v>53.933399999999999</v>
      </c>
      <c r="F1133" s="13">
        <f t="shared" si="230"/>
        <v>-1.416666666666667</v>
      </c>
      <c r="G1133" s="13">
        <f t="shared" si="231"/>
        <v>9.2141111111111105</v>
      </c>
      <c r="H1133" s="35" cm="1">
        <f t="array" ref="H1133">(m*g*_xll.Interp1d(-1,Parameters!$H$48:$H$54,Parameters!$I$48:$I$54,C1133)+c_w*A*rho_L*(C1133/3.6)^2/2+F1133*e_i*m)*C1133/3.6/1000</f>
        <v>-20.1535058091266</v>
      </c>
      <c r="I1133" s="35">
        <f t="shared" si="221"/>
        <v>64.277197685463449</v>
      </c>
      <c r="J1133" s="35">
        <f t="shared" si="222"/>
        <v>2994.0913907133095</v>
      </c>
      <c r="K1133" s="35">
        <f t="shared" si="223"/>
        <v>262.34738235321907</v>
      </c>
      <c r="L1133" s="35">
        <f t="shared" si="224"/>
        <v>366.78811597614964</v>
      </c>
      <c r="M1133" s="35" cm="1">
        <f t="array" ref="M1133">_xll.Interp2dTab(-1,1,Parameters!$V$29:$AI$29,Parameters!$U$30:$U$37,Parameters!$V$30:$AI$37,ABS(J1133),ABS(I1133))*_xll.Interp2dTab(-1,1,Parameters!$V$18:$AI$18,Parameters!$U$19:$U$26,Parameters!$V$19:$AI$26,ABS(J1133),ABS(I1133))</f>
        <v>0.88073355158727828</v>
      </c>
      <c r="N1133" s="35">
        <f t="shared" si="225"/>
        <v>-17.749868748206914</v>
      </c>
      <c r="O1133" s="35">
        <f t="shared" si="226"/>
        <v>-17749.868748206914</v>
      </c>
      <c r="P1133" s="35">
        <f t="shared" si="232"/>
        <v>0.93520229313980929</v>
      </c>
      <c r="Q1133" s="35" cm="1">
        <f t="array" ref="Q1133">_xll.Interp2dTab(-1,1,Parameters!$AL$29:$AY$29,Parameters!$AK$30:$AK$37,Parameters!$AL$30:$AY$37,ABS(L1133),ABS(K1133))</f>
        <v>0.87011325798671468</v>
      </c>
      <c r="R1133" s="35">
        <f t="shared" si="227"/>
        <v>-17.535832599433327</v>
      </c>
      <c r="S1133" s="35">
        <f t="shared" si="233"/>
        <v>0.65112321908311743</v>
      </c>
      <c r="X1133" s="12"/>
      <c r="AB1133" s="17">
        <f>([1]WLTC_BFH!$I1134/1000-H1133)</f>
        <v>20.1185366091266</v>
      </c>
      <c r="AC1133" s="17">
        <f t="shared" si="228"/>
        <v>20.1185366091266</v>
      </c>
      <c r="AG1133" s="17">
        <f>([1]WLTC_BFH!$U1137/1000-N1133)</f>
        <v>0.52481420275208635</v>
      </c>
      <c r="AH1133" s="17">
        <f t="shared" si="229"/>
        <v>0.52481420275208635</v>
      </c>
      <c r="AK1133">
        <v>11.132907783993524</v>
      </c>
    </row>
    <row r="1134" spans="1:37" x14ac:dyDescent="0.3">
      <c r="A1134" s="5" t="s">
        <v>5</v>
      </c>
      <c r="B1134" s="5">
        <v>1130</v>
      </c>
      <c r="C1134" s="10">
        <v>36.200000000000003</v>
      </c>
      <c r="D1134" s="10">
        <v>36.200000000000003</v>
      </c>
      <c r="E1134" s="10">
        <v>49.162100000000002</v>
      </c>
      <c r="F1134" s="13">
        <f t="shared" si="230"/>
        <v>-1.0833333333333328</v>
      </c>
      <c r="G1134" s="13">
        <f t="shared" si="231"/>
        <v>9.2241666666666653</v>
      </c>
      <c r="H1134" s="35" cm="1">
        <f t="array" ref="H1134">(m*g*_xll.Interp1d(-1,Parameters!$H$48:$H$54,Parameters!$I$48:$I$54,C1134)+c_w*A*rho_L*(C1134/3.6)^2/2+F1134*e_i*m)*C1134/3.6/1000</f>
        <v>-13.730282602440788</v>
      </c>
      <c r="I1134" s="35">
        <f t="shared" si="221"/>
        <v>48.508920242287765</v>
      </c>
      <c r="J1134" s="35">
        <f t="shared" si="222"/>
        <v>2702.8954699207434</v>
      </c>
      <c r="K1134" s="35">
        <f t="shared" si="223"/>
        <v>197.98915796889753</v>
      </c>
      <c r="L1134" s="35">
        <f t="shared" si="224"/>
        <v>331.11545631762135</v>
      </c>
      <c r="M1134" s="35" cm="1">
        <f t="array" ref="M1134">_xll.Interp2dTab(-1,1,Parameters!$V$29:$AI$29,Parameters!$U$30:$U$37,Parameters!$V$30:$AI$37,ABS(J1134),ABS(I1134))*_xll.Interp2dTab(-1,1,Parameters!$V$18:$AI$18,Parameters!$U$19:$U$26,Parameters!$V$19:$AI$26,ABS(J1134),ABS(I1134))</f>
        <v>0.88345682370641909</v>
      </c>
      <c r="N1134" s="35">
        <f t="shared" si="225"/>
        <v>-12.130111856543845</v>
      </c>
      <c r="O1134" s="35">
        <f t="shared" si="226"/>
        <v>-12130.111856543845</v>
      </c>
      <c r="P1134" s="35">
        <f t="shared" si="232"/>
        <v>0.93183281762410264</v>
      </c>
      <c r="Q1134" s="35" cm="1">
        <f t="array" ref="Q1134">_xll.Interp2dTab(-1,1,Parameters!$AL$29:$AY$29,Parameters!$AK$30:$AK$37,Parameters!$AL$30:$AY$37,ABS(L1134),ABS(K1134))</f>
        <v>0.89699614394227511</v>
      </c>
      <c r="R1134" s="35">
        <f t="shared" si="227"/>
        <v>-12.316010549627093</v>
      </c>
      <c r="S1134" s="35">
        <f t="shared" si="233"/>
        <v>0.64770210504155434</v>
      </c>
      <c r="X1134" s="12"/>
      <c r="AB1134" s="17">
        <f>([1]WLTC_BFH!$I1135/1000-H1134)</f>
        <v>13.710801202440788</v>
      </c>
      <c r="AC1134" s="17">
        <f t="shared" si="228"/>
        <v>13.710801202440788</v>
      </c>
      <c r="AG1134" s="17">
        <f>([1]WLTC_BFH!$U1138/1000-N1134)</f>
        <v>6.2032391292717737</v>
      </c>
      <c r="AH1134" s="17">
        <f t="shared" si="229"/>
        <v>6.2032391292717737</v>
      </c>
      <c r="AK1134">
        <v>11.270236283932208</v>
      </c>
    </row>
    <row r="1135" spans="1:37" x14ac:dyDescent="0.3">
      <c r="A1135" s="5" t="s">
        <v>5</v>
      </c>
      <c r="B1135" s="5">
        <v>1131</v>
      </c>
      <c r="C1135" s="10">
        <v>32.9</v>
      </c>
      <c r="D1135" s="10">
        <v>32.9</v>
      </c>
      <c r="E1135" s="10">
        <v>43.734299999999998</v>
      </c>
      <c r="F1135" s="13">
        <f t="shared" si="230"/>
        <v>-0.91666666666666785</v>
      </c>
      <c r="G1135" s="13">
        <f t="shared" si="231"/>
        <v>9.233305555555555</v>
      </c>
      <c r="H1135" s="35" cm="1">
        <f t="array" ref="H1135">(m*g*_xll.Interp1d(-1,Parameters!$H$48:$H$54,Parameters!$I$48:$I$54,C1135)+c_w*A*rho_L*(C1135/3.6)^2/2+F1135*e_i*m)*C1135/3.6/1000</f>
        <v>-10.473964967747685</v>
      </c>
      <c r="I1135" s="35">
        <f t="shared" si="221"/>
        <v>40.716076455623153</v>
      </c>
      <c r="J1135" s="35">
        <f t="shared" si="222"/>
        <v>2456.4989215578021</v>
      </c>
      <c r="K1135" s="35">
        <f t="shared" si="223"/>
        <v>166.18266605362589</v>
      </c>
      <c r="L1135" s="35">
        <f t="shared" si="224"/>
        <v>300.93089814502048</v>
      </c>
      <c r="M1135" s="35" cm="1">
        <f t="array" ref="M1135">_xll.Interp2dTab(-1,1,Parameters!$V$29:$AI$29,Parameters!$U$30:$U$37,Parameters!$V$30:$AI$37,ABS(J1135),ABS(I1135))*_xll.Interp2dTab(-1,1,Parameters!$V$18:$AI$18,Parameters!$U$19:$U$26,Parameters!$V$19:$AI$26,ABS(J1135),ABS(I1135))</f>
        <v>0.84232492541233572</v>
      </c>
      <c r="N1135" s="35">
        <f t="shared" si="225"/>
        <v>-8.8224817602294863</v>
      </c>
      <c r="O1135" s="35">
        <f t="shared" si="226"/>
        <v>-8822.4817602294861</v>
      </c>
      <c r="P1135" s="35">
        <f t="shared" si="232"/>
        <v>0.9293821282462611</v>
      </c>
      <c r="Q1135" s="35" cm="1">
        <f t="array" ref="Q1135">_xll.Interp2dTab(-1,1,Parameters!$AL$29:$AY$29,Parameters!$AK$30:$AK$37,Parameters!$AL$30:$AY$37,ABS(L1135),ABS(K1135))</f>
        <v>0.90369737296083374</v>
      </c>
      <c r="R1135" s="35">
        <f t="shared" si="227"/>
        <v>-9.4652946258373873</v>
      </c>
      <c r="S1135" s="35">
        <f t="shared" si="233"/>
        <v>0.64507285653437729</v>
      </c>
      <c r="X1135" s="12"/>
      <c r="AB1135" s="17">
        <f>([1]WLTC_BFH!$I1136/1000-H1135)</f>
        <v>10.451143267747685</v>
      </c>
      <c r="AC1135" s="17">
        <f t="shared" si="228"/>
        <v>10.451143267747685</v>
      </c>
      <c r="AG1135" s="17">
        <f>([1]WLTC_BFH!$U1139/1000-N1135)</f>
        <v>1.3077294666516597</v>
      </c>
      <c r="AH1135" s="17">
        <f t="shared" si="229"/>
        <v>1.3077294666516597</v>
      </c>
      <c r="AK1135">
        <v>11.839335352559521</v>
      </c>
    </row>
    <row r="1136" spans="1:37" x14ac:dyDescent="0.3">
      <c r="A1136" s="5" t="s">
        <v>5</v>
      </c>
      <c r="B1136" s="5">
        <v>1132</v>
      </c>
      <c r="C1136" s="10">
        <v>29.8</v>
      </c>
      <c r="D1136" s="10">
        <v>29.8</v>
      </c>
      <c r="E1136" s="10">
        <v>38.315399999999997</v>
      </c>
      <c r="F1136" s="13">
        <f t="shared" si="230"/>
        <v>-0.86111111111111049</v>
      </c>
      <c r="G1136" s="13">
        <f t="shared" si="231"/>
        <v>9.2415833333333328</v>
      </c>
      <c r="H1136" s="35" cm="1">
        <f t="array" ref="H1136">(m*g*_xll.Interp1d(-1,Parameters!$H$48:$H$54,Parameters!$I$48:$I$54,C1136)+c_w*A*rho_L*(C1136/3.6)^2/2+F1136*e_i*m)*C1136/3.6/1000</f>
        <v>-8.9135516048793608</v>
      </c>
      <c r="I1136" s="35">
        <f t="shared" si="221"/>
        <v>38.254737062445173</v>
      </c>
      <c r="J1136" s="35">
        <f t="shared" si="222"/>
        <v>2225.0354973380709</v>
      </c>
      <c r="K1136" s="35">
        <f t="shared" si="223"/>
        <v>156.13670932036999</v>
      </c>
      <c r="L1136" s="35">
        <f t="shared" si="224"/>
        <v>272.57570713439554</v>
      </c>
      <c r="M1136" s="35" cm="1">
        <f t="array" ref="M1136">_xll.Interp2dTab(-1,1,Parameters!$V$29:$AI$29,Parameters!$U$30:$U$37,Parameters!$V$30:$AI$37,ABS(J1136),ABS(I1136))*_xll.Interp2dTab(-1,1,Parameters!$V$18:$AI$18,Parameters!$U$19:$U$26,Parameters!$V$19:$AI$26,ABS(J1136),ABS(I1136))</f>
        <v>0.8288172103314555</v>
      </c>
      <c r="N1136" s="35">
        <f t="shared" si="225"/>
        <v>-7.3877049753015802</v>
      </c>
      <c r="O1136" s="35">
        <f t="shared" si="226"/>
        <v>-7387.7049753015799</v>
      </c>
      <c r="P1136" s="35">
        <f t="shared" si="232"/>
        <v>0.92732998797534394</v>
      </c>
      <c r="Q1136" s="35" cm="1">
        <f t="array" ref="Q1136">_xll.Interp2dTab(-1,1,Parameters!$AL$29:$AY$29,Parameters!$AK$30:$AK$37,Parameters!$AL$30:$AY$37,ABS(L1136),ABS(K1136))</f>
        <v>0.89469949974143126</v>
      </c>
      <c r="R1136" s="35">
        <f t="shared" si="227"/>
        <v>-7.9749501618049958</v>
      </c>
      <c r="S1136" s="35">
        <f t="shared" si="233"/>
        <v>0.64285759260054254</v>
      </c>
      <c r="X1136" s="12"/>
      <c r="AB1136" s="17">
        <f>([1]WLTC_BFH!$I1137/1000-H1136)</f>
        <v>8.8955163048793615</v>
      </c>
      <c r="AC1136" s="17">
        <f t="shared" si="228"/>
        <v>8.8955163048793615</v>
      </c>
      <c r="AG1136" s="17">
        <f>([1]WLTC_BFH!$U1140/1000-N1136)</f>
        <v>-0.80447851093694478</v>
      </c>
      <c r="AH1136" s="17">
        <f t="shared" si="229"/>
        <v>0.80447851093694478</v>
      </c>
      <c r="AK1136">
        <v>9.3546154221857574</v>
      </c>
    </row>
    <row r="1137" spans="1:37" x14ac:dyDescent="0.3">
      <c r="A1137" s="5" t="s">
        <v>5</v>
      </c>
      <c r="B1137" s="5">
        <v>1133</v>
      </c>
      <c r="C1137" s="10">
        <v>26.6</v>
      </c>
      <c r="D1137" s="10">
        <v>26.6</v>
      </c>
      <c r="E1137" s="10">
        <v>34.927999999999997</v>
      </c>
      <c r="F1137" s="13">
        <f t="shared" si="230"/>
        <v>-0.88888888888888862</v>
      </c>
      <c r="G1137" s="13">
        <f t="shared" si="231"/>
        <v>9.2489722222222213</v>
      </c>
      <c r="H1137" s="35" cm="1">
        <f t="array" ref="H1137">(m*g*_xll.Interp1d(-1,Parameters!$H$48:$H$54,Parameters!$I$48:$I$54,C1137)+c_w*A*rho_L*(C1137/3.6)^2/2+F1137*e_i*m)*C1137/3.6/1000</f>
        <v>-8.2789040768459472</v>
      </c>
      <c r="I1137" s="35">
        <f t="shared" si="221"/>
        <v>39.805393013161193</v>
      </c>
      <c r="J1137" s="35">
        <f t="shared" si="222"/>
        <v>1986.1055110467341</v>
      </c>
      <c r="K1137" s="35">
        <f t="shared" si="223"/>
        <v>162.46571158321743</v>
      </c>
      <c r="L1137" s="35">
        <f t="shared" si="224"/>
        <v>243.30583254278255</v>
      </c>
      <c r="M1137" s="35" cm="1">
        <f t="array" ref="M1137">_xll.Interp2dTab(-1,1,Parameters!$V$29:$AI$29,Parameters!$U$30:$U$37,Parameters!$V$30:$AI$37,ABS(J1137),ABS(I1137))*_xll.Interp2dTab(-1,1,Parameters!$V$18:$AI$18,Parameters!$U$19:$U$26,Parameters!$V$19:$AI$26,ABS(J1137),ABS(I1137))</f>
        <v>0.83299836749897482</v>
      </c>
      <c r="N1137" s="35">
        <f t="shared" si="225"/>
        <v>-6.8963135806932812</v>
      </c>
      <c r="O1137" s="35">
        <f t="shared" si="226"/>
        <v>-6896.3135806932814</v>
      </c>
      <c r="P1137" s="35">
        <f t="shared" si="232"/>
        <v>0.92541434531404021</v>
      </c>
      <c r="Q1137" s="35" cm="1">
        <f t="array" ref="Q1137">_xll.Interp2dTab(-1,1,Parameters!$AL$29:$AY$29,Parameters!$AK$30:$AK$37,Parameters!$AL$30:$AY$37,ABS(L1137),ABS(K1137))</f>
        <v>0.87738114059104833</v>
      </c>
      <c r="R1137" s="35">
        <f t="shared" si="227"/>
        <v>-7.2637543017869772</v>
      </c>
      <c r="S1137" s="35">
        <f t="shared" si="233"/>
        <v>0.64083988307226836</v>
      </c>
      <c r="X1137" s="12"/>
      <c r="AB1137" s="17">
        <f>([1]WLTC_BFH!$I1138/1000-H1137)</f>
        <v>8.2683327768459467</v>
      </c>
      <c r="AC1137" s="17">
        <f t="shared" si="228"/>
        <v>8.2683327768459467</v>
      </c>
      <c r="AG1137" s="17">
        <f>([1]WLTC_BFH!$U1141/1000-N1137)</f>
        <v>-0.8411409647613306</v>
      </c>
      <c r="AH1137" s="17">
        <f t="shared" si="229"/>
        <v>0.8411409647613306</v>
      </c>
      <c r="AK1137">
        <v>0.56946886513961825</v>
      </c>
    </row>
    <row r="1138" spans="1:37" x14ac:dyDescent="0.3">
      <c r="A1138" s="5" t="s">
        <v>5</v>
      </c>
      <c r="B1138" s="5">
        <v>1134</v>
      </c>
      <c r="C1138" s="10">
        <v>23</v>
      </c>
      <c r="D1138" s="10">
        <v>23</v>
      </c>
      <c r="E1138" s="10">
        <v>31.498200000000001</v>
      </c>
      <c r="F1138" s="13">
        <f t="shared" si="230"/>
        <v>-1.0000000000000004</v>
      </c>
      <c r="G1138" s="13">
        <f t="shared" si="231"/>
        <v>9.2553611111111103</v>
      </c>
      <c r="H1138" s="35" cm="1">
        <f t="array" ref="H1138">(m*g*_xll.Interp1d(-1,Parameters!$H$48:$H$54,Parameters!$I$48:$I$54,C1138)+c_w*A*rho_L*(C1138/3.6)^2/2+F1138*e_i*m)*C1138/3.6/1000</f>
        <v>-8.1597060431198614</v>
      </c>
      <c r="I1138" s="35">
        <f t="shared" si="221"/>
        <v>45.372987920133447</v>
      </c>
      <c r="J1138" s="35">
        <f t="shared" si="222"/>
        <v>1717.3092764689807</v>
      </c>
      <c r="K1138" s="35">
        <f t="shared" si="223"/>
        <v>185.18985019602468</v>
      </c>
      <c r="L1138" s="35">
        <f t="shared" si="224"/>
        <v>210.377223627218</v>
      </c>
      <c r="M1138" s="35" cm="1">
        <f t="array" ref="M1138">_xll.Interp2dTab(-1,1,Parameters!$V$29:$AI$29,Parameters!$U$30:$U$37,Parameters!$V$30:$AI$37,ABS(J1138),ABS(I1138))*_xll.Interp2dTab(-1,1,Parameters!$V$18:$AI$18,Parameters!$U$19:$U$26,Parameters!$V$19:$AI$26,ABS(J1138),ABS(I1138))</f>
        <v>0.80628329431787626</v>
      </c>
      <c r="N1138" s="35">
        <f t="shared" si="225"/>
        <v>-6.5790346691121648</v>
      </c>
      <c r="O1138" s="35">
        <f t="shared" si="226"/>
        <v>-6579.0346691121649</v>
      </c>
      <c r="P1138" s="35">
        <f t="shared" si="232"/>
        <v>0.92358683568373123</v>
      </c>
      <c r="Q1138" s="35" cm="1">
        <f t="array" ref="Q1138">_xll.Interp2dTab(-1,1,Parameters!$AL$29:$AY$29,Parameters!$AK$30:$AK$37,Parameters!$AL$30:$AY$37,ABS(L1138),ABS(K1138))</f>
        <v>0.84613237432970811</v>
      </c>
      <c r="R1138" s="35">
        <f t="shared" si="227"/>
        <v>-6.9041914480974755</v>
      </c>
      <c r="S1138" s="35">
        <f t="shared" si="233"/>
        <v>0.63892205211446351</v>
      </c>
      <c r="X1138" s="12"/>
      <c r="AB1138" s="17">
        <f>([1]WLTC_BFH!$I1139/1000-H1138)</f>
        <v>8.1511010431198621</v>
      </c>
      <c r="AC1138" s="17">
        <f t="shared" si="228"/>
        <v>8.1511010431198621</v>
      </c>
      <c r="AG1138" s="17">
        <f>([1]WLTC_BFH!$U1142/1000-N1138)</f>
        <v>0.11229593037330421</v>
      </c>
      <c r="AH1138" s="17">
        <f t="shared" si="229"/>
        <v>0.11229593037330421</v>
      </c>
      <c r="AK1138">
        <v>1.3861230497175114</v>
      </c>
    </row>
    <row r="1139" spans="1:37" x14ac:dyDescent="0.3">
      <c r="A1139" s="5" t="s">
        <v>5</v>
      </c>
      <c r="B1139" s="5">
        <v>1135</v>
      </c>
      <c r="C1139" s="10">
        <v>19.399999999999999</v>
      </c>
      <c r="D1139" s="10">
        <v>19.399999999999999</v>
      </c>
      <c r="E1139" s="10">
        <v>28.310500000000001</v>
      </c>
      <c r="F1139" s="13">
        <f t="shared" si="230"/>
        <v>-1.0000000000000004</v>
      </c>
      <c r="G1139" s="13">
        <f t="shared" si="231"/>
        <v>9.2607499999999998</v>
      </c>
      <c r="H1139" s="35" cm="1">
        <f t="array" ref="H1139">(m*g*_xll.Interp1d(-1,Parameters!$H$48:$H$54,Parameters!$I$48:$I$54,C1139)+c_w*A*rho_L*(C1139/3.6)^2/2+F1139*e_i*m)*C1139/3.6/1000</f>
        <v>-6.9074264161408152</v>
      </c>
      <c r="I1139" s="35">
        <f t="shared" si="221"/>
        <v>45.537086365628994</v>
      </c>
      <c r="J1139" s="35">
        <f t="shared" si="222"/>
        <v>1448.513041891227</v>
      </c>
      <c r="K1139" s="35">
        <f t="shared" si="223"/>
        <v>185.85961800131474</v>
      </c>
      <c r="L1139" s="35">
        <f t="shared" si="224"/>
        <v>177.44861471165342</v>
      </c>
      <c r="M1139" s="35" cm="1">
        <f t="array" ref="M1139">_xll.Interp2dTab(-1,1,Parameters!$V$29:$AI$29,Parameters!$U$30:$U$37,Parameters!$V$30:$AI$37,ABS(J1139),ABS(I1139))*_xll.Interp2dTab(-1,1,Parameters!$V$18:$AI$18,Parameters!$U$19:$U$26,Parameters!$V$19:$AI$26,ABS(J1139),ABS(I1139))</f>
        <v>0.75318937795923491</v>
      </c>
      <c r="N1139" s="35">
        <f t="shared" si="225"/>
        <v>-5.2026002056722875</v>
      </c>
      <c r="O1139" s="35">
        <f t="shared" si="226"/>
        <v>-5202.6002056722873</v>
      </c>
      <c r="P1139" s="35">
        <f t="shared" si="232"/>
        <v>0.92214166895993332</v>
      </c>
      <c r="Q1139" s="35" cm="1">
        <f t="array" ref="Q1139">_xll.Interp2dTab(-1,1,Parameters!$AL$29:$AY$29,Parameters!$AK$30:$AK$37,Parameters!$AL$30:$AY$37,ABS(L1139),ABS(K1139))</f>
        <v>0.82345158518128614</v>
      </c>
      <c r="R1139" s="35">
        <f t="shared" si="227"/>
        <v>-5.6879312318942441</v>
      </c>
      <c r="S1139" s="35">
        <f t="shared" si="233"/>
        <v>0.63734207121671516</v>
      </c>
      <c r="X1139" s="12"/>
      <c r="AB1139" s="17">
        <f>([1]WLTC_BFH!$I1140/1000-H1139)</f>
        <v>6.8986715161408156</v>
      </c>
      <c r="AC1139" s="17">
        <f t="shared" si="228"/>
        <v>6.8986715161408156</v>
      </c>
      <c r="AG1139" s="17">
        <f>([1]WLTC_BFH!$U1143/1000-N1139)</f>
        <v>0.6864920975642077</v>
      </c>
      <c r="AH1139" s="17">
        <f t="shared" si="229"/>
        <v>0.6864920975642077</v>
      </c>
      <c r="AK1139">
        <v>2.0193045955790216</v>
      </c>
    </row>
    <row r="1140" spans="1:37" x14ac:dyDescent="0.3">
      <c r="A1140" s="5" t="s">
        <v>5</v>
      </c>
      <c r="B1140" s="5">
        <v>1136</v>
      </c>
      <c r="C1140" s="10">
        <v>16.3</v>
      </c>
      <c r="D1140" s="10">
        <v>16.3</v>
      </c>
      <c r="E1140" s="10">
        <v>24.717400000000001</v>
      </c>
      <c r="F1140" s="13">
        <f t="shared" si="230"/>
        <v>-0.86111111111111049</v>
      </c>
      <c r="G1140" s="13">
        <f t="shared" si="231"/>
        <v>9.2652777777777775</v>
      </c>
      <c r="H1140" s="35" cm="1">
        <f t="array" ref="H1140">(m*g*_xll.Interp1d(-1,Parameters!$H$48:$H$54,Parameters!$I$48:$I$54,C1140)+c_w*A*rho_L*(C1140/3.6)^2/2+F1140*e_i*m)*C1140/3.6/1000</f>
        <v>-4.9636026225903045</v>
      </c>
      <c r="I1140" s="35">
        <f t="shared" si="221"/>
        <v>38.945752816909739</v>
      </c>
      <c r="J1140" s="35">
        <f t="shared" si="222"/>
        <v>1217.0496176714951</v>
      </c>
      <c r="K1140" s="35">
        <f t="shared" si="223"/>
        <v>158.9570901222171</v>
      </c>
      <c r="L1140" s="35">
        <f t="shared" si="224"/>
        <v>149.09342370102843</v>
      </c>
      <c r="M1140" s="35" cm="1">
        <f t="array" ref="M1140">_xll.Interp2dTab(-1,1,Parameters!$V$29:$AI$29,Parameters!$U$30:$U$37,Parameters!$V$30:$AI$37,ABS(J1140),ABS(I1140))*_xll.Interp2dTab(-1,1,Parameters!$V$18:$AI$18,Parameters!$U$19:$U$26,Parameters!$V$19:$AI$26,ABS(J1140),ABS(I1140))</f>
        <v>0.68109316449103663</v>
      </c>
      <c r="N1140" s="35">
        <f t="shared" si="225"/>
        <v>-3.380675817496039</v>
      </c>
      <c r="O1140" s="35">
        <f t="shared" si="226"/>
        <v>-3380.6758174960391</v>
      </c>
      <c r="P1140" s="35">
        <f t="shared" si="232"/>
        <v>0.92120259234396218</v>
      </c>
      <c r="Q1140" s="35" cm="1">
        <f t="array" ref="Q1140">_xll.Interp2dTab(-1,1,Parameters!$AL$29:$AY$29,Parameters!$AK$30:$AK$37,Parameters!$AL$30:$AY$37,ABS(L1140),ABS(K1140))</f>
        <v>0.82845154599139659</v>
      </c>
      <c r="R1140" s="35">
        <f t="shared" si="227"/>
        <v>-4.1121042663718885</v>
      </c>
      <c r="S1140" s="35">
        <f t="shared" si="233"/>
        <v>0.63619982003161191</v>
      </c>
      <c r="X1140" s="12"/>
      <c r="AB1140" s="17">
        <f>([1]WLTC_BFH!$I1141/1000-H1140)</f>
        <v>4.9546255225903044</v>
      </c>
      <c r="AC1140" s="17">
        <f t="shared" si="228"/>
        <v>4.9546255225903044</v>
      </c>
      <c r="AG1140" s="17">
        <f>([1]WLTC_BFH!$U1144/1000-N1140)</f>
        <v>1.8567869286071585</v>
      </c>
      <c r="AH1140" s="17">
        <f t="shared" si="229"/>
        <v>1.8567869286071585</v>
      </c>
      <c r="AK1140">
        <v>5.5746313308965112</v>
      </c>
    </row>
    <row r="1141" spans="1:37" x14ac:dyDescent="0.3">
      <c r="A1141" s="5" t="s">
        <v>5</v>
      </c>
      <c r="B1141" s="5">
        <v>1137</v>
      </c>
      <c r="C1141" s="10">
        <v>14.6</v>
      </c>
      <c r="D1141" s="10">
        <v>14.6</v>
      </c>
      <c r="E1141" s="10">
        <v>20.933499999999999</v>
      </c>
      <c r="F1141" s="13">
        <f t="shared" si="230"/>
        <v>-0.47222222222222249</v>
      </c>
      <c r="G1141" s="13">
        <f t="shared" si="231"/>
        <v>9.2693333333333339</v>
      </c>
      <c r="H1141" s="35" cm="1">
        <f t="array" ref="H1141">(m*g*_xll.Interp1d(-1,Parameters!$H$48:$H$54,Parameters!$I$48:$I$54,C1141)+c_w*A*rho_L*(C1141/3.6)^2/2+F1141*e_i*m)*C1141/3.6/1000</f>
        <v>-2.3074542312809645</v>
      </c>
      <c r="I1141" s="35">
        <f t="shared" si="221"/>
        <v>20.213007719909974</v>
      </c>
      <c r="J1141" s="35">
        <f t="shared" si="222"/>
        <v>1090.1180624542221</v>
      </c>
      <c r="K1141" s="35">
        <f t="shared" si="223"/>
        <v>82.499391008812566</v>
      </c>
      <c r="L1141" s="35">
        <f t="shared" si="224"/>
        <v>133.54380282423401</v>
      </c>
      <c r="M1141" s="35" cm="1">
        <f t="array" ref="M1141">_xll.Interp2dTab(-1,1,Parameters!$V$29:$AI$29,Parameters!$U$30:$U$37,Parameters!$V$30:$AI$37,ABS(J1141),ABS(I1141))*_xll.Interp2dTab(-1,1,Parameters!$V$18:$AI$18,Parameters!$U$19:$U$26,Parameters!$V$19:$AI$26,ABS(J1141),ABS(I1141))</f>
        <v>0.58689406386248621</v>
      </c>
      <c r="N1141" s="35">
        <f t="shared" si="225"/>
        <v>-1.3542311909731743</v>
      </c>
      <c r="O1141" s="35">
        <f t="shared" si="226"/>
        <v>-1354.2311909731743</v>
      </c>
      <c r="P1141" s="35">
        <f t="shared" si="232"/>
        <v>0.92082641701313628</v>
      </c>
      <c r="Q1141" s="35" cm="1">
        <f t="array" ref="Q1141">_xll.Interp2dTab(-1,1,Parameters!$AL$29:$AY$29,Parameters!$AK$30:$AK$37,Parameters!$AL$30:$AY$37,ABS(L1141),ABS(K1141))</f>
        <v>0.89580263890654444</v>
      </c>
      <c r="R1141" s="35">
        <f t="shared" si="227"/>
        <v>-2.0670235895375599</v>
      </c>
      <c r="S1141" s="35">
        <f t="shared" si="233"/>
        <v>0.63562564681229594</v>
      </c>
      <c r="X1141" s="12"/>
      <c r="AB1141" s="17">
        <f>([1]WLTC_BFH!$I1142/1000-H1141)</f>
        <v>2.3001782312809644</v>
      </c>
      <c r="AC1141" s="17">
        <f t="shared" si="228"/>
        <v>2.3001782312809644</v>
      </c>
      <c r="AG1141" s="17">
        <f>([1]WLTC_BFH!$U1145/1000-N1141)</f>
        <v>2.6704130091549434</v>
      </c>
      <c r="AH1141" s="17">
        <f t="shared" si="229"/>
        <v>2.6704130091549434</v>
      </c>
      <c r="AK1141">
        <v>8.2391432578205279</v>
      </c>
    </row>
    <row r="1142" spans="1:37" x14ac:dyDescent="0.3">
      <c r="A1142" s="5" t="s">
        <v>5</v>
      </c>
      <c r="B1142" s="5">
        <v>1138</v>
      </c>
      <c r="C1142" s="10">
        <v>14.2</v>
      </c>
      <c r="D1142" s="10">
        <v>14.2</v>
      </c>
      <c r="E1142" s="10">
        <v>16.930199999999999</v>
      </c>
      <c r="F1142" s="13">
        <f t="shared" si="230"/>
        <v>-0.1111111111111112</v>
      </c>
      <c r="G1142" s="13">
        <f t="shared" si="231"/>
        <v>9.2732777777777784</v>
      </c>
      <c r="H1142" s="35" cm="1">
        <f t="array" ref="H1142">(m*g*_xll.Interp1d(-1,Parameters!$H$48:$H$54,Parameters!$I$48:$I$54,C1142)+c_w*A*rho_L*(C1142/3.6)^2/2+F1142*e_i*m)*C1142/3.6/1000</f>
        <v>-0.30845574069539394</v>
      </c>
      <c r="I1142" s="35">
        <f t="shared" si="221"/>
        <v>2.7781469572080764</v>
      </c>
      <c r="J1142" s="35">
        <f t="shared" si="222"/>
        <v>1060.2518141678052</v>
      </c>
      <c r="K1142" s="35">
        <f t="shared" si="223"/>
        <v>11.339006805844765</v>
      </c>
      <c r="L1142" s="35">
        <f t="shared" si="224"/>
        <v>129.88506850028239</v>
      </c>
      <c r="M1142" s="35" cm="1">
        <f t="array" ref="M1142">_xll.Interp2dTab(-1,1,Parameters!$V$29:$AI$29,Parameters!$U$30:$U$37,Parameters!$V$30:$AI$37,ABS(J1142),ABS(I1142))*_xll.Interp2dTab(-1,1,Parameters!$V$18:$AI$18,Parameters!$U$19:$U$26,Parameters!$V$19:$AI$26,ABS(J1142),ABS(I1142))</f>
        <v>0.23876156319241756</v>
      </c>
      <c r="N1142" s="35">
        <f t="shared" si="225"/>
        <v>-7.364737482410727E-2</v>
      </c>
      <c r="O1142" s="35">
        <f t="shared" si="226"/>
        <v>-73.647374824107274</v>
      </c>
      <c r="P1142" s="35">
        <f t="shared" si="232"/>
        <v>0.92080595940901844</v>
      </c>
      <c r="Q1142" s="35" cm="1">
        <f t="array" ref="Q1142">_xll.Interp2dTab(-1,1,Parameters!$AL$29:$AY$29,Parameters!$AK$30:$AK$37,Parameters!$AL$30:$AY$37,ABS(L1142),ABS(K1142))</f>
        <v>0.63720680954204245</v>
      </c>
      <c r="R1142" s="35">
        <f t="shared" si="227"/>
        <v>-0.19655009841343951</v>
      </c>
      <c r="S1142" s="35">
        <f t="shared" si="233"/>
        <v>0.63557104956273669</v>
      </c>
      <c r="X1142" s="12"/>
      <c r="AB1142" s="17">
        <f>([1]WLTC_BFH!$I1143/1000-H1142)</f>
        <v>0.30180074069539392</v>
      </c>
      <c r="AC1142" s="17">
        <f t="shared" si="228"/>
        <v>0.30180074069539392</v>
      </c>
      <c r="AG1142" s="17">
        <f>([1]WLTC_BFH!$U1146/1000-N1142)</f>
        <v>1.4826473748241074</v>
      </c>
      <c r="AH1142" s="17">
        <f t="shared" si="229"/>
        <v>1.4826473748241074</v>
      </c>
      <c r="AK1142">
        <v>7.9176679706831861</v>
      </c>
    </row>
    <row r="1143" spans="1:37" x14ac:dyDescent="0.3">
      <c r="A1143" s="5" t="s">
        <v>5</v>
      </c>
      <c r="B1143" s="5">
        <v>1139</v>
      </c>
      <c r="C1143" s="10">
        <v>14.3</v>
      </c>
      <c r="D1143" s="10">
        <v>14.3</v>
      </c>
      <c r="E1143" s="10">
        <v>14.7982</v>
      </c>
      <c r="F1143" s="13">
        <f t="shared" si="230"/>
        <v>2.7777777777778172E-2</v>
      </c>
      <c r="G1143" s="13">
        <f t="shared" si="231"/>
        <v>9.2772500000000004</v>
      </c>
      <c r="H1143" s="35" cm="1">
        <f t="array" ref="H1143">(m*g*_xll.Interp1d(-1,Parameters!$H$48:$H$54,Parameters!$I$48:$I$54,C1143)+c_w*A*rho_L*(C1143/3.6)^2/2+F1143*e_i*m)*C1143/3.6/1000</f>
        <v>0.44002487714429867</v>
      </c>
      <c r="I1143" s="35">
        <f t="shared" si="221"/>
        <v>3.9354273096382171</v>
      </c>
      <c r="J1143" s="35">
        <f t="shared" si="222"/>
        <v>1067.7183762394097</v>
      </c>
      <c r="K1143" s="35">
        <f t="shared" si="223"/>
        <v>16.062446564288383</v>
      </c>
      <c r="L1143" s="35">
        <f t="shared" si="224"/>
        <v>130.79975208127033</v>
      </c>
      <c r="M1143" s="35" cm="1">
        <f t="array" ref="M1143">_xll.Interp2dTab(-1,1,Parameters!$V$29:$AI$29,Parameters!$U$30:$U$37,Parameters!$V$30:$AI$37,ABS(J1143),ABS(I1143))*_xll.Interp2dTab(-1,1,Parameters!$V$18:$AI$18,Parameters!$U$19:$U$26,Parameters!$V$19:$AI$26,ABS(J1143),ABS(I1143))</f>
        <v>0.28052893125702238</v>
      </c>
      <c r="N1143" s="35">
        <f t="shared" si="225"/>
        <v>1.5685543561321491</v>
      </c>
      <c r="O1143" s="35">
        <f t="shared" si="226"/>
        <v>1568.554356132149</v>
      </c>
      <c r="P1143" s="35">
        <f t="shared" si="232"/>
        <v>0.92124166895238846</v>
      </c>
      <c r="Q1143" s="35" cm="1">
        <f t="array" ref="Q1143">_xll.Interp2dTab(-1,1,Parameters!$AL$29:$AY$29,Parameters!$AK$30:$AK$37,Parameters!$AL$30:$AY$37,ABS(L1143),ABS(K1143))</f>
        <v>0.73607776602519337</v>
      </c>
      <c r="R1143" s="35">
        <f t="shared" si="227"/>
        <v>0.59779672400706385</v>
      </c>
      <c r="S1143" s="35">
        <f t="shared" si="233"/>
        <v>0.63573710420829421</v>
      </c>
      <c r="X1143" s="12"/>
      <c r="AB1143" s="17">
        <f>([1]WLTC_BFH!$I1144/1000-H1143)</f>
        <v>-0.44225207714429865</v>
      </c>
      <c r="AC1143" s="17">
        <f t="shared" si="228"/>
        <v>0.44225207714429865</v>
      </c>
      <c r="AG1143" s="17">
        <f>([1]WLTC_BFH!$U1147/1000-N1143)</f>
        <v>-1.7747361743139527</v>
      </c>
      <c r="AH1143" s="17">
        <f t="shared" si="229"/>
        <v>1.7747361743139527</v>
      </c>
      <c r="AK1143">
        <v>2.2704503526403812</v>
      </c>
    </row>
    <row r="1144" spans="1:37" x14ac:dyDescent="0.3">
      <c r="A1144" s="5" t="s">
        <v>5</v>
      </c>
      <c r="B1144" s="5">
        <v>1140</v>
      </c>
      <c r="C1144" s="10">
        <v>14.6</v>
      </c>
      <c r="D1144" s="10">
        <v>14.6</v>
      </c>
      <c r="E1144" s="10">
        <v>14.8126</v>
      </c>
      <c r="F1144" s="13">
        <f t="shared" si="230"/>
        <v>8.3333333333333037E-2</v>
      </c>
      <c r="G1144" s="13">
        <f t="shared" si="231"/>
        <v>9.2813055555555568</v>
      </c>
      <c r="H1144" s="35" cm="1">
        <f t="array" ref="H1144">(m*g*_xll.Interp1d(-1,Parameters!$H$48:$H$54,Parameters!$I$48:$I$54,C1144)+c_w*A*rho_L*(C1144/3.6)^2/2+F1144*e_i*m)*C1144/3.6/1000</f>
        <v>0.75674420081780047</v>
      </c>
      <c r="I1144" s="35">
        <f t="shared" si="221"/>
        <v>6.6289836503651092</v>
      </c>
      <c r="J1144" s="35">
        <f t="shared" si="222"/>
        <v>1090.1180624542221</v>
      </c>
      <c r="K1144" s="35">
        <f t="shared" si="223"/>
        <v>27.056196768965194</v>
      </c>
      <c r="L1144" s="35">
        <f t="shared" si="224"/>
        <v>133.54380282423401</v>
      </c>
      <c r="M1144" s="35" cm="1">
        <f t="array" ref="M1144">_xll.Interp2dTab(-1,1,Parameters!$V$29:$AI$29,Parameters!$U$30:$U$37,Parameters!$V$30:$AI$37,ABS(J1144),ABS(I1144))*_xll.Interp2dTab(-1,1,Parameters!$V$18:$AI$18,Parameters!$U$19:$U$26,Parameters!$V$19:$AI$26,ABS(J1144),ABS(I1144))</f>
        <v>0.39064427551559244</v>
      </c>
      <c r="N1144" s="35">
        <f t="shared" si="225"/>
        <v>1.9371695638417086</v>
      </c>
      <c r="O1144" s="35">
        <f t="shared" si="226"/>
        <v>1937.1695638417086</v>
      </c>
      <c r="P1144" s="35">
        <f t="shared" si="232"/>
        <v>0.92177977160901114</v>
      </c>
      <c r="Q1144" s="35" cm="1">
        <f t="array" ref="Q1144">_xll.Interp2dTab(-1,1,Parameters!$AL$29:$AY$29,Parameters!$AK$30:$AK$37,Parameters!$AL$30:$AY$37,ABS(L1144),ABS(K1144))</f>
        <v>0.92349232560039529</v>
      </c>
      <c r="R1144" s="35">
        <f t="shared" si="227"/>
        <v>0.81943745480051944</v>
      </c>
      <c r="S1144" s="35">
        <f t="shared" si="233"/>
        <v>0.63596472572351659</v>
      </c>
      <c r="X1144" s="12"/>
      <c r="AB1144" s="17">
        <f>([1]WLTC_BFH!$I1145/1000-H1144)</f>
        <v>-0.75573060081780052</v>
      </c>
      <c r="AC1144" s="17">
        <f t="shared" si="228"/>
        <v>0.75573060081780052</v>
      </c>
      <c r="AG1144" s="17">
        <f>([1]WLTC_BFH!$U1148/1000-N1144)</f>
        <v>-2.282600756502478</v>
      </c>
      <c r="AH1144" s="17">
        <f t="shared" si="229"/>
        <v>2.282600756502478</v>
      </c>
      <c r="AK1144">
        <v>-1.6184609731592601</v>
      </c>
    </row>
    <row r="1145" spans="1:37" x14ac:dyDescent="0.3">
      <c r="A1145" s="5" t="s">
        <v>5</v>
      </c>
      <c r="B1145" s="5">
        <v>1141</v>
      </c>
      <c r="C1145" s="10">
        <v>15.1</v>
      </c>
      <c r="D1145" s="10">
        <v>15.1</v>
      </c>
      <c r="E1145" s="10">
        <v>15.4153</v>
      </c>
      <c r="F1145" s="13">
        <f t="shared" si="230"/>
        <v>0.1388888888888889</v>
      </c>
      <c r="G1145" s="13">
        <f t="shared" si="231"/>
        <v>9.2855000000000008</v>
      </c>
      <c r="H1145" s="35" cm="1">
        <f t="array" ref="H1145">(m*g*_xll.Interp1d(-1,Parameters!$H$48:$H$54,Parameters!$I$48:$I$54,C1145)+c_w*A*rho_L*(C1145/3.6)^2/2+F1145*e_i*m)*C1145/3.6/1000</f>
        <v>1.1014654046125034</v>
      </c>
      <c r="I1145" s="35">
        <f t="shared" si="221"/>
        <v>9.3292045631147289</v>
      </c>
      <c r="J1145" s="35">
        <f t="shared" si="222"/>
        <v>1127.4508728122439</v>
      </c>
      <c r="K1145" s="35">
        <f t="shared" si="223"/>
        <v>38.077148424352764</v>
      </c>
      <c r="L1145" s="35">
        <f t="shared" si="224"/>
        <v>138.11722072917357</v>
      </c>
      <c r="M1145" s="35" cm="1">
        <f t="array" ref="M1145">_xll.Interp2dTab(-1,1,Parameters!$V$29:$AI$29,Parameters!$U$30:$U$37,Parameters!$V$30:$AI$37,ABS(J1145),ABS(I1145))*_xll.Interp2dTab(-1,1,Parameters!$V$18:$AI$18,Parameters!$U$19:$U$26,Parameters!$V$19:$AI$26,ABS(J1145),ABS(I1145))</f>
        <v>0.52104769333164691</v>
      </c>
      <c r="N1145" s="35">
        <f t="shared" si="225"/>
        <v>2.113943538583944</v>
      </c>
      <c r="O1145" s="35">
        <f t="shared" si="226"/>
        <v>2113.9435385839438</v>
      </c>
      <c r="P1145" s="35">
        <f t="shared" si="232"/>
        <v>0.92236697814750668</v>
      </c>
      <c r="Q1145" s="35" cm="1">
        <f t="array" ref="Q1145">_xll.Interp2dTab(-1,1,Parameters!$AL$29:$AY$29,Parameters!$AK$30:$AK$37,Parameters!$AL$30:$AY$37,ABS(L1145),ABS(K1145))</f>
        <v>0.92480865117891597</v>
      </c>
      <c r="R1145" s="35">
        <f t="shared" si="227"/>
        <v>1.1910197890216436</v>
      </c>
      <c r="S1145" s="35">
        <f t="shared" si="233"/>
        <v>0.63629556455380043</v>
      </c>
      <c r="X1145" s="12"/>
      <c r="AB1145" s="17">
        <f>([1]WLTC_BFH!$I1146/1000-H1145)</f>
        <v>-1.1003942046125035</v>
      </c>
      <c r="AC1145" s="17">
        <f t="shared" si="228"/>
        <v>1.1003942046125035</v>
      </c>
      <c r="AG1145" s="17">
        <f>([1]WLTC_BFH!$U1149/1000-N1145)</f>
        <v>-0.587470811311404</v>
      </c>
      <c r="AH1145" s="17">
        <f t="shared" si="229"/>
        <v>0.587470811311404</v>
      </c>
      <c r="AK1145">
        <v>-0.45662229264565091</v>
      </c>
    </row>
    <row r="1146" spans="1:37" x14ac:dyDescent="0.3">
      <c r="A1146" s="5" t="s">
        <v>5</v>
      </c>
      <c r="B1146" s="5">
        <v>1142</v>
      </c>
      <c r="C1146" s="10">
        <v>16.399999999999999</v>
      </c>
      <c r="D1146" s="10">
        <v>16.399999999999999</v>
      </c>
      <c r="E1146" s="10">
        <v>15.164199999999999</v>
      </c>
      <c r="F1146" s="13">
        <f t="shared" si="230"/>
        <v>0.36111111111111083</v>
      </c>
      <c r="G1146" s="13">
        <f t="shared" si="231"/>
        <v>9.290055555555556</v>
      </c>
      <c r="H1146" s="35" cm="1">
        <f t="array" ref="H1146">(m*g*_xll.Interp1d(-1,Parameters!$H$48:$H$54,Parameters!$I$48:$I$54,C1146)+c_w*A*rho_L*(C1146/3.6)^2/2+F1146*e_i*m)*C1146/3.6/1000</f>
        <v>2.5787456432942246</v>
      </c>
      <c r="I1146" s="35">
        <f t="shared" si="221"/>
        <v>20.110152380007126</v>
      </c>
      <c r="J1146" s="35">
        <f t="shared" si="222"/>
        <v>1224.5161797430992</v>
      </c>
      <c r="K1146" s="35">
        <f t="shared" si="223"/>
        <v>82.079586938999086</v>
      </c>
      <c r="L1146" s="35">
        <f t="shared" si="224"/>
        <v>150.00810728201631</v>
      </c>
      <c r="M1146" s="35" cm="1">
        <f t="array" ref="M1146">_xll.Interp2dTab(-1,1,Parameters!$V$29:$AI$29,Parameters!$U$30:$U$37,Parameters!$V$30:$AI$37,ABS(J1146),ABS(I1146))*_xll.Interp2dTab(-1,1,Parameters!$V$18:$AI$18,Parameters!$U$19:$U$26,Parameters!$V$19:$AI$26,ABS(J1146),ABS(I1146))</f>
        <v>0.60793627206024248</v>
      </c>
      <c r="N1146" s="35">
        <f t="shared" si="225"/>
        <v>4.2418025734096814</v>
      </c>
      <c r="O1146" s="35">
        <f t="shared" si="226"/>
        <v>4241.8025734096809</v>
      </c>
      <c r="P1146" s="35">
        <f t="shared" si="232"/>
        <v>0.92354525664012044</v>
      </c>
      <c r="Q1146" s="35" cm="1">
        <f t="array" ref="Q1146">_xll.Interp2dTab(-1,1,Parameters!$AL$29:$AY$29,Parameters!$AK$30:$AK$37,Parameters!$AL$30:$AY$37,ABS(L1146),ABS(K1146))</f>
        <v>0.90023434742892805</v>
      </c>
      <c r="R1146" s="35">
        <f t="shared" si="227"/>
        <v>2.8645270541599861</v>
      </c>
      <c r="S1146" s="35">
        <f t="shared" si="233"/>
        <v>0.63709126651328929</v>
      </c>
      <c r="X1146" s="12"/>
      <c r="AB1146" s="17">
        <f>([1]WLTC_BFH!$I1147/1000-H1146)</f>
        <v>-2.5794992432942245</v>
      </c>
      <c r="AC1146" s="17">
        <f t="shared" si="228"/>
        <v>2.5794992432942245</v>
      </c>
      <c r="AG1146" s="17">
        <f>([1]WLTC_BFH!$U1150/1000-N1146)</f>
        <v>1.0592156084086248</v>
      </c>
      <c r="AH1146" s="17">
        <f t="shared" si="229"/>
        <v>1.0592156084086248</v>
      </c>
      <c r="AK1146">
        <v>4.4756659130161491</v>
      </c>
    </row>
    <row r="1147" spans="1:37" x14ac:dyDescent="0.3">
      <c r="A1147" s="5" t="s">
        <v>5</v>
      </c>
      <c r="B1147" s="5">
        <v>1143</v>
      </c>
      <c r="C1147" s="10">
        <v>19.100000000000001</v>
      </c>
      <c r="D1147" s="10">
        <v>19.100000000000001</v>
      </c>
      <c r="E1147" s="10">
        <v>14.4903</v>
      </c>
      <c r="F1147" s="13">
        <f t="shared" si="230"/>
        <v>0.75000000000000078</v>
      </c>
      <c r="G1147" s="13">
        <f t="shared" si="231"/>
        <v>9.2953611111111112</v>
      </c>
      <c r="H1147" s="35" cm="1">
        <f t="array" ref="H1147">(m*g*_xll.Interp1d(-1,Parameters!$H$48:$H$54,Parameters!$I$48:$I$54,C1147)+c_w*A*rho_L*(C1147/3.6)^2/2+F1147*e_i*m)*C1147/3.6/1000</f>
        <v>5.8247594350335605</v>
      </c>
      <c r="I1147" s="35">
        <f t="shared" si="221"/>
        <v>39.002758906232089</v>
      </c>
      <c r="J1147" s="35">
        <f t="shared" si="222"/>
        <v>1426.1133556764144</v>
      </c>
      <c r="K1147" s="35">
        <f t="shared" si="223"/>
        <v>159.18976047578627</v>
      </c>
      <c r="L1147" s="35">
        <f t="shared" si="224"/>
        <v>174.70456396868974</v>
      </c>
      <c r="M1147" s="35" cm="1">
        <f t="array" ref="M1147">_xll.Interp2dTab(-1,1,Parameters!$V$29:$AI$29,Parameters!$U$30:$U$37,Parameters!$V$30:$AI$37,ABS(J1147),ABS(I1147))*_xll.Interp2dTab(-1,1,Parameters!$V$18:$AI$18,Parameters!$U$19:$U$26,Parameters!$V$19:$AI$26,ABS(J1147),ABS(I1147))</f>
        <v>0.72032344170595786</v>
      </c>
      <c r="N1147" s="35">
        <f t="shared" si="225"/>
        <v>8.0863110899718258</v>
      </c>
      <c r="O1147" s="35">
        <f t="shared" si="226"/>
        <v>8086.3110899718258</v>
      </c>
      <c r="P1147" s="35">
        <f t="shared" si="232"/>
        <v>0.92579145416511266</v>
      </c>
      <c r="Q1147" s="35" cm="1">
        <f t="array" ref="Q1147">_xll.Interp2dTab(-1,1,Parameters!$AL$29:$AY$29,Parameters!$AK$30:$AK$37,Parameters!$AL$30:$AY$37,ABS(L1147),ABS(K1147))</f>
        <v>0.84349238285843742</v>
      </c>
      <c r="R1147" s="35">
        <f t="shared" si="227"/>
        <v>6.9055270129346562</v>
      </c>
      <c r="S1147" s="35">
        <f t="shared" si="233"/>
        <v>0.63900946846132667</v>
      </c>
      <c r="X1147" s="12"/>
      <c r="AB1147" s="17">
        <f>([1]WLTC_BFH!$I1148/1000-H1147)</f>
        <v>-5.8256346350335608</v>
      </c>
      <c r="AC1147" s="17">
        <f t="shared" si="228"/>
        <v>5.8256346350335608</v>
      </c>
      <c r="AG1147" s="17">
        <f>([1]WLTC_BFH!$U1151/1000-N1147)</f>
        <v>-0.54479757645847293</v>
      </c>
      <c r="AH1147" s="17">
        <f t="shared" si="229"/>
        <v>0.54479757645847293</v>
      </c>
      <c r="AK1147">
        <v>7.9014064892116274</v>
      </c>
    </row>
    <row r="1148" spans="1:37" x14ac:dyDescent="0.3">
      <c r="A1148" s="5" t="s">
        <v>5</v>
      </c>
      <c r="B1148" s="5">
        <v>1144</v>
      </c>
      <c r="C1148" s="10">
        <v>22.5</v>
      </c>
      <c r="D1148" s="10">
        <v>22.5</v>
      </c>
      <c r="E1148" s="10">
        <v>14.645099999999999</v>
      </c>
      <c r="F1148" s="13">
        <f t="shared" si="230"/>
        <v>0.94444444444444398</v>
      </c>
      <c r="G1148" s="13">
        <f t="shared" si="231"/>
        <v>9.3016111111111108</v>
      </c>
      <c r="H1148" s="35" cm="1">
        <f t="array" ref="H1148">(m*g*_xll.Interp1d(-1,Parameters!$H$48:$H$54,Parameters!$I$48:$I$54,C1148)+c_w*A*rho_L*(C1148/3.6)^2/2+F1148*e_i*m)*C1148/3.6/1000</f>
        <v>8.5411611760586208</v>
      </c>
      <c r="I1148" s="35">
        <f t="shared" si="221"/>
        <v>48.549537984701693</v>
      </c>
      <c r="J1148" s="35">
        <f t="shared" si="222"/>
        <v>1679.9764661109591</v>
      </c>
      <c r="K1148" s="35">
        <f t="shared" si="223"/>
        <v>198.15493928455996</v>
      </c>
      <c r="L1148" s="35">
        <f t="shared" si="224"/>
        <v>205.80380572227847</v>
      </c>
      <c r="M1148" s="35" cm="1">
        <f t="array" ref="M1148">_xll.Interp2dTab(-1,1,Parameters!$V$29:$AI$29,Parameters!$U$30:$U$37,Parameters!$V$30:$AI$37,ABS(J1148),ABS(I1148))*_xll.Interp2dTab(-1,1,Parameters!$V$18:$AI$18,Parameters!$U$19:$U$26,Parameters!$V$19:$AI$26,ABS(J1148),ABS(I1148))</f>
        <v>0.81381251495885154</v>
      </c>
      <c r="N1148" s="35">
        <f t="shared" si="225"/>
        <v>10.495244321095853</v>
      </c>
      <c r="O1148" s="35">
        <f t="shared" si="226"/>
        <v>10495.244321095854</v>
      </c>
      <c r="P1148" s="35">
        <f t="shared" si="232"/>
        <v>0.92870679980986148</v>
      </c>
      <c r="Q1148" s="35" cm="1">
        <f t="array" ref="Q1148">_xll.Interp2dTab(-1,1,Parameters!$AL$29:$AY$29,Parameters!$AK$30:$AK$37,Parameters!$AL$30:$AY$37,ABS(L1148),ABS(K1148))</f>
        <v>0.83474170081236032</v>
      </c>
      <c r="R1148" s="35">
        <f t="shared" si="227"/>
        <v>10.232100741758162</v>
      </c>
      <c r="S1148" s="35">
        <f t="shared" si="233"/>
        <v>0.64185171866737056</v>
      </c>
      <c r="X1148" s="12"/>
      <c r="AB1148" s="17">
        <f>([1]WLTC_BFH!$I1149/1000-H1148)</f>
        <v>-8.5405779760586213</v>
      </c>
      <c r="AC1148" s="17">
        <f t="shared" si="228"/>
        <v>8.5405779760586213</v>
      </c>
      <c r="AG1148" s="17">
        <f>([1]WLTC_BFH!$U1152/1000-N1148)</f>
        <v>-1.9077800353815739</v>
      </c>
      <c r="AH1148" s="17">
        <f t="shared" si="229"/>
        <v>1.9077800353815739</v>
      </c>
      <c r="AK1148">
        <v>7.1310506729352534</v>
      </c>
    </row>
    <row r="1149" spans="1:37" x14ac:dyDescent="0.3">
      <c r="A1149" s="5" t="s">
        <v>5</v>
      </c>
      <c r="B1149" s="5">
        <v>1145</v>
      </c>
      <c r="C1149" s="10">
        <v>24.4</v>
      </c>
      <c r="D1149" s="10">
        <v>24.4</v>
      </c>
      <c r="E1149" s="10">
        <v>16.5748</v>
      </c>
      <c r="F1149" s="13">
        <f t="shared" si="230"/>
        <v>0.52777777777777735</v>
      </c>
      <c r="G1149" s="13">
        <f t="shared" si="231"/>
        <v>9.3083888888888886</v>
      </c>
      <c r="H1149" s="35" cm="1">
        <f t="array" ref="H1149">(m*g*_xll.Interp1d(-1,Parameters!$H$48:$H$54,Parameters!$I$48:$I$54,C1149)+c_w*A*rho_L*(C1149/3.6)^2/2+F1149*e_i*m)*C1149/3.6/1000</f>
        <v>5.4399351353532888</v>
      </c>
      <c r="I1149" s="35">
        <f t="shared" si="221"/>
        <v>28.513767044163856</v>
      </c>
      <c r="J1149" s="35">
        <f t="shared" si="222"/>
        <v>1821.8411454714401</v>
      </c>
      <c r="K1149" s="35">
        <f t="shared" si="223"/>
        <v>116.37894019075479</v>
      </c>
      <c r="L1149" s="35">
        <f t="shared" si="224"/>
        <v>223.18279376104863</v>
      </c>
      <c r="M1149" s="35" cm="1">
        <f t="array" ref="M1149">_xll.Interp2dTab(-1,1,Parameters!$V$29:$AI$29,Parameters!$U$30:$U$37,Parameters!$V$30:$AI$37,ABS(J1149),ABS(I1149))*_xll.Interp2dTab(-1,1,Parameters!$V$18:$AI$18,Parameters!$U$19:$U$26,Parameters!$V$19:$AI$26,ABS(J1149),ABS(I1149))</f>
        <v>0.74617031459461514</v>
      </c>
      <c r="N1149" s="35">
        <f t="shared" si="225"/>
        <v>7.2904738086622176</v>
      </c>
      <c r="O1149" s="35">
        <f t="shared" si="226"/>
        <v>7290.4738086622174</v>
      </c>
      <c r="P1149" s="35">
        <f t="shared" si="232"/>
        <v>0.93073193142337873</v>
      </c>
      <c r="Q1149" s="35" cm="1">
        <f t="array" ref="Q1149">_xll.Interp2dTab(-1,1,Parameters!$AL$29:$AY$29,Parameters!$AK$30:$AK$37,Parameters!$AL$30:$AY$37,ABS(L1149),ABS(K1149))</f>
        <v>0.8966287087721867</v>
      </c>
      <c r="R1149" s="35">
        <f t="shared" si="227"/>
        <v>6.0670989921821192</v>
      </c>
      <c r="S1149" s="35">
        <f t="shared" si="233"/>
        <v>0.64353702394297674</v>
      </c>
      <c r="X1149" s="12"/>
      <c r="AB1149" s="17">
        <f>([1]WLTC_BFH!$I1150/1000-H1149)</f>
        <v>-5.4360008353532887</v>
      </c>
      <c r="AC1149" s="17">
        <f t="shared" si="228"/>
        <v>5.4360008353532887</v>
      </c>
      <c r="AG1149" s="17">
        <f>([1]WLTC_BFH!$U1153/1000-N1149)</f>
        <v>-3.1436661163548054</v>
      </c>
      <c r="AH1149" s="17">
        <f t="shared" si="229"/>
        <v>3.1436661163548054</v>
      </c>
      <c r="AK1149">
        <v>-0.41355324029643104</v>
      </c>
    </row>
    <row r="1150" spans="1:37" x14ac:dyDescent="0.3">
      <c r="A1150" s="5" t="s">
        <v>5</v>
      </c>
      <c r="B1150" s="5">
        <v>1146</v>
      </c>
      <c r="C1150" s="10">
        <v>24.8</v>
      </c>
      <c r="D1150" s="10">
        <v>24.8</v>
      </c>
      <c r="E1150" s="10">
        <v>19.6493</v>
      </c>
      <c r="F1150" s="13">
        <f t="shared" si="230"/>
        <v>0.1111111111111117</v>
      </c>
      <c r="G1150" s="13">
        <f t="shared" si="231"/>
        <v>9.3152777777777782</v>
      </c>
      <c r="H1150" s="35" cm="1">
        <f t="array" ref="H1150">(m*g*_xll.Interp1d(-1,Parameters!$H$48:$H$54,Parameters!$I$48:$I$54,C1150)+c_w*A*rho_L*(C1150/3.6)^2/2+F1150*e_i*m)*C1150/3.6/1000</f>
        <v>1.6295074411631558</v>
      </c>
      <c r="I1150" s="35">
        <f t="shared" si="221"/>
        <v>8.4034064433850535</v>
      </c>
      <c r="J1150" s="35">
        <f t="shared" si="222"/>
        <v>1851.7073937578575</v>
      </c>
      <c r="K1150" s="35">
        <f t="shared" si="223"/>
        <v>34.298503398676097</v>
      </c>
      <c r="L1150" s="35">
        <f t="shared" si="224"/>
        <v>226.84152808500031</v>
      </c>
      <c r="M1150" s="35" cm="1">
        <f t="array" ref="M1150">_xll.Interp2dTab(-1,1,Parameters!$V$29:$AI$29,Parameters!$U$30:$U$37,Parameters!$V$30:$AI$37,ABS(J1150),ABS(I1150))*_xll.Interp2dTab(-1,1,Parameters!$V$18:$AI$18,Parameters!$U$19:$U$26,Parameters!$V$19:$AI$26,ABS(J1150),ABS(I1150))</f>
        <v>0.56908557195081866</v>
      </c>
      <c r="N1150" s="35">
        <f t="shared" si="225"/>
        <v>2.8633785874718689</v>
      </c>
      <c r="O1150" s="35">
        <f t="shared" si="226"/>
        <v>2863.3785874718687</v>
      </c>
      <c r="P1150" s="35">
        <f t="shared" si="232"/>
        <v>0.93152731436434311</v>
      </c>
      <c r="Q1150" s="35" cm="1">
        <f t="array" ref="Q1150">_xll.Interp2dTab(-1,1,Parameters!$AL$29:$AY$29,Parameters!$AK$30:$AK$37,Parameters!$AL$30:$AY$37,ABS(L1150),ABS(K1150))</f>
        <v>0.93285804484023127</v>
      </c>
      <c r="R1150" s="35">
        <f t="shared" si="227"/>
        <v>1.7467903612732827</v>
      </c>
      <c r="S1150" s="35">
        <f t="shared" si="233"/>
        <v>0.64402224348777493</v>
      </c>
      <c r="X1150" s="12"/>
      <c r="AB1150" s="17">
        <f>([1]WLTC_BFH!$I1151/1000-H1150)</f>
        <v>-1.6229673411631558</v>
      </c>
      <c r="AC1150" s="17">
        <f t="shared" si="228"/>
        <v>1.6229673411631558</v>
      </c>
      <c r="AG1150" s="17">
        <f>([1]WLTC_BFH!$U1154/1000-N1150)</f>
        <v>-2.6727785874720249</v>
      </c>
      <c r="AH1150" s="17">
        <f t="shared" si="229"/>
        <v>2.6727785874720249</v>
      </c>
      <c r="AK1150">
        <v>-7.7091099920144828</v>
      </c>
    </row>
    <row r="1151" spans="1:37" x14ac:dyDescent="0.3">
      <c r="A1151" s="5" t="s">
        <v>5</v>
      </c>
      <c r="B1151" s="5">
        <v>1147</v>
      </c>
      <c r="C1151" s="10">
        <v>22.7</v>
      </c>
      <c r="D1151" s="10">
        <v>22.7</v>
      </c>
      <c r="E1151" s="10">
        <v>23.1389</v>
      </c>
      <c r="F1151" s="13">
        <f t="shared" si="230"/>
        <v>-0.5833333333333337</v>
      </c>
      <c r="G1151" s="13">
        <f t="shared" si="231"/>
        <v>9.3215833333333329</v>
      </c>
      <c r="H1151" s="35" cm="1">
        <f t="array" ref="H1151">(m*g*_xll.Interp1d(-1,Parameters!$H$48:$H$54,Parameters!$I$48:$I$54,C1151)+c_w*A*rho_L*(C1151/3.6)^2/2+F1151*e_i*m)*C1151/3.6/1000</f>
        <v>-4.4827403842429199</v>
      </c>
      <c r="I1151" s="35">
        <f t="shared" si="221"/>
        <v>25.256224692537181</v>
      </c>
      <c r="J1151" s="35">
        <f t="shared" si="222"/>
        <v>1694.9095902541676</v>
      </c>
      <c r="K1151" s="35">
        <f t="shared" si="223"/>
        <v>103.0832810825905</v>
      </c>
      <c r="L1151" s="35">
        <f t="shared" si="224"/>
        <v>207.63317288425426</v>
      </c>
      <c r="M1151" s="35" cm="1">
        <f t="array" ref="M1151">_xll.Interp2dTab(-1,1,Parameters!$V$29:$AI$29,Parameters!$U$30:$U$37,Parameters!$V$30:$AI$37,ABS(J1151),ABS(I1151))*_xll.Interp2dTab(-1,1,Parameters!$V$18:$AI$18,Parameters!$U$19:$U$26,Parameters!$V$19:$AI$26,ABS(J1151),ABS(I1151))</f>
        <v>0.70843978912167438</v>
      </c>
      <c r="N1151" s="35">
        <f t="shared" si="225"/>
        <v>-3.1757516525002676</v>
      </c>
      <c r="O1151" s="35">
        <f t="shared" si="226"/>
        <v>-3175.7516525002675</v>
      </c>
      <c r="P1151" s="35">
        <f t="shared" si="232"/>
        <v>0.93064516112753748</v>
      </c>
      <c r="Q1151" s="35" cm="1">
        <f t="array" ref="Q1151">_xll.Interp2dTab(-1,1,Parameters!$AL$29:$AY$29,Parameters!$AK$30:$AK$37,Parameters!$AL$30:$AY$37,ABS(L1151),ABS(K1151))</f>
        <v>0.90020226076012544</v>
      </c>
      <c r="R1151" s="35">
        <f t="shared" si="227"/>
        <v>-4.0353730282961902</v>
      </c>
      <c r="S1151" s="35">
        <f t="shared" si="233"/>
        <v>0.6429013065354704</v>
      </c>
      <c r="X1151" s="12"/>
      <c r="AB1151" s="17">
        <f>([1]WLTC_BFH!$I1152/1000-H1151)</f>
        <v>4.4909527842429195</v>
      </c>
      <c r="AC1151" s="17">
        <f t="shared" si="228"/>
        <v>4.4909527842429195</v>
      </c>
      <c r="AG1151" s="17">
        <f>([1]WLTC_BFH!$U1155/1000-N1151)</f>
        <v>-1.4836083475000454</v>
      </c>
      <c r="AH1151" s="17">
        <f t="shared" si="229"/>
        <v>1.4836083475000454</v>
      </c>
      <c r="AK1151">
        <v>-14.713927770751781</v>
      </c>
    </row>
    <row r="1152" spans="1:37" x14ac:dyDescent="0.3">
      <c r="A1152" s="5" t="s">
        <v>5</v>
      </c>
      <c r="B1152" s="5">
        <v>1148</v>
      </c>
      <c r="C1152" s="10">
        <v>17.399999999999999</v>
      </c>
      <c r="D1152" s="10">
        <v>17.399999999999999</v>
      </c>
      <c r="E1152" s="10">
        <v>24.767900000000001</v>
      </c>
      <c r="F1152" s="13">
        <f t="shared" si="230"/>
        <v>-1.4722222222222223</v>
      </c>
      <c r="G1152" s="13">
        <f t="shared" si="231"/>
        <v>9.3264166666666668</v>
      </c>
      <c r="H1152" s="35" cm="1">
        <f t="array" ref="H1152">(m*g*_xll.Interp1d(-1,Parameters!$H$48:$H$54,Parameters!$I$48:$I$54,C1152)+c_w*A*rho_L*(C1152/3.6)^2/2+F1152*e_i*m)*C1152/3.6/1000</f>
        <v>-9.3101742284380808</v>
      </c>
      <c r="I1152" s="35">
        <f t="shared" si="221"/>
        <v>68.432004619170016</v>
      </c>
      <c r="J1152" s="35">
        <f t="shared" si="222"/>
        <v>1299.1818004591419</v>
      </c>
      <c r="K1152" s="35">
        <f t="shared" si="223"/>
        <v>279.30522685314241</v>
      </c>
      <c r="L1152" s="35">
        <f t="shared" si="224"/>
        <v>159.15494309189535</v>
      </c>
      <c r="M1152" s="35" cm="1">
        <f t="array" ref="M1152">_xll.Interp2dTab(-1,1,Parameters!$V$29:$AI$29,Parameters!$U$30:$U$37,Parameters!$V$30:$AI$37,ABS(J1152),ABS(I1152))*_xll.Interp2dTab(-1,1,Parameters!$V$18:$AI$18,Parameters!$U$19:$U$26,Parameters!$V$19:$AI$26,ABS(J1152),ABS(I1152))</f>
        <v>0.72861792907023681</v>
      </c>
      <c r="N1152" s="35">
        <f t="shared" si="225"/>
        <v>-6.7835598656076446</v>
      </c>
      <c r="O1152" s="35">
        <f t="shared" si="226"/>
        <v>-6783.5598656076445</v>
      </c>
      <c r="P1152" s="35">
        <f t="shared" si="232"/>
        <v>0.92876083894264649</v>
      </c>
      <c r="Q1152" s="35" cm="1">
        <f t="array" ref="Q1152">_xll.Interp2dTab(-1,1,Parameters!$AL$29:$AY$29,Parameters!$AK$30:$AK$37,Parameters!$AL$30:$AY$37,ABS(L1152),ABS(K1152))</f>
        <v>0.71801872762037378</v>
      </c>
      <c r="R1152" s="35">
        <f t="shared" si="227"/>
        <v>-6.6848794534271061</v>
      </c>
      <c r="S1152" s="35">
        <f t="shared" si="233"/>
        <v>0.64104439557618509</v>
      </c>
      <c r="X1152" s="12"/>
      <c r="AB1152" s="17">
        <f>([1]WLTC_BFH!$I1153/1000-H1152)</f>
        <v>9.312814128438081</v>
      </c>
      <c r="AC1152" s="17">
        <f t="shared" si="228"/>
        <v>9.312814128438081</v>
      </c>
      <c r="AG1152" s="17">
        <f>([1]WLTC_BFH!$U1156/1000-N1152)</f>
        <v>0.94523986560769213</v>
      </c>
      <c r="AH1152" s="17">
        <f t="shared" si="229"/>
        <v>0.94523986560769213</v>
      </c>
      <c r="AK1152">
        <v>-11.118244785796321</v>
      </c>
    </row>
    <row r="1153" spans="1:37" x14ac:dyDescent="0.3">
      <c r="A1153" s="5" t="s">
        <v>5</v>
      </c>
      <c r="B1153" s="5">
        <v>1149</v>
      </c>
      <c r="C1153" s="10">
        <v>13.8</v>
      </c>
      <c r="D1153" s="10">
        <v>13.8</v>
      </c>
      <c r="E1153" s="10">
        <v>24.372599999999998</v>
      </c>
      <c r="F1153" s="13">
        <f t="shared" si="230"/>
        <v>-0.99999999999999933</v>
      </c>
      <c r="G1153" s="13">
        <f t="shared" si="231"/>
        <v>9.3302499999999995</v>
      </c>
      <c r="H1153" s="35" cm="1">
        <f t="array" ref="H1153">(m*g*_xll.Interp1d(-1,Parameters!$H$48:$H$54,Parameters!$I$48:$I$54,C1153)+c_w*A*rho_L*(C1153/3.6)^2/2+F1153*e_i*m)*C1153/3.6/1000</f>
        <v>-4.9351470829613673</v>
      </c>
      <c r="I1153" s="35">
        <f t="shared" si="221"/>
        <v>45.737425628646641</v>
      </c>
      <c r="J1153" s="35">
        <f t="shared" si="222"/>
        <v>1030.3855658813884</v>
      </c>
      <c r="K1153" s="35">
        <f t="shared" si="223"/>
        <v>186.67730270332126</v>
      </c>
      <c r="L1153" s="35">
        <f t="shared" si="224"/>
        <v>126.22633417633081</v>
      </c>
      <c r="M1153" s="35" cm="1">
        <f t="array" ref="M1153">_xll.Interp2dTab(-1,1,Parameters!$V$29:$AI$29,Parameters!$U$30:$U$37,Parameters!$V$30:$AI$37,ABS(J1153),ABS(I1153))*_xll.Interp2dTab(-1,1,Parameters!$V$18:$AI$18,Parameters!$U$19:$U$26,Parameters!$V$19:$AI$26,ABS(J1153),ABS(I1153))</f>
        <v>0.67301798893465326</v>
      </c>
      <c r="N1153" s="35">
        <f t="shared" si="225"/>
        <v>-3.3214427648713798</v>
      </c>
      <c r="O1153" s="35">
        <f t="shared" si="226"/>
        <v>-3321.4427648713799</v>
      </c>
      <c r="P1153" s="35">
        <f t="shared" si="232"/>
        <v>0.92783821595240445</v>
      </c>
      <c r="Q1153" s="35" cm="1">
        <f t="array" ref="Q1153">_xll.Interp2dTab(-1,1,Parameters!$AL$29:$AY$29,Parameters!$AK$30:$AK$37,Parameters!$AL$30:$AY$37,ABS(L1153),ABS(K1153))</f>
        <v>0.78522127653991514</v>
      </c>
      <c r="R1153" s="35">
        <f t="shared" si="227"/>
        <v>-3.8751824923951634</v>
      </c>
      <c r="S1153" s="35">
        <f t="shared" si="233"/>
        <v>0.63996795599496425</v>
      </c>
      <c r="X1153" s="12"/>
      <c r="AB1153" s="17">
        <f>([1]WLTC_BFH!$I1154/1000-H1153)</f>
        <v>4.9337509829613673</v>
      </c>
      <c r="AC1153" s="17">
        <f t="shared" si="228"/>
        <v>4.9337509829613673</v>
      </c>
      <c r="AG1153" s="17">
        <f>([1]WLTC_BFH!$U1157/1000-N1153)</f>
        <v>-0.44868807625024854</v>
      </c>
      <c r="AH1153" s="17">
        <f t="shared" si="229"/>
        <v>0.44868807625024854</v>
      </c>
      <c r="AK1153">
        <v>-4.5327872247851531</v>
      </c>
    </row>
    <row r="1154" spans="1:37" x14ac:dyDescent="0.3">
      <c r="A1154" s="5" t="s">
        <v>5</v>
      </c>
      <c r="B1154" s="5">
        <v>1150</v>
      </c>
      <c r="C1154" s="10">
        <v>12</v>
      </c>
      <c r="D1154" s="10">
        <v>12</v>
      </c>
      <c r="E1154" s="10">
        <v>21.672699999999999</v>
      </c>
      <c r="F1154" s="13">
        <f t="shared" si="230"/>
        <v>-0.50000000000000022</v>
      </c>
      <c r="G1154" s="13">
        <f t="shared" si="231"/>
        <v>9.3335833333333333</v>
      </c>
      <c r="H1154" s="35" cm="1">
        <f t="array" ref="H1154">(m*g*_xll.Interp1d(-1,Parameters!$H$48:$H$54,Parameters!$I$48:$I$54,C1154)+c_w*A*rho_L*(C1154/3.6)^2/2+F1154*e_i*m)*C1154/3.6/1000</f>
        <v>-2.0294745355739425</v>
      </c>
      <c r="I1154" s="35">
        <f t="shared" si="221"/>
        <v>21.629827832283844</v>
      </c>
      <c r="J1154" s="35">
        <f t="shared" si="222"/>
        <v>895.98744859251144</v>
      </c>
      <c r="K1154" s="35">
        <f t="shared" si="223"/>
        <v>88.282142297466507</v>
      </c>
      <c r="L1154" s="35">
        <f t="shared" si="224"/>
        <v>109.7620297185485</v>
      </c>
      <c r="M1154" s="35" cm="1">
        <f t="array" ref="M1154">_xll.Interp2dTab(-1,1,Parameters!$V$29:$AI$29,Parameters!$U$30:$U$37,Parameters!$V$30:$AI$37,ABS(J1154),ABS(I1154))*_xll.Interp2dTab(-1,1,Parameters!$V$18:$AI$18,Parameters!$U$19:$U$26,Parameters!$V$19:$AI$26,ABS(J1154),ABS(I1154))</f>
        <v>0.52980869198925229</v>
      </c>
      <c r="N1154" s="35">
        <f t="shared" si="225"/>
        <v>-1.0752332491179257</v>
      </c>
      <c r="O1154" s="35">
        <f t="shared" si="226"/>
        <v>-1075.2332491179257</v>
      </c>
      <c r="P1154" s="35">
        <f t="shared" si="232"/>
        <v>0.92753954004987171</v>
      </c>
      <c r="Q1154" s="35" cm="1">
        <f t="array" ref="Q1154">_xll.Interp2dTab(-1,1,Parameters!$AL$29:$AY$29,Parameters!$AK$30:$AK$37,Parameters!$AL$30:$AY$37,ABS(L1154),ABS(K1154))</f>
        <v>0.88430329639270844</v>
      </c>
      <c r="R1154" s="35">
        <f t="shared" si="227"/>
        <v>-1.7946710217530983</v>
      </c>
      <c r="S1154" s="35">
        <f t="shared" si="233"/>
        <v>0.6394694362666995</v>
      </c>
      <c r="X1154" s="12"/>
      <c r="AB1154" s="17">
        <f>([1]WLTC_BFH!$I1155/1000-H1154)</f>
        <v>2.0227962355739426</v>
      </c>
      <c r="AC1154" s="17">
        <f t="shared" si="228"/>
        <v>2.0227962355739426</v>
      </c>
      <c r="AG1154" s="17">
        <f>([1]WLTC_BFH!$U1158/1000-N1154)</f>
        <v>-0.10627170137739084</v>
      </c>
      <c r="AH1154" s="17">
        <f t="shared" si="229"/>
        <v>0.10627170137739084</v>
      </c>
      <c r="AK1154">
        <v>3.2466861428566443</v>
      </c>
    </row>
    <row r="1155" spans="1:37" x14ac:dyDescent="0.3">
      <c r="A1155" s="5" t="s">
        <v>5</v>
      </c>
      <c r="B1155" s="5">
        <v>1151</v>
      </c>
      <c r="C1155" s="10">
        <v>12</v>
      </c>
      <c r="D1155" s="10">
        <v>12</v>
      </c>
      <c r="E1155" s="10">
        <v>17.712700000000002</v>
      </c>
      <c r="F1155" s="13">
        <f t="shared" si="230"/>
        <v>0</v>
      </c>
      <c r="G1155" s="13">
        <f t="shared" si="231"/>
        <v>9.3369166666666672</v>
      </c>
      <c r="H1155" s="35" cm="1">
        <f t="array" ref="H1155">(m*g*_xll.Interp1d(-1,Parameters!$H$48:$H$54,Parameters!$I$48:$I$54,C1155)+c_w*A*rho_L*(C1155/3.6)^2/2+F1155*e_i*m)*C1155/3.6/1000</f>
        <v>0.23719279775939178</v>
      </c>
      <c r="I1155" s="35">
        <f t="shared" si="221"/>
        <v>2.5279644009637492</v>
      </c>
      <c r="J1155" s="35">
        <f t="shared" si="222"/>
        <v>895.98744859251144</v>
      </c>
      <c r="K1155" s="35">
        <f t="shared" si="223"/>
        <v>10.317886702533542</v>
      </c>
      <c r="L1155" s="35">
        <f t="shared" si="224"/>
        <v>109.7620297185485</v>
      </c>
      <c r="M1155" s="35" cm="1">
        <f t="array" ref="M1155">_xll.Interp2dTab(-1,1,Parameters!$V$29:$AI$29,Parameters!$U$30:$U$37,Parameters!$V$30:$AI$37,ABS(J1155),ABS(I1155))*_xll.Interp2dTab(-1,1,Parameters!$V$18:$AI$18,Parameters!$U$19:$U$26,Parameters!$V$19:$AI$26,ABS(J1155),ABS(I1155))</f>
        <v>0.23435657545347965</v>
      </c>
      <c r="N1155" s="35">
        <f t="shared" si="225"/>
        <v>1.0121021665401282</v>
      </c>
      <c r="O1155" s="35">
        <f t="shared" si="226"/>
        <v>1012.1021665401282</v>
      </c>
      <c r="P1155" s="35">
        <f t="shared" si="232"/>
        <v>0.92782067954057734</v>
      </c>
      <c r="Q1155" s="35" cm="1">
        <f t="array" ref="Q1155">_xll.Interp2dTab(-1,1,Parameters!$AL$29:$AY$29,Parameters!$AK$30:$AK$37,Parameters!$AL$30:$AY$37,ABS(L1155),ABS(K1155))</f>
        <v>0.61501493747918867</v>
      </c>
      <c r="R1155" s="35">
        <f t="shared" si="227"/>
        <v>0.38566997857254171</v>
      </c>
      <c r="S1155" s="35">
        <f t="shared" si="233"/>
        <v>0.63957656681630293</v>
      </c>
      <c r="X1155" s="12"/>
      <c r="AB1155" s="17">
        <f>([1]WLTC_BFH!$I1156/1000-H1155)</f>
        <v>-0.24403959775939177</v>
      </c>
      <c r="AC1155" s="17">
        <f t="shared" si="228"/>
        <v>0.24403959775939177</v>
      </c>
      <c r="AG1155" s="17">
        <f>([1]WLTC_BFH!$U1159/1000-N1155)</f>
        <v>0.45157783345960278</v>
      </c>
      <c r="AH1155" s="17">
        <f t="shared" si="229"/>
        <v>0.45157783345960278</v>
      </c>
      <c r="AK1155">
        <v>8.0773870203388682</v>
      </c>
    </row>
    <row r="1156" spans="1:37" x14ac:dyDescent="0.3">
      <c r="A1156" s="5" t="s">
        <v>5</v>
      </c>
      <c r="B1156" s="5">
        <v>1152</v>
      </c>
      <c r="C1156" s="10">
        <v>12</v>
      </c>
      <c r="D1156" s="10">
        <v>12</v>
      </c>
      <c r="E1156" s="10">
        <v>13.226900000000001</v>
      </c>
      <c r="F1156" s="13">
        <f t="shared" si="230"/>
        <v>0</v>
      </c>
      <c r="G1156" s="13">
        <f t="shared" si="231"/>
        <v>9.3402500000000011</v>
      </c>
      <c r="H1156" s="35" cm="1">
        <f t="array" ref="H1156">(m*g*_xll.Interp1d(-1,Parameters!$H$48:$H$54,Parameters!$I$48:$I$54,C1156)+c_w*A*rho_L*(C1156/3.6)^2/2+F1156*e_i*m)*C1156/3.6/1000</f>
        <v>0.23719279775939178</v>
      </c>
      <c r="I1156" s="35">
        <f t="shared" ref="I1156:I1219" si="234">ABS(IFERROR(H1156*1000/(C1156/3.6)*r_dyn/i_g,0))</f>
        <v>2.5279644009637492</v>
      </c>
      <c r="J1156" s="35">
        <f t="shared" ref="J1156:J1219" si="235">C1156/3.6*60/2/PI()/r_dyn*i_g</f>
        <v>895.98744859251144</v>
      </c>
      <c r="K1156" s="35">
        <f t="shared" ref="K1156:K1219" si="236">I1156*i_g/2</f>
        <v>10.317886702533542</v>
      </c>
      <c r="L1156" s="35">
        <f t="shared" ref="L1156:L1219" si="237">J1156/i_g</f>
        <v>109.7620297185485</v>
      </c>
      <c r="M1156" s="35" cm="1">
        <f t="array" ref="M1156">_xll.Interp2dTab(-1,1,Parameters!$V$29:$AI$29,Parameters!$U$30:$U$37,Parameters!$V$30:$AI$37,ABS(J1156),ABS(I1156))*_xll.Interp2dTab(-1,1,Parameters!$V$18:$AI$18,Parameters!$U$19:$U$26,Parameters!$V$19:$AI$26,ABS(J1156),ABS(I1156))</f>
        <v>0.23435657545347965</v>
      </c>
      <c r="N1156" s="35">
        <f t="shared" si="225"/>
        <v>1.0121021665401282</v>
      </c>
      <c r="O1156" s="35">
        <f t="shared" si="226"/>
        <v>1012.1021665401282</v>
      </c>
      <c r="P1156" s="35">
        <f t="shared" si="232"/>
        <v>0.92810181903128297</v>
      </c>
      <c r="Q1156" s="35" cm="1">
        <f t="array" ref="Q1156">_xll.Interp2dTab(-1,1,Parameters!$AL$29:$AY$29,Parameters!$AK$30:$AK$37,Parameters!$AL$30:$AY$37,ABS(L1156),ABS(K1156))</f>
        <v>0.61501493747918867</v>
      </c>
      <c r="R1156" s="35">
        <f t="shared" si="227"/>
        <v>0.38566997857254171</v>
      </c>
      <c r="S1156" s="35">
        <f t="shared" si="233"/>
        <v>0.63968369736590636</v>
      </c>
      <c r="X1156" s="12"/>
      <c r="AB1156" s="17">
        <f>([1]WLTC_BFH!$I1157/1000-H1156)</f>
        <v>-0.24336419775939178</v>
      </c>
      <c r="AC1156" s="17">
        <f t="shared" si="228"/>
        <v>0.24336419775939178</v>
      </c>
      <c r="AG1156" s="17">
        <f>([1]WLTC_BFH!$U1160/1000-N1156)</f>
        <v>2.026937833459785</v>
      </c>
      <c r="AH1156" s="17">
        <f t="shared" si="229"/>
        <v>2.026937833459785</v>
      </c>
      <c r="AK1156">
        <v>9.4289577292818354</v>
      </c>
    </row>
    <row r="1157" spans="1:37" x14ac:dyDescent="0.3">
      <c r="A1157" s="5" t="s">
        <v>5</v>
      </c>
      <c r="B1157" s="5">
        <v>1153</v>
      </c>
      <c r="C1157" s="10">
        <v>13.9</v>
      </c>
      <c r="D1157" s="10">
        <v>13.9</v>
      </c>
      <c r="E1157" s="10">
        <v>11.367599999999999</v>
      </c>
      <c r="F1157" s="13">
        <f t="shared" si="230"/>
        <v>0.5277777777777779</v>
      </c>
      <c r="G1157" s="13">
        <f t="shared" si="231"/>
        <v>9.344111111111113</v>
      </c>
      <c r="H1157" s="35" cm="1">
        <f t="array" ref="H1157">(m*g*_xll.Interp1d(-1,Parameters!$H$48:$H$54,Parameters!$I$48:$I$54,C1157)+c_w*A*rho_L*(C1157/3.6)^2/2+F1157*e_i*m)*C1157/3.6/1000</f>
        <v>3.0519492930229961</v>
      </c>
      <c r="I1157" s="35">
        <f t="shared" si="234"/>
        <v>28.081041776642699</v>
      </c>
      <c r="J1157" s="35">
        <f t="shared" si="235"/>
        <v>1037.8521279529925</v>
      </c>
      <c r="K1157" s="35">
        <f t="shared" si="236"/>
        <v>114.61277201136718</v>
      </c>
      <c r="L1157" s="35">
        <f t="shared" si="237"/>
        <v>127.14101775731869</v>
      </c>
      <c r="M1157" s="35" cm="1">
        <f t="array" ref="M1157">_xll.Interp2dTab(-1,1,Parameters!$V$29:$AI$29,Parameters!$U$30:$U$37,Parameters!$V$30:$AI$37,ABS(J1157),ABS(I1157))*_xll.Interp2dTab(-1,1,Parameters!$V$18:$AI$18,Parameters!$U$19:$U$26,Parameters!$V$19:$AI$26,ABS(J1157),ABS(I1157))</f>
        <v>0.60751311470305791</v>
      </c>
      <c r="N1157" s="35">
        <f t="shared" ref="N1157:N1220" si="238">IF(H1157&lt;0,H1157*M1157,H1157/M1157)</f>
        <v>5.0236763934137239</v>
      </c>
      <c r="O1157" s="35">
        <f t="shared" ref="O1157:O1220" si="239">N1157*1000</f>
        <v>5023.6763934137234</v>
      </c>
      <c r="P1157" s="35">
        <f t="shared" si="232"/>
        <v>0.92949728469612014</v>
      </c>
      <c r="Q1157" s="35" cm="1">
        <f t="array" ref="Q1157">_xll.Interp2dTab(-1,1,Parameters!$AL$29:$AY$29,Parameters!$AK$30:$AK$37,Parameters!$AL$30:$AY$37,ABS(L1157),ABS(K1157))</f>
        <v>0.86259000643677586</v>
      </c>
      <c r="R1157" s="35">
        <f t="shared" ref="R1157:R1220" si="240">IF(H1157&lt;0,H1157*Q1157,H1157/Q1157)</f>
        <v>3.5381227121215097</v>
      </c>
      <c r="S1157" s="35">
        <f t="shared" si="233"/>
        <v>0.6406665092303846</v>
      </c>
      <c r="X1157" s="12"/>
      <c r="AB1157" s="17">
        <f>([1]WLTC_BFH!$I1158/1000-H1157)</f>
        <v>-3.0529771930229961</v>
      </c>
      <c r="AC1157" s="17">
        <f t="shared" ref="AC1157:AC1220" si="241">ABS(AB1157)</f>
        <v>3.0529771930229961</v>
      </c>
      <c r="AG1157" s="17">
        <f>([1]WLTC_BFH!$U1161/1000-N1157)</f>
        <v>0.28499687391270978</v>
      </c>
      <c r="AH1157" s="17">
        <f t="shared" ref="AH1157:AH1220" si="242">ABS(AG1157)</f>
        <v>0.28499687391270978</v>
      </c>
      <c r="AK1157">
        <v>7.1441614111867286</v>
      </c>
    </row>
    <row r="1158" spans="1:37" x14ac:dyDescent="0.3">
      <c r="A1158" s="5" t="s">
        <v>5</v>
      </c>
      <c r="B1158" s="5">
        <v>1154</v>
      </c>
      <c r="C1158" s="10">
        <v>17.7</v>
      </c>
      <c r="D1158" s="10">
        <v>17.7</v>
      </c>
      <c r="E1158" s="10">
        <v>12.128399999999999</v>
      </c>
      <c r="F1158" s="13">
        <f t="shared" ref="F1158:F1221" si="243">(($C1158-$C1157)/3.6)</f>
        <v>1.0555555555555551</v>
      </c>
      <c r="G1158" s="13">
        <f t="shared" ref="G1158:G1221" si="244">(C1158/3.6)/1000+G1157</f>
        <v>9.3490277777777795</v>
      </c>
      <c r="H1158" s="35" cm="1">
        <f t="array" ref="H1158">(m*g*_xll.Interp1d(-1,Parameters!$H$48:$H$54,Parameters!$I$48:$I$54,C1158)+c_w*A*rho_L*(C1158/3.6)^2/2+F1158*e_i*m)*C1158/3.6/1000</f>
        <v>7.4332873303555553</v>
      </c>
      <c r="I1158" s="35">
        <f t="shared" si="234"/>
        <v>53.710396247718272</v>
      </c>
      <c r="J1158" s="35">
        <f t="shared" si="235"/>
        <v>1321.5814866739545</v>
      </c>
      <c r="K1158" s="35">
        <f t="shared" si="236"/>
        <v>219.21898228506214</v>
      </c>
      <c r="L1158" s="35">
        <f t="shared" si="237"/>
        <v>161.89899383485906</v>
      </c>
      <c r="M1158" s="35" cm="1">
        <f t="array" ref="M1158">_xll.Interp2dTab(-1,1,Parameters!$V$29:$AI$29,Parameters!$U$30:$U$37,Parameters!$V$30:$AI$37,ABS(J1158),ABS(I1158))*_xll.Interp2dTab(-1,1,Parameters!$V$18:$AI$18,Parameters!$U$19:$U$26,Parameters!$V$19:$AI$26,ABS(J1158),ABS(I1158))</f>
        <v>0.7444069622998376</v>
      </c>
      <c r="N1158" s="35">
        <f t="shared" si="238"/>
        <v>9.9855155940380929</v>
      </c>
      <c r="O1158" s="35">
        <f t="shared" si="239"/>
        <v>9985.5155940380937</v>
      </c>
      <c r="P1158" s="35">
        <f t="shared" ref="P1158:P1221" si="245">N1158*(B1158-B1157)/60/60+P1157</f>
        <v>0.9322710390277974</v>
      </c>
      <c r="Q1158" s="35" cm="1">
        <f t="array" ref="Q1158">_xll.Interp2dTab(-1,1,Parameters!$AL$29:$AY$29,Parameters!$AK$30:$AK$37,Parameters!$AL$30:$AY$37,ABS(L1158),ABS(K1158))</f>
        <v>0.78030021278282513</v>
      </c>
      <c r="R1158" s="35">
        <f t="shared" si="240"/>
        <v>9.5261890341485831</v>
      </c>
      <c r="S1158" s="35">
        <f t="shared" ref="S1158:S1221" si="246">R1158*(B1158-B1157)/60/60+S1157</f>
        <v>0.64331267285098137</v>
      </c>
      <c r="X1158" s="12"/>
      <c r="AB1158" s="17">
        <f>([1]WLTC_BFH!$I1159/1000-H1158)</f>
        <v>-7.4319041303555551</v>
      </c>
      <c r="AC1158" s="17">
        <f t="shared" si="241"/>
        <v>7.4319041303555551</v>
      </c>
      <c r="AG1158" s="17">
        <f>([1]WLTC_BFH!$U1162/1000-N1158)</f>
        <v>-0.80540344450562351</v>
      </c>
      <c r="AH1158" s="17">
        <f t="shared" si="242"/>
        <v>0.80540344450562351</v>
      </c>
      <c r="AK1158">
        <v>7.2438164438401698</v>
      </c>
    </row>
    <row r="1159" spans="1:37" x14ac:dyDescent="0.3">
      <c r="A1159" s="5" t="s">
        <v>5</v>
      </c>
      <c r="B1159" s="5">
        <v>1155</v>
      </c>
      <c r="C1159" s="10">
        <v>22.8</v>
      </c>
      <c r="D1159" s="10">
        <v>22.8</v>
      </c>
      <c r="E1159" s="10">
        <v>13.743</v>
      </c>
      <c r="F1159" s="13">
        <f t="shared" si="243"/>
        <v>1.416666666666667</v>
      </c>
      <c r="G1159" s="13">
        <f t="shared" si="244"/>
        <v>9.3553611111111135</v>
      </c>
      <c r="H1159" s="35" cm="1">
        <f t="array" ref="H1159">(m*g*_xll.Interp1d(-1,Parameters!$H$48:$H$54,Parameters!$I$48:$I$54,C1159)+c_w*A*rho_L*(C1159/3.6)^2/2+F1159*e_i*m)*C1159/3.6/1000</f>
        <v>12.725055128388519</v>
      </c>
      <c r="I1159" s="35">
        <f t="shared" si="234"/>
        <v>71.379833018678681</v>
      </c>
      <c r="J1159" s="35">
        <f t="shared" si="235"/>
        <v>1702.376152325772</v>
      </c>
      <c r="K1159" s="35">
        <f t="shared" si="236"/>
        <v>291.33678846573707</v>
      </c>
      <c r="L1159" s="35">
        <f t="shared" si="237"/>
        <v>208.54785646524218</v>
      </c>
      <c r="M1159" s="35" cm="1">
        <f t="array" ref="M1159">_xll.Interp2dTab(-1,1,Parameters!$V$29:$AI$29,Parameters!$U$30:$U$37,Parameters!$V$30:$AI$37,ABS(J1159),ABS(I1159))*_xll.Interp2dTab(-1,1,Parameters!$V$18:$AI$18,Parameters!$U$19:$U$26,Parameters!$V$19:$AI$26,ABS(J1159),ABS(I1159))</f>
        <v>0.80589344494613346</v>
      </c>
      <c r="N1159" s="35">
        <f t="shared" si="238"/>
        <v>15.789997062501323</v>
      </c>
      <c r="O1159" s="35">
        <f t="shared" si="239"/>
        <v>15789.997062501323</v>
      </c>
      <c r="P1159" s="35">
        <f t="shared" si="245"/>
        <v>0.93665714932293664</v>
      </c>
      <c r="Q1159" s="35" cm="1">
        <f t="array" ref="Q1159">_xll.Interp2dTab(-1,1,Parameters!$AL$29:$AY$29,Parameters!$AK$30:$AK$37,Parameters!$AL$30:$AY$37,ABS(L1159),ABS(K1159))</f>
        <v>0.74691486044461342</v>
      </c>
      <c r="R1159" s="35">
        <f t="shared" si="240"/>
        <v>17.036821466925588</v>
      </c>
      <c r="S1159" s="35">
        <f t="shared" si="246"/>
        <v>0.64804512325846075</v>
      </c>
      <c r="X1159" s="12"/>
      <c r="AB1159" s="17">
        <f>([1]WLTC_BFH!$I1160/1000-H1159)</f>
        <v>-12.722491828388518</v>
      </c>
      <c r="AC1159" s="17">
        <f t="shared" si="241"/>
        <v>12.722491828388518</v>
      </c>
      <c r="AG1159" s="17">
        <f>([1]WLTC_BFH!$U1163/1000-N1159)</f>
        <v>-2.2360157540900882</v>
      </c>
      <c r="AH1159" s="17">
        <f t="shared" si="242"/>
        <v>2.2360157540900882</v>
      </c>
      <c r="AK1159">
        <v>10.140541203179065</v>
      </c>
    </row>
    <row r="1160" spans="1:37" x14ac:dyDescent="0.3">
      <c r="A1160" s="5" t="s">
        <v>5</v>
      </c>
      <c r="B1160" s="5">
        <v>1156</v>
      </c>
      <c r="C1160" s="10">
        <v>27.3</v>
      </c>
      <c r="D1160" s="10">
        <v>27.3</v>
      </c>
      <c r="E1160" s="10">
        <v>16.0901</v>
      </c>
      <c r="F1160" s="13">
        <f t="shared" si="243"/>
        <v>1.25</v>
      </c>
      <c r="G1160" s="13">
        <f t="shared" si="244"/>
        <v>9.3629444444444463</v>
      </c>
      <c r="H1160" s="35" cm="1">
        <f t="array" ref="H1160">(m*g*_xll.Interp1d(-1,Parameters!$H$48:$H$54,Parameters!$I$48:$I$54,C1160)+c_w*A*rho_L*(C1160/3.6)^2/2+F1160*e_i*m)*C1160/3.6/1000</f>
        <v>13.571650656819001</v>
      </c>
      <c r="I1160" s="35">
        <f t="shared" si="234"/>
        <v>63.580029812528693</v>
      </c>
      <c r="J1160" s="35">
        <f t="shared" si="235"/>
        <v>2038.3714455479637</v>
      </c>
      <c r="K1160" s="35">
        <f t="shared" si="236"/>
        <v>259.50189167983586</v>
      </c>
      <c r="L1160" s="35">
        <f t="shared" si="237"/>
        <v>249.70861760969785</v>
      </c>
      <c r="M1160" s="35" cm="1">
        <f t="array" ref="M1160">_xll.Interp2dTab(-1,1,Parameters!$V$29:$AI$29,Parameters!$U$30:$U$37,Parameters!$V$30:$AI$37,ABS(J1160),ABS(I1160))*_xll.Interp2dTab(-1,1,Parameters!$V$18:$AI$18,Parameters!$U$19:$U$26,Parameters!$V$19:$AI$26,ABS(J1160),ABS(I1160))</f>
        <v>0.87492932495564113</v>
      </c>
      <c r="N1160" s="35">
        <f t="shared" si="238"/>
        <v>15.511710797334496</v>
      </c>
      <c r="O1160" s="35">
        <f t="shared" si="239"/>
        <v>15511.710797334496</v>
      </c>
      <c r="P1160" s="35">
        <f t="shared" si="245"/>
        <v>0.94096595787775184</v>
      </c>
      <c r="Q1160" s="35" cm="1">
        <f t="array" ref="Q1160">_xll.Interp2dTab(-1,1,Parameters!$AL$29:$AY$29,Parameters!$AK$30:$AK$37,Parameters!$AL$30:$AY$37,ABS(L1160),ABS(K1160))</f>
        <v>0.81215430600824934</v>
      </c>
      <c r="R1160" s="35">
        <f t="shared" si="240"/>
        <v>16.710679924266941</v>
      </c>
      <c r="S1160" s="35">
        <f t="shared" si="246"/>
        <v>0.65268697879297932</v>
      </c>
      <c r="X1160" s="12"/>
      <c r="AB1160" s="17">
        <f>([1]WLTC_BFH!$I1161/1000-H1160)</f>
        <v>-13.567748856819001</v>
      </c>
      <c r="AC1160" s="17">
        <f t="shared" si="241"/>
        <v>13.567748856819001</v>
      </c>
      <c r="AG1160" s="17">
        <f>([1]WLTC_BFH!$U1164/1000-N1160)</f>
        <v>5.8980111756428144E-2</v>
      </c>
      <c r="AH1160" s="17">
        <f t="shared" si="242"/>
        <v>5.8980111756428144E-2</v>
      </c>
      <c r="AK1160">
        <v>10.277341237498153</v>
      </c>
    </row>
    <row r="1161" spans="1:37" x14ac:dyDescent="0.3">
      <c r="A1161" s="5" t="s">
        <v>5</v>
      </c>
      <c r="B1161" s="5">
        <v>1157</v>
      </c>
      <c r="C1161" s="10">
        <v>31.2</v>
      </c>
      <c r="D1161" s="10">
        <v>31.2</v>
      </c>
      <c r="E1161" s="10">
        <v>19.4984</v>
      </c>
      <c r="F1161" s="13">
        <f t="shared" si="243"/>
        <v>1.0833333333333328</v>
      </c>
      <c r="G1161" s="13">
        <f t="shared" si="244"/>
        <v>9.3716111111111129</v>
      </c>
      <c r="H1161" s="35" cm="1">
        <f t="array" ref="H1161">(m*g*_xll.Interp1d(-1,Parameters!$H$48:$H$54,Parameters!$I$48:$I$54,C1161)+c_w*A*rho_L*(C1161/3.6)^2/2+F1161*e_i*m)*C1161/3.6/1000</f>
        <v>13.61015006599281</v>
      </c>
      <c r="I1161" s="35">
        <f t="shared" si="234"/>
        <v>55.790341773922407</v>
      </c>
      <c r="J1161" s="35">
        <f t="shared" si="235"/>
        <v>2329.56736634053</v>
      </c>
      <c r="K1161" s="35">
        <f t="shared" si="236"/>
        <v>227.70827995026431</v>
      </c>
      <c r="L1161" s="35">
        <f t="shared" si="237"/>
        <v>285.38127726822614</v>
      </c>
      <c r="M1161" s="35" cm="1">
        <f t="array" ref="M1161">_xll.Interp2dTab(-1,1,Parameters!$V$29:$AI$29,Parameters!$U$30:$U$37,Parameters!$V$30:$AI$37,ABS(J1161),ABS(I1161))*_xll.Interp2dTab(-1,1,Parameters!$V$18:$AI$18,Parameters!$U$19:$U$26,Parameters!$V$19:$AI$26,ABS(J1161),ABS(I1161))</f>
        <v>0.8842743065741826</v>
      </c>
      <c r="N1161" s="35">
        <f t="shared" si="238"/>
        <v>15.391321408761346</v>
      </c>
      <c r="O1161" s="35">
        <f t="shared" si="239"/>
        <v>15391.321408761347</v>
      </c>
      <c r="P1161" s="35">
        <f t="shared" si="245"/>
        <v>0.94524132493574109</v>
      </c>
      <c r="Q1161" s="35" cm="1">
        <f t="array" ref="Q1161">_xll.Interp2dTab(-1,1,Parameters!$AL$29:$AY$29,Parameters!$AK$30:$AK$37,Parameters!$AL$30:$AY$37,ABS(L1161),ABS(K1161))</f>
        <v>0.86298355974290797</v>
      </c>
      <c r="R1161" s="35">
        <f t="shared" si="240"/>
        <v>15.771042115851452</v>
      </c>
      <c r="S1161" s="35">
        <f t="shared" si="246"/>
        <v>0.65706782382516027</v>
      </c>
      <c r="X1161" s="12"/>
      <c r="AB1161" s="17">
        <f>([1]WLTC_BFH!$I1162/1000-H1161)</f>
        <v>-13.60297296599281</v>
      </c>
      <c r="AC1161" s="17">
        <f t="shared" si="241"/>
        <v>13.60297296599281</v>
      </c>
      <c r="AG1161" s="17">
        <f>([1]WLTC_BFH!$U1165/1000-N1161)</f>
        <v>1.0496686902481827</v>
      </c>
      <c r="AH1161" s="17">
        <f t="shared" si="242"/>
        <v>1.0496686902481827</v>
      </c>
      <c r="AK1161">
        <v>7.7301646564000244</v>
      </c>
    </row>
    <row r="1162" spans="1:37" x14ac:dyDescent="0.3">
      <c r="A1162" s="5" t="s">
        <v>5</v>
      </c>
      <c r="B1162" s="5">
        <v>1158</v>
      </c>
      <c r="C1162" s="10">
        <v>35.200000000000003</v>
      </c>
      <c r="D1162" s="10">
        <v>35.200000000000003</v>
      </c>
      <c r="E1162" s="10">
        <v>24.015499999999999</v>
      </c>
      <c r="F1162" s="13">
        <f t="shared" si="243"/>
        <v>1.111111111111112</v>
      </c>
      <c r="G1162" s="13">
        <f t="shared" si="244"/>
        <v>9.3813888888888908</v>
      </c>
      <c r="H1162" s="35" cm="1">
        <f t="array" ref="H1162">(m*g*_xll.Interp1d(-1,Parameters!$H$48:$H$54,Parameters!$I$48:$I$54,C1162)+c_w*A*rho_L*(C1162/3.6)^2/2+F1162*e_i*m)*C1162/3.6/1000</f>
        <v>15.807911213097359</v>
      </c>
      <c r="I1162" s="35">
        <f t="shared" si="234"/>
        <v>57.435780442495656</v>
      </c>
      <c r="J1162" s="35">
        <f t="shared" si="235"/>
        <v>2628.2298492047007</v>
      </c>
      <c r="K1162" s="35">
        <f t="shared" si="236"/>
        <v>234.42413787604602</v>
      </c>
      <c r="L1162" s="35">
        <f t="shared" si="237"/>
        <v>321.96862050774234</v>
      </c>
      <c r="M1162" s="35" cm="1">
        <f t="array" ref="M1162">_xll.Interp2dTab(-1,1,Parameters!$V$29:$AI$29,Parameters!$U$30:$U$37,Parameters!$V$30:$AI$37,ABS(J1162),ABS(I1162))*_xll.Interp2dTab(-1,1,Parameters!$V$18:$AI$18,Parameters!$U$19:$U$26,Parameters!$V$19:$AI$26,ABS(J1162),ABS(I1162))</f>
        <v>0.88431430108533882</v>
      </c>
      <c r="N1162" s="35">
        <f t="shared" si="238"/>
        <v>17.875896831811897</v>
      </c>
      <c r="O1162" s="35">
        <f t="shared" si="239"/>
        <v>17875.896831811897</v>
      </c>
      <c r="P1162" s="35">
        <f t="shared" si="245"/>
        <v>0.95020685183346665</v>
      </c>
      <c r="Q1162" s="35" cm="1">
        <f t="array" ref="Q1162">_xll.Interp2dTab(-1,1,Parameters!$AL$29:$AY$29,Parameters!$AK$30:$AK$37,Parameters!$AL$30:$AY$37,ABS(L1162),ABS(K1162))</f>
        <v>0.874495492197226</v>
      </c>
      <c r="R1162" s="35">
        <f t="shared" si="240"/>
        <v>18.076606859778053</v>
      </c>
      <c r="S1162" s="35">
        <f t="shared" si="246"/>
        <v>0.66208910350843198</v>
      </c>
      <c r="X1162" s="12"/>
      <c r="AB1162" s="17">
        <f>([1]WLTC_BFH!$I1163/1000-H1162)</f>
        <v>-15.79653971309736</v>
      </c>
      <c r="AC1162" s="17">
        <f t="shared" si="241"/>
        <v>15.79653971309736</v>
      </c>
      <c r="AG1162" s="17">
        <f>([1]WLTC_BFH!$U1166/1000-N1162)</f>
        <v>1.5062390905180898</v>
      </c>
      <c r="AH1162" s="17">
        <f t="shared" si="242"/>
        <v>1.5062390905180898</v>
      </c>
      <c r="AK1162">
        <v>5.7468675228007395</v>
      </c>
    </row>
    <row r="1163" spans="1:37" x14ac:dyDescent="0.3">
      <c r="A1163" s="5" t="s">
        <v>5</v>
      </c>
      <c r="B1163" s="5">
        <v>1159</v>
      </c>
      <c r="C1163" s="10">
        <v>39.4</v>
      </c>
      <c r="D1163" s="10">
        <v>39.4</v>
      </c>
      <c r="E1163" s="10">
        <v>29.195699999999999</v>
      </c>
      <c r="F1163" s="13">
        <f t="shared" si="243"/>
        <v>1.1666666666666654</v>
      </c>
      <c r="G1163" s="13">
        <f t="shared" si="244"/>
        <v>9.392333333333335</v>
      </c>
      <c r="H1163" s="35" cm="1">
        <f t="array" ref="H1163">(m*g*_xll.Interp1d(-1,Parameters!$H$48:$H$54,Parameters!$I$48:$I$54,C1163)+c_w*A*rho_L*(C1163/3.6)^2/2+F1163*e_i*m)*C1163/3.6/1000</f>
        <v>18.630428588347229</v>
      </c>
      <c r="I1163" s="35">
        <f t="shared" si="234"/>
        <v>60.475201793391456</v>
      </c>
      <c r="J1163" s="35">
        <f t="shared" si="235"/>
        <v>2941.8254562120796</v>
      </c>
      <c r="K1163" s="35">
        <f t="shared" si="236"/>
        <v>246.82953611972724</v>
      </c>
      <c r="L1163" s="35">
        <f t="shared" si="237"/>
        <v>360.38533090923431</v>
      </c>
      <c r="M1163" s="35" cm="1">
        <f t="array" ref="M1163">_xll.Interp2dTab(-1,1,Parameters!$V$29:$AI$29,Parameters!$U$30:$U$37,Parameters!$V$30:$AI$37,ABS(J1163),ABS(I1163))*_xll.Interp2dTab(-1,1,Parameters!$V$18:$AI$18,Parameters!$U$19:$U$26,Parameters!$V$19:$AI$26,ABS(J1163),ABS(I1163))</f>
        <v>0.8835024478402087</v>
      </c>
      <c r="N1163" s="35">
        <f t="shared" si="238"/>
        <v>21.08701411511737</v>
      </c>
      <c r="O1163" s="35">
        <f t="shared" si="239"/>
        <v>21087.01411511737</v>
      </c>
      <c r="P1163" s="35">
        <f t="shared" si="245"/>
        <v>0.95606435575433257</v>
      </c>
      <c r="Q1163" s="35" cm="1">
        <f t="array" ref="Q1163">_xll.Interp2dTab(-1,1,Parameters!$AL$29:$AY$29,Parameters!$AK$30:$AK$37,Parameters!$AL$30:$AY$37,ABS(L1163),ABS(K1163))</f>
        <v>0.87680716154492611</v>
      </c>
      <c r="R1163" s="35">
        <f t="shared" si="240"/>
        <v>21.248034237677285</v>
      </c>
      <c r="S1163" s="35">
        <f t="shared" si="246"/>
        <v>0.66799133524112009</v>
      </c>
      <c r="X1163" s="12"/>
      <c r="AB1163" s="17">
        <f>([1]WLTC_BFH!$I1164/1000-H1163)</f>
        <v>-18.61497238834723</v>
      </c>
      <c r="AC1163" s="17">
        <f t="shared" si="241"/>
        <v>18.61497238834723</v>
      </c>
      <c r="AG1163" s="17">
        <f>([1]WLTC_BFH!$U1167/1000-N1163)</f>
        <v>-2.4087438448469243</v>
      </c>
      <c r="AH1163" s="17">
        <f t="shared" si="242"/>
        <v>2.4087438448469243</v>
      </c>
      <c r="AK1163">
        <v>-2.688293916783735E-2</v>
      </c>
    </row>
    <row r="1164" spans="1:37" x14ac:dyDescent="0.3">
      <c r="A1164" s="5" t="s">
        <v>5</v>
      </c>
      <c r="B1164" s="5">
        <v>1160</v>
      </c>
      <c r="C1164" s="10">
        <v>42.5</v>
      </c>
      <c r="D1164" s="10">
        <v>42.5</v>
      </c>
      <c r="E1164" s="10">
        <v>33.439799999999998</v>
      </c>
      <c r="F1164" s="13">
        <f t="shared" si="243"/>
        <v>0.86111111111111149</v>
      </c>
      <c r="G1164" s="13">
        <f t="shared" si="244"/>
        <v>9.404138888888891</v>
      </c>
      <c r="H1164" s="35" cm="1">
        <f t="array" ref="H1164">(m*g*_xll.Interp1d(-1,Parameters!$H$48:$H$54,Parameters!$I$48:$I$54,C1164)+c_w*A*rho_L*(C1164/3.6)^2/2+F1164*e_i*m)*C1164/3.6/1000</f>
        <v>15.28555254053971</v>
      </c>
      <c r="I1164" s="35">
        <f t="shared" si="234"/>
        <v>45.998419993582104</v>
      </c>
      <c r="J1164" s="35">
        <f t="shared" si="235"/>
        <v>3173.2888804318122</v>
      </c>
      <c r="K1164" s="35">
        <f t="shared" si="236"/>
        <v>187.74255120380536</v>
      </c>
      <c r="L1164" s="35">
        <f t="shared" si="237"/>
        <v>388.74052191985936</v>
      </c>
      <c r="M1164" s="35" cm="1">
        <f t="array" ref="M1164">_xll.Interp2dTab(-1,1,Parameters!$V$29:$AI$29,Parameters!$U$30:$U$37,Parameters!$V$30:$AI$37,ABS(J1164),ABS(I1164))*_xll.Interp2dTab(-1,1,Parameters!$V$18:$AI$18,Parameters!$U$19:$U$26,Parameters!$V$19:$AI$26,ABS(J1164),ABS(I1164))</f>
        <v>0.86941195790144576</v>
      </c>
      <c r="N1164" s="35">
        <f t="shared" si="238"/>
        <v>17.581484130302748</v>
      </c>
      <c r="O1164" s="35">
        <f t="shared" si="239"/>
        <v>17581.484130302746</v>
      </c>
      <c r="P1164" s="35">
        <f t="shared" si="245"/>
        <v>0.96094810134608333</v>
      </c>
      <c r="Q1164" s="35" cm="1">
        <f t="array" ref="Q1164">_xll.Interp2dTab(-1,1,Parameters!$AL$29:$AY$29,Parameters!$AK$30:$AK$37,Parameters!$AL$30:$AY$37,ABS(L1164),ABS(K1164))</f>
        <v>0.91210721770065972</v>
      </c>
      <c r="R1164" s="35">
        <f t="shared" si="240"/>
        <v>16.758504092395206</v>
      </c>
      <c r="S1164" s="35">
        <f t="shared" si="246"/>
        <v>0.67264647526678545</v>
      </c>
      <c r="X1164" s="12"/>
      <c r="AB1164" s="17">
        <f>([1]WLTC_BFH!$I1165/1000-H1164)</f>
        <v>-15.27253534053971</v>
      </c>
      <c r="AC1164" s="17">
        <f t="shared" si="241"/>
        <v>15.27253534053971</v>
      </c>
      <c r="AG1164" s="17">
        <f>([1]WLTC_BFH!$U1168/1000-N1164)</f>
        <v>-2.9876462924649161</v>
      </c>
      <c r="AH1164" s="17">
        <f t="shared" si="242"/>
        <v>2.9876462924649161</v>
      </c>
      <c r="AK1164">
        <v>-2.2540226052250354</v>
      </c>
    </row>
    <row r="1165" spans="1:37" x14ac:dyDescent="0.3">
      <c r="A1165" s="5" t="s">
        <v>5</v>
      </c>
      <c r="B1165" s="5">
        <v>1161</v>
      </c>
      <c r="C1165" s="10">
        <v>45.4</v>
      </c>
      <c r="D1165" s="10">
        <v>45.4</v>
      </c>
      <c r="E1165" s="10">
        <v>37.495199999999997</v>
      </c>
      <c r="F1165" s="13">
        <f t="shared" si="243"/>
        <v>0.80555555555555514</v>
      </c>
      <c r="G1165" s="13">
        <f t="shared" si="244"/>
        <v>9.4167500000000022</v>
      </c>
      <c r="H1165" s="35" cm="1">
        <f t="array" ref="H1165">(m*g*_xll.Interp1d(-1,Parameters!$H$48:$H$54,Parameters!$I$48:$I$54,C1165)+c_w*A*rho_L*(C1165/3.6)^2/2+F1165*e_i*m)*C1165/3.6/1000</f>
        <v>15.477390511713509</v>
      </c>
      <c r="I1165" s="35">
        <f t="shared" si="234"/>
        <v>43.600612450368082</v>
      </c>
      <c r="J1165" s="35">
        <f t="shared" si="235"/>
        <v>3389.8191805083352</v>
      </c>
      <c r="K1165" s="35">
        <f t="shared" si="236"/>
        <v>177.95589971617733</v>
      </c>
      <c r="L1165" s="35">
        <f t="shared" si="237"/>
        <v>415.26634576850853</v>
      </c>
      <c r="M1165" s="35" cm="1">
        <f t="array" ref="M1165">_xll.Interp2dTab(-1,1,Parameters!$V$29:$AI$29,Parameters!$U$30:$U$37,Parameters!$V$30:$AI$37,ABS(J1165),ABS(I1165))*_xll.Interp2dTab(-1,1,Parameters!$V$18:$AI$18,Parameters!$U$19:$U$26,Parameters!$V$19:$AI$26,ABS(J1165),ABS(I1165))</f>
        <v>0.85484146175527054</v>
      </c>
      <c r="N1165" s="35">
        <f t="shared" si="238"/>
        <v>18.105568347063254</v>
      </c>
      <c r="O1165" s="35">
        <f t="shared" si="239"/>
        <v>18105.568347063254</v>
      </c>
      <c r="P1165" s="35">
        <f t="shared" si="245"/>
        <v>0.96597742588693425</v>
      </c>
      <c r="Q1165" s="35" cm="1">
        <f t="array" ref="Q1165">_xll.Interp2dTab(-1,1,Parameters!$AL$29:$AY$29,Parameters!$AK$30:$AK$37,Parameters!$AL$30:$AY$37,ABS(L1165),ABS(K1165))</f>
        <v>0.91983712053607003</v>
      </c>
      <c r="R1165" s="35">
        <f t="shared" si="240"/>
        <v>16.82622952060629</v>
      </c>
      <c r="S1165" s="35">
        <f t="shared" si="246"/>
        <v>0.67732042791139835</v>
      </c>
      <c r="X1165" s="12"/>
      <c r="AB1165" s="17">
        <f>([1]WLTC_BFH!$I1166/1000-H1165)</f>
        <v>-15.461388711713509</v>
      </c>
      <c r="AC1165" s="17">
        <f t="shared" si="241"/>
        <v>15.461388711713509</v>
      </c>
      <c r="AG1165" s="17">
        <f>([1]WLTC_BFH!$U1169/1000-N1165)</f>
        <v>-3.8982956197906677</v>
      </c>
      <c r="AH1165" s="17">
        <f t="shared" si="242"/>
        <v>3.8982956197906677</v>
      </c>
      <c r="AK1165">
        <v>-3.6530796471562521</v>
      </c>
    </row>
    <row r="1166" spans="1:37" x14ac:dyDescent="0.3">
      <c r="A1166" s="5" t="s">
        <v>5</v>
      </c>
      <c r="B1166" s="5">
        <v>1162</v>
      </c>
      <c r="C1166" s="10">
        <v>48.2</v>
      </c>
      <c r="D1166" s="10">
        <v>48.2</v>
      </c>
      <c r="E1166" s="10">
        <v>41.471699999999998</v>
      </c>
      <c r="F1166" s="13">
        <f t="shared" si="243"/>
        <v>0.7777777777777789</v>
      </c>
      <c r="G1166" s="13">
        <f t="shared" si="244"/>
        <v>9.4301388888888908</v>
      </c>
      <c r="H1166" s="35" cm="1">
        <f t="array" ref="H1166">(m*g*_xll.Interp1d(-1,Parameters!$H$48:$H$54,Parameters!$I$48:$I$54,C1166)+c_w*A*rho_L*(C1166/3.6)^2/2+F1166*e_i*m)*C1166/3.6/1000</f>
        <v>16.036764789945565</v>
      </c>
      <c r="I1166" s="35">
        <f t="shared" si="234"/>
        <v>42.552043708767791</v>
      </c>
      <c r="J1166" s="35">
        <f t="shared" si="235"/>
        <v>3598.8829185132549</v>
      </c>
      <c r="K1166" s="35">
        <f t="shared" si="236"/>
        <v>173.67616639733575</v>
      </c>
      <c r="L1166" s="35">
        <f t="shared" si="237"/>
        <v>440.8774860361699</v>
      </c>
      <c r="M1166" s="35" cm="1">
        <f t="array" ref="M1166">_xll.Interp2dTab(-1,1,Parameters!$V$29:$AI$29,Parameters!$U$30:$U$37,Parameters!$V$30:$AI$37,ABS(J1166),ABS(I1166))*_xll.Interp2dTab(-1,1,Parameters!$V$18:$AI$18,Parameters!$U$19:$U$26,Parameters!$V$19:$AI$26,ABS(J1166),ABS(I1166))</f>
        <v>0.84742957372877248</v>
      </c>
      <c r="N1166" s="35">
        <f t="shared" si="238"/>
        <v>18.924008893603087</v>
      </c>
      <c r="O1166" s="35">
        <f t="shared" si="239"/>
        <v>18924.008893603088</v>
      </c>
      <c r="P1166" s="35">
        <f t="shared" si="245"/>
        <v>0.97123409502404623</v>
      </c>
      <c r="Q1166" s="35" cm="1">
        <f t="array" ref="Q1166">_xll.Interp2dTab(-1,1,Parameters!$AL$29:$AY$29,Parameters!$AK$30:$AK$37,Parameters!$AL$30:$AY$37,ABS(L1166),ABS(K1166))</f>
        <v>0.9248069385961023</v>
      </c>
      <c r="R1166" s="35">
        <f t="shared" si="240"/>
        <v>17.340662273025416</v>
      </c>
      <c r="S1166" s="35">
        <f t="shared" si="246"/>
        <v>0.68213727854279427</v>
      </c>
      <c r="X1166" s="12"/>
      <c r="AB1166" s="17">
        <f>([1]WLTC_BFH!$I1167/1000-H1166)</f>
        <v>-16.019899489945566</v>
      </c>
      <c r="AC1166" s="17">
        <f t="shared" si="241"/>
        <v>16.019899489945566</v>
      </c>
      <c r="AG1166" s="17">
        <f>([1]WLTC_BFH!$U1170/1000-N1166)</f>
        <v>-3.0040088936030873</v>
      </c>
      <c r="AH1166" s="17">
        <f t="shared" si="242"/>
        <v>3.0040088936030873</v>
      </c>
      <c r="AK1166">
        <v>-3.3425149327542396</v>
      </c>
    </row>
    <row r="1167" spans="1:37" x14ac:dyDescent="0.3">
      <c r="A1167" s="5" t="s">
        <v>5</v>
      </c>
      <c r="B1167" s="5">
        <v>1163</v>
      </c>
      <c r="C1167" s="10">
        <v>50.3</v>
      </c>
      <c r="D1167" s="10">
        <v>50.3</v>
      </c>
      <c r="E1167" s="10">
        <v>44.224600000000002</v>
      </c>
      <c r="F1167" s="13">
        <f t="shared" si="243"/>
        <v>0.58333333333333171</v>
      </c>
      <c r="G1167" s="13">
        <f t="shared" si="244"/>
        <v>9.4441111111111127</v>
      </c>
      <c r="H1167" s="35" cm="1">
        <f t="array" ref="H1167">(m*g*_xll.Interp1d(-1,Parameters!$H$48:$H$54,Parameters!$I$48:$I$54,C1167)+c_w*A*rho_L*(C1167/3.6)^2/2+F1167*e_i*m)*C1167/3.6/1000</f>
        <v>13.133447833921389</v>
      </c>
      <c r="I1167" s="35">
        <f t="shared" si="234"/>
        <v>33.393463885592311</v>
      </c>
      <c r="J1167" s="35">
        <f t="shared" si="235"/>
        <v>3755.6807220169439</v>
      </c>
      <c r="K1167" s="35">
        <f t="shared" si="236"/>
        <v>136.29542284904502</v>
      </c>
      <c r="L1167" s="35">
        <f t="shared" si="237"/>
        <v>460.08584123691583</v>
      </c>
      <c r="M1167" s="35" cm="1">
        <f t="array" ref="M1167">_xll.Interp2dTab(-1,1,Parameters!$V$29:$AI$29,Parameters!$U$30:$U$37,Parameters!$V$30:$AI$37,ABS(J1167),ABS(I1167))*_xll.Interp2dTab(-1,1,Parameters!$V$18:$AI$18,Parameters!$U$19:$U$26,Parameters!$V$19:$AI$26,ABS(J1167),ABS(I1167))</f>
        <v>0.80316043855821428</v>
      </c>
      <c r="N1167" s="35">
        <f t="shared" si="238"/>
        <v>16.352209600236002</v>
      </c>
      <c r="O1167" s="35">
        <f t="shared" si="239"/>
        <v>16352.209600236001</v>
      </c>
      <c r="P1167" s="35">
        <f t="shared" si="245"/>
        <v>0.97577637546855622</v>
      </c>
      <c r="Q1167" s="35" cm="1">
        <f t="array" ref="Q1167">_xll.Interp2dTab(-1,1,Parameters!$AL$29:$AY$29,Parameters!$AK$30:$AK$37,Parameters!$AL$30:$AY$37,ABS(L1167),ABS(K1167))</f>
        <v>0.93939560663399302</v>
      </c>
      <c r="R1167" s="35">
        <f t="shared" si="240"/>
        <v>13.980742235936853</v>
      </c>
      <c r="S1167" s="35">
        <f t="shared" si="246"/>
        <v>0.6860208180527767</v>
      </c>
      <c r="X1167" s="12"/>
      <c r="AB1167" s="17">
        <f>([1]WLTC_BFH!$I1168/1000-H1167)</f>
        <v>-13.122111333921389</v>
      </c>
      <c r="AC1167" s="17">
        <f t="shared" si="241"/>
        <v>13.122111333921389</v>
      </c>
      <c r="AG1167" s="17">
        <f>([1]WLTC_BFH!$U1171/1000-N1167)</f>
        <v>-2.0682096002360009</v>
      </c>
      <c r="AH1167" s="17">
        <f t="shared" si="242"/>
        <v>2.0682096002360009</v>
      </c>
      <c r="AK1167">
        <v>9.8804648750721924E-2</v>
      </c>
    </row>
    <row r="1168" spans="1:37" x14ac:dyDescent="0.3">
      <c r="A1168" s="5" t="s">
        <v>5</v>
      </c>
      <c r="B1168" s="5">
        <v>1164</v>
      </c>
      <c r="C1168" s="10">
        <v>52.6</v>
      </c>
      <c r="D1168" s="10">
        <v>52.6</v>
      </c>
      <c r="E1168" s="10">
        <v>46.466900000000003</v>
      </c>
      <c r="F1168" s="13">
        <f t="shared" si="243"/>
        <v>0.63888888888889006</v>
      </c>
      <c r="G1168" s="13">
        <f t="shared" si="244"/>
        <v>9.4587222222222245</v>
      </c>
      <c r="H1168" s="35" cm="1">
        <f t="array" ref="H1168">(m*g*_xll.Interp1d(-1,Parameters!$H$48:$H$54,Parameters!$I$48:$I$54,C1168)+c_w*A*rho_L*(C1168/3.6)^2/2+F1168*e_i*m)*C1168/3.6/1000</f>
        <v>14.96224021449523</v>
      </c>
      <c r="I1168" s="35">
        <f t="shared" si="234"/>
        <v>36.379906701184424</v>
      </c>
      <c r="J1168" s="35">
        <f t="shared" si="235"/>
        <v>3927.4116496638421</v>
      </c>
      <c r="K1168" s="35">
        <f t="shared" si="236"/>
        <v>148.48458920088424</v>
      </c>
      <c r="L1168" s="35">
        <f t="shared" si="237"/>
        <v>481.12356359963763</v>
      </c>
      <c r="M1168" s="35" cm="1">
        <f t="array" ref="M1168">_xll.Interp2dTab(-1,1,Parameters!$V$29:$AI$29,Parameters!$U$30:$U$37,Parameters!$V$30:$AI$37,ABS(J1168),ABS(I1168))*_xll.Interp2dTab(-1,1,Parameters!$V$18:$AI$18,Parameters!$U$19:$U$26,Parameters!$V$19:$AI$26,ABS(J1168),ABS(I1168))</f>
        <v>0.81565322267763096</v>
      </c>
      <c r="N1168" s="35">
        <f t="shared" si="238"/>
        <v>18.343874331026491</v>
      </c>
      <c r="O1168" s="35">
        <f t="shared" si="239"/>
        <v>18343.874331026491</v>
      </c>
      <c r="P1168" s="35">
        <f t="shared" si="245"/>
        <v>0.98087189611606362</v>
      </c>
      <c r="Q1168" s="35" cm="1">
        <f t="array" ref="Q1168">_xll.Interp2dTab(-1,1,Parameters!$AL$29:$AY$29,Parameters!$AK$30:$AK$37,Parameters!$AL$30:$AY$37,ABS(L1168),ABS(K1168))</f>
        <v>0.93810937146747442</v>
      </c>
      <c r="R1168" s="35">
        <f t="shared" si="240"/>
        <v>15.949355874240931</v>
      </c>
      <c r="S1168" s="35">
        <f t="shared" si="246"/>
        <v>0.69045119468451033</v>
      </c>
      <c r="X1168" s="12"/>
      <c r="AB1168" s="17">
        <f>([1]WLTC_BFH!$I1169/1000-H1168)</f>
        <v>-14.95109011449523</v>
      </c>
      <c r="AC1168" s="17">
        <f t="shared" si="241"/>
        <v>14.95109011449523</v>
      </c>
      <c r="AG1168" s="17">
        <f>([1]WLTC_BFH!$U1172/1000-N1168)</f>
        <v>-1.0773500591817502</v>
      </c>
      <c r="AH1168" s="17">
        <f t="shared" si="242"/>
        <v>1.0773500591817502</v>
      </c>
      <c r="AK1168">
        <v>4.8410619141347411</v>
      </c>
    </row>
    <row r="1169" spans="1:37" x14ac:dyDescent="0.3">
      <c r="A1169" s="5" t="s">
        <v>5</v>
      </c>
      <c r="B1169" s="5">
        <v>1165</v>
      </c>
      <c r="C1169" s="10">
        <v>54.5</v>
      </c>
      <c r="D1169" s="10">
        <v>54.5</v>
      </c>
      <c r="E1169" s="10">
        <v>48.746499999999997</v>
      </c>
      <c r="F1169" s="13">
        <f t="shared" si="243"/>
        <v>0.52777777777777735</v>
      </c>
      <c r="G1169" s="13">
        <f t="shared" si="244"/>
        <v>9.4738611111111126</v>
      </c>
      <c r="H1169" s="35" cm="1">
        <f t="array" ref="H1169">(m*g*_xll.Interp1d(-1,Parameters!$H$48:$H$54,Parameters!$I$48:$I$54,C1169)+c_w*A*rho_L*(C1169/3.6)^2/2+F1169*e_i*m)*C1169/3.6/1000</f>
        <v>13.325068514545114</v>
      </c>
      <c r="I1169" s="35">
        <f t="shared" si="234"/>
        <v>31.269695390332743</v>
      </c>
      <c r="J1169" s="35">
        <f t="shared" si="235"/>
        <v>4069.2763290243238</v>
      </c>
      <c r="K1169" s="35">
        <f t="shared" si="236"/>
        <v>127.62726173564309</v>
      </c>
      <c r="L1169" s="35">
        <f t="shared" si="237"/>
        <v>498.50255163840791</v>
      </c>
      <c r="M1169" s="35" cm="1">
        <f t="array" ref="M1169">_xll.Interp2dTab(-1,1,Parameters!$V$29:$AI$29,Parameters!$U$30:$U$37,Parameters!$V$30:$AI$37,ABS(J1169),ABS(I1169))*_xll.Interp2dTab(-1,1,Parameters!$V$18:$AI$18,Parameters!$U$19:$U$26,Parameters!$V$19:$AI$26,ABS(J1169),ABS(I1169))</f>
        <v>0.79350658358780024</v>
      </c>
      <c r="N1169" s="35">
        <f t="shared" si="238"/>
        <v>16.792637629163057</v>
      </c>
      <c r="O1169" s="35">
        <f t="shared" si="239"/>
        <v>16792.637629163059</v>
      </c>
      <c r="P1169" s="35">
        <f t="shared" si="245"/>
        <v>0.98553651767972006</v>
      </c>
      <c r="Q1169" s="35" cm="1">
        <f t="array" ref="Q1169">_xll.Interp2dTab(-1,1,Parameters!$AL$29:$AY$29,Parameters!$AK$30:$AK$37,Parameters!$AL$30:$AY$37,ABS(L1169),ABS(K1169))</f>
        <v>0.9465413914442371</v>
      </c>
      <c r="R1169" s="35">
        <f t="shared" si="240"/>
        <v>14.077639535883016</v>
      </c>
      <c r="S1169" s="35">
        <f t="shared" si="246"/>
        <v>0.69436165011114448</v>
      </c>
      <c r="X1169" s="12"/>
      <c r="AB1169" s="17">
        <f>([1]WLTC_BFH!$I1170/1000-H1169)</f>
        <v>-13.312387914545114</v>
      </c>
      <c r="AC1169" s="17">
        <f t="shared" si="241"/>
        <v>13.312387914545114</v>
      </c>
      <c r="AG1169" s="17">
        <f>([1]WLTC_BFH!$U1173/1000-N1169)</f>
        <v>2.5499223708369989</v>
      </c>
      <c r="AH1169" s="17">
        <f t="shared" si="242"/>
        <v>2.5499223708369989</v>
      </c>
      <c r="AK1169">
        <v>6.0989189187579669</v>
      </c>
    </row>
    <row r="1170" spans="1:37" x14ac:dyDescent="0.3">
      <c r="A1170" s="5" t="s">
        <v>5</v>
      </c>
      <c r="B1170" s="5">
        <v>1166</v>
      </c>
      <c r="C1170" s="10">
        <v>56.6</v>
      </c>
      <c r="D1170" s="10">
        <v>56.6</v>
      </c>
      <c r="E1170" s="10">
        <v>50.755499999999998</v>
      </c>
      <c r="F1170" s="13">
        <f t="shared" si="243"/>
        <v>0.5833333333333337</v>
      </c>
      <c r="G1170" s="13">
        <f t="shared" si="244"/>
        <v>9.4895833333333357</v>
      </c>
      <c r="H1170" s="35" cm="1">
        <f t="array" ref="H1170">(m*g*_xll.Interp1d(-1,Parameters!$H$48:$H$54,Parameters!$I$48:$I$54,C1170)+c_w*A*rho_L*(C1170/3.6)^2/2+F1170*e_i*m)*C1170/3.6/1000</f>
        <v>15.156665303149305</v>
      </c>
      <c r="I1170" s="35">
        <f t="shared" si="234"/>
        <v>34.248214226322155</v>
      </c>
      <c r="J1170" s="35">
        <f t="shared" si="235"/>
        <v>4226.0741325280123</v>
      </c>
      <c r="K1170" s="35">
        <f t="shared" si="236"/>
        <v>139.78408636473387</v>
      </c>
      <c r="L1170" s="35">
        <f t="shared" si="237"/>
        <v>517.71090683915372</v>
      </c>
      <c r="M1170" s="35" cm="1">
        <f t="array" ref="M1170">_xll.Interp2dTab(-1,1,Parameters!$V$29:$AI$29,Parameters!$U$30:$U$37,Parameters!$V$30:$AI$37,ABS(J1170),ABS(I1170))*_xll.Interp2dTab(-1,1,Parameters!$V$18:$AI$18,Parameters!$U$19:$U$26,Parameters!$V$19:$AI$26,ABS(J1170),ABS(I1170))</f>
        <v>0.8091421119965142</v>
      </c>
      <c r="N1170" s="35">
        <f t="shared" si="238"/>
        <v>18.731771685632648</v>
      </c>
      <c r="O1170" s="35">
        <f t="shared" si="239"/>
        <v>18731.771685632648</v>
      </c>
      <c r="P1170" s="35">
        <f t="shared" si="245"/>
        <v>0.99073978759239578</v>
      </c>
      <c r="Q1170" s="35" cm="1">
        <f t="array" ref="Q1170">_xll.Interp2dTab(-1,1,Parameters!$AL$29:$AY$29,Parameters!$AK$30:$AK$37,Parameters!$AL$30:$AY$37,ABS(L1170),ABS(K1170))</f>
        <v>0.94306477409057976</v>
      </c>
      <c r="R1170" s="35">
        <f t="shared" si="240"/>
        <v>16.071711847964256</v>
      </c>
      <c r="S1170" s="35">
        <f t="shared" si="246"/>
        <v>0.6988260145133568</v>
      </c>
      <c r="X1170" s="12"/>
      <c r="AB1170" s="17">
        <f>([1]WLTC_BFH!$I1171/1000-H1170)</f>
        <v>-15.145480303149306</v>
      </c>
      <c r="AC1170" s="17">
        <f t="shared" si="241"/>
        <v>15.145480303149306</v>
      </c>
      <c r="AG1170" s="17">
        <f>([1]WLTC_BFH!$U1174/1000-N1170)</f>
        <v>-2.4487892294921103</v>
      </c>
      <c r="AH1170" s="17">
        <f t="shared" si="242"/>
        <v>2.4487892294921103</v>
      </c>
      <c r="AK1170">
        <v>3.8349579208058469</v>
      </c>
    </row>
    <row r="1171" spans="1:37" x14ac:dyDescent="0.3">
      <c r="A1171" s="5" t="s">
        <v>5</v>
      </c>
      <c r="B1171" s="5">
        <v>1167</v>
      </c>
      <c r="C1171" s="10">
        <v>58.3</v>
      </c>
      <c r="D1171" s="10">
        <v>58.3</v>
      </c>
      <c r="E1171" s="10">
        <v>52.927799999999998</v>
      </c>
      <c r="F1171" s="13">
        <f t="shared" si="243"/>
        <v>0.47222222222222104</v>
      </c>
      <c r="G1171" s="13">
        <f t="shared" si="244"/>
        <v>9.5057777777777801</v>
      </c>
      <c r="H1171" s="35" cm="1">
        <f t="array" ref="H1171">(m*g*_xll.Interp1d(-1,Parameters!$H$48:$H$54,Parameters!$I$48:$I$54,C1171)+c_w*A*rho_L*(C1171/3.6)^2/2+F1171*e_i*m)*C1171/3.6/1000</f>
        <v>13.276488252859931</v>
      </c>
      <c r="I1171" s="35">
        <f t="shared" si="234"/>
        <v>29.124961701191079</v>
      </c>
      <c r="J1171" s="35">
        <f t="shared" si="235"/>
        <v>4353.0056877452844</v>
      </c>
      <c r="K1171" s="35">
        <f t="shared" si="236"/>
        <v>118.87353118341139</v>
      </c>
      <c r="L1171" s="35">
        <f t="shared" si="237"/>
        <v>533.26052771594811</v>
      </c>
      <c r="M1171" s="35" cm="1">
        <f t="array" ref="M1171">_xll.Interp2dTab(-1,1,Parameters!$V$29:$AI$29,Parameters!$U$30:$U$37,Parameters!$V$30:$AI$37,ABS(J1171),ABS(I1171))*_xll.Interp2dTab(-1,1,Parameters!$V$18:$AI$18,Parameters!$U$19:$U$26,Parameters!$V$19:$AI$26,ABS(J1171),ABS(I1171))</f>
        <v>0.78964027180828056</v>
      </c>
      <c r="N1171" s="35">
        <f t="shared" si="238"/>
        <v>16.813337321887978</v>
      </c>
      <c r="O1171" s="35">
        <f t="shared" si="239"/>
        <v>16813.337321887979</v>
      </c>
      <c r="P1171" s="35">
        <f t="shared" si="245"/>
        <v>0.99541015907069796</v>
      </c>
      <c r="Q1171" s="35" cm="1">
        <f t="array" ref="Q1171">_xll.Interp2dTab(-1,1,Parameters!$AL$29:$AY$29,Parameters!$AK$30:$AK$37,Parameters!$AL$30:$AY$37,ABS(L1171),ABS(K1171))</f>
        <v>0.94933794064497667</v>
      </c>
      <c r="R1171" s="35">
        <f t="shared" si="240"/>
        <v>13.984997001004652</v>
      </c>
      <c r="S1171" s="35">
        <f t="shared" si="246"/>
        <v>0.70271073590252475</v>
      </c>
      <c r="X1171" s="12"/>
      <c r="AB1171" s="17">
        <f>([1]WLTC_BFH!$I1172/1000-H1171)</f>
        <v>-13.26291195285993</v>
      </c>
      <c r="AC1171" s="17">
        <f t="shared" si="241"/>
        <v>13.26291195285993</v>
      </c>
      <c r="AG1171" s="17">
        <f>([1]WLTC_BFH!$U1175/1000-N1171)</f>
        <v>-2.0431555037061546</v>
      </c>
      <c r="AH1171" s="17">
        <f t="shared" si="242"/>
        <v>2.0431555037061546</v>
      </c>
      <c r="AK1171">
        <v>0.88909602969846091</v>
      </c>
    </row>
    <row r="1172" spans="1:37" x14ac:dyDescent="0.3">
      <c r="A1172" s="5" t="s">
        <v>5</v>
      </c>
      <c r="B1172" s="5">
        <v>1168</v>
      </c>
      <c r="C1172" s="10">
        <v>60</v>
      </c>
      <c r="D1172" s="10">
        <v>60</v>
      </c>
      <c r="E1172" s="10">
        <v>55.390700000000002</v>
      </c>
      <c r="F1172" s="13">
        <f t="shared" si="243"/>
        <v>0.47222222222222299</v>
      </c>
      <c r="G1172" s="13">
        <f t="shared" si="244"/>
        <v>9.5224444444444476</v>
      </c>
      <c r="H1172" s="35" cm="1">
        <f t="array" ref="H1172">(m*g*_xll.Interp1d(-1,Parameters!$H$48:$H$54,Parameters!$I$48:$I$54,C1172)+c_w*A*rho_L*(C1172/3.6)^2/2+F1172*e_i*m)*C1172/3.6/1000</f>
        <v>13.781522272944528</v>
      </c>
      <c r="I1172" s="35">
        <f t="shared" si="234"/>
        <v>29.376269453538498</v>
      </c>
      <c r="J1172" s="35">
        <f t="shared" si="235"/>
        <v>4479.9372429625582</v>
      </c>
      <c r="K1172" s="35">
        <f t="shared" si="236"/>
        <v>119.89924377461739</v>
      </c>
      <c r="L1172" s="35">
        <f t="shared" si="237"/>
        <v>548.81014859274262</v>
      </c>
      <c r="M1172" s="35" cm="1">
        <f t="array" ref="M1172">_xll.Interp2dTab(-1,1,Parameters!$V$29:$AI$29,Parameters!$U$30:$U$37,Parameters!$V$30:$AI$37,ABS(J1172),ABS(I1172))*_xll.Interp2dTab(-1,1,Parameters!$V$18:$AI$18,Parameters!$U$19:$U$26,Parameters!$V$19:$AI$26,ABS(J1172),ABS(I1172))</f>
        <v>0.79314233861818606</v>
      </c>
      <c r="N1172" s="35">
        <f t="shared" si="238"/>
        <v>17.375849960241336</v>
      </c>
      <c r="O1172" s="35">
        <f t="shared" si="239"/>
        <v>17375.849960241336</v>
      </c>
      <c r="P1172" s="35">
        <f t="shared" si="245"/>
        <v>1.000236784059654</v>
      </c>
      <c r="Q1172" s="35" cm="1">
        <f t="array" ref="Q1172">_xll.Interp2dTab(-1,1,Parameters!$AL$29:$AY$29,Parameters!$AK$30:$AK$37,Parameters!$AL$30:$AY$37,ABS(L1172),ABS(K1172))</f>
        <v>0.94903022686761485</v>
      </c>
      <c r="R1172" s="35">
        <f t="shared" si="240"/>
        <v>14.521689491842691</v>
      </c>
      <c r="S1172" s="35">
        <f t="shared" si="246"/>
        <v>0.70674453853914776</v>
      </c>
      <c r="X1172" s="12"/>
      <c r="AB1172" s="17">
        <f>([1]WLTC_BFH!$I1173/1000-H1172)</f>
        <v>-13.765697572944529</v>
      </c>
      <c r="AC1172" s="17">
        <f t="shared" si="241"/>
        <v>13.765697572944529</v>
      </c>
      <c r="AG1172" s="17">
        <f>([1]WLTC_BFH!$U1176/1000-N1172)</f>
        <v>-1.3506910817368656</v>
      </c>
      <c r="AH1172" s="17">
        <f t="shared" si="242"/>
        <v>1.3506910817368656</v>
      </c>
      <c r="AK1172">
        <v>-0.16847552879334415</v>
      </c>
    </row>
    <row r="1173" spans="1:37" x14ac:dyDescent="0.3">
      <c r="A1173" s="5" t="s">
        <v>5</v>
      </c>
      <c r="B1173" s="5">
        <v>1169</v>
      </c>
      <c r="C1173" s="10">
        <v>61.5</v>
      </c>
      <c r="D1173" s="10">
        <v>61.5</v>
      </c>
      <c r="E1173" s="10">
        <v>57.440399999999997</v>
      </c>
      <c r="F1173" s="13">
        <f t="shared" si="243"/>
        <v>0.41666666666666663</v>
      </c>
      <c r="G1173" s="13">
        <f t="shared" si="244"/>
        <v>9.5395277777777814</v>
      </c>
      <c r="H1173" s="35" cm="1">
        <f t="array" ref="H1173">(m*g*_xll.Interp1d(-1,Parameters!$H$48:$H$54,Parameters!$I$48:$I$54,C1173)+c_w*A*rho_L*(C1173/3.6)^2/2+F1173*e_i*m)*C1173/3.6/1000</f>
        <v>12.944408252829932</v>
      </c>
      <c r="I1173" s="35">
        <f t="shared" si="234"/>
        <v>26.918929685611854</v>
      </c>
      <c r="J1173" s="35">
        <f t="shared" si="235"/>
        <v>4591.935674036622</v>
      </c>
      <c r="K1173" s="35">
        <f t="shared" si="236"/>
        <v>109.86961151182479</v>
      </c>
      <c r="L1173" s="35">
        <f t="shared" si="237"/>
        <v>562.53040230756119</v>
      </c>
      <c r="M1173" s="35" cm="1">
        <f t="array" ref="M1173">_xll.Interp2dTab(-1,1,Parameters!$V$29:$AI$29,Parameters!$U$30:$U$37,Parameters!$V$30:$AI$37,ABS(J1173),ABS(I1173))*_xll.Interp2dTab(-1,1,Parameters!$V$18:$AI$18,Parameters!$U$19:$U$26,Parameters!$V$19:$AI$26,ABS(J1173),ABS(I1173))</f>
        <v>0.78545972393401453</v>
      </c>
      <c r="N1173" s="35">
        <f t="shared" si="238"/>
        <v>16.480040743524331</v>
      </c>
      <c r="O1173" s="35">
        <f t="shared" si="239"/>
        <v>16480.040743524332</v>
      </c>
      <c r="P1173" s="35">
        <f t="shared" si="245"/>
        <v>1.0048145731550775</v>
      </c>
      <c r="Q1173" s="35" cm="1">
        <f t="array" ref="Q1173">_xll.Interp2dTab(-1,1,Parameters!$AL$29:$AY$29,Parameters!$AK$30:$AK$37,Parameters!$AL$30:$AY$37,ABS(L1173),ABS(K1173))</f>
        <v>0.95203911654645257</v>
      </c>
      <c r="R1173" s="35">
        <f t="shared" si="240"/>
        <v>13.596508828110046</v>
      </c>
      <c r="S1173" s="35">
        <f t="shared" si="246"/>
        <v>0.71052134654695609</v>
      </c>
      <c r="X1173" s="12"/>
      <c r="AB1173" s="17">
        <f>([1]WLTC_BFH!$I1174/1000-H1173)</f>
        <v>-12.931466952829933</v>
      </c>
      <c r="AC1173" s="17">
        <f t="shared" si="241"/>
        <v>12.931466952829933</v>
      </c>
      <c r="AG1173" s="17">
        <f>([1]WLTC_BFH!$U1177/1000-N1173)</f>
        <v>9.4686904379805981E-3</v>
      </c>
      <c r="AH1173" s="17">
        <f t="shared" si="242"/>
        <v>9.4686904379805981E-3</v>
      </c>
      <c r="AK1173">
        <v>1.9268847963487055</v>
      </c>
    </row>
    <row r="1174" spans="1:37" x14ac:dyDescent="0.3">
      <c r="A1174" s="5" t="s">
        <v>5</v>
      </c>
      <c r="B1174" s="5">
        <v>1170</v>
      </c>
      <c r="C1174" s="10">
        <v>63.1</v>
      </c>
      <c r="D1174" s="10">
        <v>63.1</v>
      </c>
      <c r="E1174" s="10">
        <v>58.832799999999999</v>
      </c>
      <c r="F1174" s="13">
        <f t="shared" si="243"/>
        <v>0.44444444444444481</v>
      </c>
      <c r="G1174" s="13">
        <f t="shared" si="244"/>
        <v>9.557055555555559</v>
      </c>
      <c r="H1174" s="35" cm="1">
        <f t="array" ref="H1174">(m*g*_xll.Interp1d(-1,Parameters!$H$48:$H$54,Parameters!$I$48:$I$54,C1174)+c_w*A*rho_L*(C1174/3.6)^2/2+F1174*e_i*m)*C1174/3.6/1000</f>
        <v>14.065331857322407</v>
      </c>
      <c r="I1174" s="35">
        <f t="shared" si="234"/>
        <v>28.508300390332614</v>
      </c>
      <c r="J1174" s="35">
        <f t="shared" si="235"/>
        <v>4711.4006671822908</v>
      </c>
      <c r="K1174" s="35">
        <f t="shared" si="236"/>
        <v>116.35662804314256</v>
      </c>
      <c r="L1174" s="35">
        <f t="shared" si="237"/>
        <v>577.16533960336767</v>
      </c>
      <c r="M1174" s="35" cm="1">
        <f t="array" ref="M1174">_xll.Interp2dTab(-1,1,Parameters!$V$29:$AI$29,Parameters!$U$30:$U$37,Parameters!$V$30:$AI$37,ABS(J1174),ABS(I1174))*_xll.Interp2dTab(-1,1,Parameters!$V$18:$AI$18,Parameters!$U$19:$U$26,Parameters!$V$19:$AI$26,ABS(J1174),ABS(I1174))</f>
        <v>0.79419578614990982</v>
      </c>
      <c r="N1174" s="35">
        <f t="shared" si="238"/>
        <v>17.710156742971538</v>
      </c>
      <c r="O1174" s="35">
        <f t="shared" si="239"/>
        <v>17710.15674297154</v>
      </c>
      <c r="P1174" s="35">
        <f t="shared" si="245"/>
        <v>1.0097340611392362</v>
      </c>
      <c r="Q1174" s="35" cm="1">
        <f t="array" ref="Q1174">_xll.Interp2dTab(-1,1,Parameters!$AL$29:$AY$29,Parameters!$AK$30:$AK$37,Parameters!$AL$30:$AY$37,ABS(L1174),ABS(K1174))</f>
        <v>0.95009301158705717</v>
      </c>
      <c r="R1174" s="35">
        <f t="shared" si="240"/>
        <v>14.804163051181014</v>
      </c>
      <c r="S1174" s="35">
        <f t="shared" si="246"/>
        <v>0.71463361406117298</v>
      </c>
      <c r="X1174" s="12"/>
      <c r="AB1174" s="17">
        <f>([1]WLTC_BFH!$I1175/1000-H1174)</f>
        <v>-14.055519457322408</v>
      </c>
      <c r="AC1174" s="17">
        <f t="shared" si="241"/>
        <v>14.055519457322408</v>
      </c>
      <c r="AG1174" s="17">
        <f>([1]WLTC_BFH!$U1178/1000-N1174)</f>
        <v>-2.2005567429714148</v>
      </c>
      <c r="AH1174" s="17">
        <f t="shared" si="242"/>
        <v>2.2005567429714148</v>
      </c>
      <c r="AK1174">
        <v>3.9810734124087599</v>
      </c>
    </row>
    <row r="1175" spans="1:37" x14ac:dyDescent="0.3">
      <c r="A1175" s="5" t="s">
        <v>5</v>
      </c>
      <c r="B1175" s="5">
        <v>1171</v>
      </c>
      <c r="C1175" s="10">
        <v>64.3</v>
      </c>
      <c r="D1175" s="10">
        <v>64.3</v>
      </c>
      <c r="E1175" s="10">
        <v>60.366</v>
      </c>
      <c r="F1175" s="13">
        <f t="shared" si="243"/>
        <v>0.33333333333333215</v>
      </c>
      <c r="G1175" s="13">
        <f t="shared" si="244"/>
        <v>9.5749166666666703</v>
      </c>
      <c r="H1175" s="35" cm="1">
        <f t="array" ref="H1175">(m*g*_xll.Interp1d(-1,Parameters!$H$48:$H$54,Parameters!$I$48:$I$54,C1175)+c_w*A*rho_L*(C1175/3.6)^2/2+F1175*e_i*m)*C1175/3.6/1000</f>
        <v>11.728844567251702</v>
      </c>
      <c r="I1175" s="35">
        <f t="shared" si="234"/>
        <v>23.328937532706519</v>
      </c>
      <c r="J1175" s="35">
        <f t="shared" si="235"/>
        <v>4800.9994120415413</v>
      </c>
      <c r="K1175" s="35">
        <f t="shared" si="236"/>
        <v>95.217058539741657</v>
      </c>
      <c r="L1175" s="35">
        <f t="shared" si="237"/>
        <v>588.1415425752225</v>
      </c>
      <c r="M1175" s="35" cm="1">
        <f t="array" ref="M1175">_xll.Interp2dTab(-1,1,Parameters!$V$29:$AI$29,Parameters!$U$30:$U$37,Parameters!$V$30:$AI$37,ABS(J1175),ABS(I1175))*_xll.Interp2dTab(-1,1,Parameters!$V$18:$AI$18,Parameters!$U$19:$U$26,Parameters!$V$19:$AI$26,ABS(J1175),ABS(I1175))</f>
        <v>0.77604308224294594</v>
      </c>
      <c r="N1175" s="35">
        <f t="shared" si="238"/>
        <v>15.113651336666257</v>
      </c>
      <c r="O1175" s="35">
        <f t="shared" si="239"/>
        <v>15113.651336666257</v>
      </c>
      <c r="P1175" s="35">
        <f t="shared" si="245"/>
        <v>1.0139322976216436</v>
      </c>
      <c r="Q1175" s="35" cm="1">
        <f t="array" ref="Q1175">_xll.Interp2dTab(-1,1,Parameters!$AL$29:$AY$29,Parameters!$AK$30:$AK$37,Parameters!$AL$30:$AY$37,ABS(L1175),ABS(K1175))</f>
        <v>0.95499999999999996</v>
      </c>
      <c r="R1175" s="35">
        <f t="shared" si="240"/>
        <v>12.281512635865656</v>
      </c>
      <c r="S1175" s="35">
        <f t="shared" si="246"/>
        <v>0.71804514534891339</v>
      </c>
      <c r="X1175" s="12"/>
      <c r="AB1175" s="17">
        <f>([1]WLTC_BFH!$I1176/1000-H1175)</f>
        <v>-11.716269467251703</v>
      </c>
      <c r="AC1175" s="17">
        <f t="shared" si="241"/>
        <v>11.716269467251703</v>
      </c>
      <c r="AG1175" s="17">
        <f>([1]WLTC_BFH!$U1179/1000-N1175)</f>
        <v>0.97594866333357366</v>
      </c>
      <c r="AH1175" s="17">
        <f t="shared" si="242"/>
        <v>0.97594866333357366</v>
      </c>
      <c r="AK1175">
        <v>3.389304934811781</v>
      </c>
    </row>
    <row r="1176" spans="1:37" x14ac:dyDescent="0.3">
      <c r="A1176" s="5" t="s">
        <v>5</v>
      </c>
      <c r="B1176" s="5">
        <v>1172</v>
      </c>
      <c r="C1176" s="10">
        <v>65.7</v>
      </c>
      <c r="D1176" s="10">
        <v>65.7</v>
      </c>
      <c r="E1176" s="10">
        <v>61.990299999999998</v>
      </c>
      <c r="F1176" s="13">
        <f t="shared" si="243"/>
        <v>0.38888888888889045</v>
      </c>
      <c r="G1176" s="13">
        <f t="shared" si="244"/>
        <v>9.5931666666666704</v>
      </c>
      <c r="H1176" s="35" cm="1">
        <f t="array" ref="H1176">(m*g*_xll.Interp1d(-1,Parameters!$H$48:$H$54,Parameters!$I$48:$I$54,C1176)+c_w*A*rho_L*(C1176/3.6)^2/2+F1176*e_i*m)*C1176/3.6/1000</f>
        <v>13.47839216161224</v>
      </c>
      <c r="I1176" s="35">
        <f t="shared" si="234"/>
        <v>26.237558558531219</v>
      </c>
      <c r="J1176" s="35">
        <f t="shared" si="235"/>
        <v>4905.5312810440009</v>
      </c>
      <c r="K1176" s="35">
        <f t="shared" si="236"/>
        <v>107.08859525664518</v>
      </c>
      <c r="L1176" s="35">
        <f t="shared" si="237"/>
        <v>600.94711270905316</v>
      </c>
      <c r="M1176" s="35" cm="1">
        <f t="array" ref="M1176">_xll.Interp2dTab(-1,1,Parameters!$V$29:$AI$29,Parameters!$U$30:$U$37,Parameters!$V$30:$AI$37,ABS(J1176),ABS(I1176))*_xll.Interp2dTab(-1,1,Parameters!$V$18:$AI$18,Parameters!$U$19:$U$26,Parameters!$V$19:$AI$26,ABS(J1176),ABS(I1176))</f>
        <v>0.78945264623319478</v>
      </c>
      <c r="N1176" s="35">
        <f t="shared" si="238"/>
        <v>17.073085036731747</v>
      </c>
      <c r="O1176" s="35">
        <f t="shared" si="239"/>
        <v>17073.085036731747</v>
      </c>
      <c r="P1176" s="35">
        <f t="shared" si="245"/>
        <v>1.0186748212429579</v>
      </c>
      <c r="Q1176" s="35" cm="1">
        <f t="array" ref="Q1176">_xll.Interp2dTab(-1,1,Parameters!$AL$29:$AY$29,Parameters!$AK$30:$AK$37,Parameters!$AL$30:$AY$37,ABS(L1176),ABS(K1176))</f>
        <v>0.95276863960411573</v>
      </c>
      <c r="R1176" s="35">
        <f t="shared" si="240"/>
        <v>14.146553109905714</v>
      </c>
      <c r="S1176" s="35">
        <f t="shared" si="246"/>
        <v>0.72197474343499835</v>
      </c>
      <c r="X1176" s="12"/>
      <c r="AB1176" s="17">
        <f>([1]WLTC_BFH!$I1177/1000-H1176)</f>
        <v>-13.46559226161224</v>
      </c>
      <c r="AC1176" s="17">
        <f t="shared" si="241"/>
        <v>13.46559226161224</v>
      </c>
      <c r="AG1176" s="17">
        <f>([1]WLTC_BFH!$U1180/1000-N1176)</f>
        <v>0.17661193296515521</v>
      </c>
      <c r="AH1176" s="17">
        <f t="shared" si="242"/>
        <v>0.17661193296515521</v>
      </c>
      <c r="AK1176">
        <v>3.5903690561479937</v>
      </c>
    </row>
    <row r="1177" spans="1:37" x14ac:dyDescent="0.3">
      <c r="A1177" s="5" t="s">
        <v>5</v>
      </c>
      <c r="B1177" s="5">
        <v>1173</v>
      </c>
      <c r="C1177" s="10">
        <v>67.099999999999994</v>
      </c>
      <c r="D1177" s="10">
        <v>67.099999999999994</v>
      </c>
      <c r="E1177" s="10">
        <v>63.4773</v>
      </c>
      <c r="F1177" s="13">
        <f t="shared" si="243"/>
        <v>0.38888888888888651</v>
      </c>
      <c r="G1177" s="13">
        <f t="shared" si="244"/>
        <v>9.6118055555555593</v>
      </c>
      <c r="H1177" s="35" cm="1">
        <f t="array" ref="H1177">(m*g*_xll.Interp1d(-1,Parameters!$H$48:$H$54,Parameters!$I$48:$I$54,C1177)+c_w*A*rho_L*(C1177/3.6)^2/2+F1177*e_i*m)*C1177/3.6/1000</f>
        <v>13.885539040346396</v>
      </c>
      <c r="I1177" s="35">
        <f t="shared" si="234"/>
        <v>26.466159522314143</v>
      </c>
      <c r="J1177" s="35">
        <f t="shared" si="235"/>
        <v>5010.0631500464597</v>
      </c>
      <c r="K1177" s="35">
        <f t="shared" si="236"/>
        <v>108.02163009032517</v>
      </c>
      <c r="L1177" s="35">
        <f t="shared" si="237"/>
        <v>613.7526828428837</v>
      </c>
      <c r="M1177" s="35" cm="1">
        <f t="array" ref="M1177">_xll.Interp2dTab(-1,1,Parameters!$V$29:$AI$29,Parameters!$U$30:$U$37,Parameters!$V$30:$AI$37,ABS(J1177),ABS(I1177))*_xll.Interp2dTab(-1,1,Parameters!$V$18:$AI$18,Parameters!$U$19:$U$26,Parameters!$V$19:$AI$26,ABS(J1177),ABS(I1177))</f>
        <v>0.79218798091472487</v>
      </c>
      <c r="N1177" s="35">
        <f t="shared" si="238"/>
        <v>17.528085978170257</v>
      </c>
      <c r="O1177" s="35">
        <f t="shared" si="239"/>
        <v>17528.085978170257</v>
      </c>
      <c r="P1177" s="35">
        <f t="shared" si="245"/>
        <v>1.0235437340146718</v>
      </c>
      <c r="Q1177" s="35" cm="1">
        <f t="array" ref="Q1177">_xll.Interp2dTab(-1,1,Parameters!$AL$29:$AY$29,Parameters!$AK$30:$AK$37,Parameters!$AL$30:$AY$37,ABS(L1177),ABS(K1177))</f>
        <v>0.95105276428684127</v>
      </c>
      <c r="R1177" s="35">
        <f t="shared" si="240"/>
        <v>14.60017736319671</v>
      </c>
      <c r="S1177" s="35">
        <f t="shared" si="246"/>
        <v>0.72603034825810853</v>
      </c>
      <c r="X1177" s="12"/>
      <c r="AB1177" s="17">
        <f>([1]WLTC_BFH!$I1178/1000-H1177)</f>
        <v>-13.873288740346396</v>
      </c>
      <c r="AC1177" s="17">
        <f t="shared" si="241"/>
        <v>13.873288740346396</v>
      </c>
      <c r="AG1177" s="17">
        <f>([1]WLTC_BFH!$U1181/1000-N1177)</f>
        <v>-1.1796373800392956</v>
      </c>
      <c r="AH1177" s="17">
        <f t="shared" si="242"/>
        <v>1.1796373800392956</v>
      </c>
      <c r="AK1177">
        <v>2.9727215432402332</v>
      </c>
    </row>
    <row r="1178" spans="1:37" x14ac:dyDescent="0.3">
      <c r="A1178" s="5" t="s">
        <v>5</v>
      </c>
      <c r="B1178" s="5">
        <v>1174</v>
      </c>
      <c r="C1178" s="10">
        <v>68.3</v>
      </c>
      <c r="D1178" s="10">
        <v>68.3</v>
      </c>
      <c r="E1178" s="10">
        <v>64.581699999999998</v>
      </c>
      <c r="F1178" s="13">
        <f t="shared" si="243"/>
        <v>0.33333333333333409</v>
      </c>
      <c r="G1178" s="13">
        <f t="shared" si="244"/>
        <v>9.6307777777777819</v>
      </c>
      <c r="H1178" s="35" cm="1">
        <f t="array" ref="H1178">(m*g*_xll.Interp1d(-1,Parameters!$H$48:$H$54,Parameters!$I$48:$I$54,C1178)+c_w*A*rho_L*(C1178/3.6)^2/2+F1178*e_i*m)*C1178/3.6/1000</f>
        <v>12.806824577200278</v>
      </c>
      <c r="I1178" s="35">
        <f t="shared" si="234"/>
        <v>23.981230271069361</v>
      </c>
      <c r="J1178" s="35">
        <f t="shared" si="235"/>
        <v>5099.6618949057111</v>
      </c>
      <c r="K1178" s="35">
        <f t="shared" si="236"/>
        <v>97.879391351369605</v>
      </c>
      <c r="L1178" s="35">
        <f t="shared" si="237"/>
        <v>624.72888581473853</v>
      </c>
      <c r="M1178" s="35" cm="1">
        <f t="array" ref="M1178">_xll.Interp2dTab(-1,1,Parameters!$V$29:$AI$29,Parameters!$U$30:$U$37,Parameters!$V$30:$AI$37,ABS(J1178),ABS(I1178))*_xll.Interp2dTab(-1,1,Parameters!$V$18:$AI$18,Parameters!$U$19:$U$26,Parameters!$V$19:$AI$26,ABS(J1178),ABS(I1178))</f>
        <v>0.78170505260701018</v>
      </c>
      <c r="N1178" s="35">
        <f t="shared" si="238"/>
        <v>16.38319278414426</v>
      </c>
      <c r="O1178" s="35">
        <f t="shared" si="239"/>
        <v>16383.192784144259</v>
      </c>
      <c r="P1178" s="35">
        <f t="shared" si="245"/>
        <v>1.0280946208991564</v>
      </c>
      <c r="Q1178" s="35" cm="1">
        <f t="array" ref="Q1178">_xll.Interp2dTab(-1,1,Parameters!$AL$29:$AY$29,Parameters!$AK$30:$AK$37,Parameters!$AL$30:$AY$37,ABS(L1178),ABS(K1178))</f>
        <v>0.95247467112939632</v>
      </c>
      <c r="R1178" s="35">
        <f t="shared" si="240"/>
        <v>13.445842672135935</v>
      </c>
      <c r="S1178" s="35">
        <f t="shared" si="246"/>
        <v>0.72976530455592403</v>
      </c>
      <c r="X1178" s="12"/>
      <c r="AB1178" s="17">
        <f>([1]WLTC_BFH!$I1179/1000-H1178)</f>
        <v>-12.797196177200277</v>
      </c>
      <c r="AC1178" s="17">
        <f t="shared" si="241"/>
        <v>12.797196177200277</v>
      </c>
      <c r="AG1178" s="17">
        <f>([1]WLTC_BFH!$U1182/1000-N1178)</f>
        <v>0.16278852426694712</v>
      </c>
      <c r="AH1178" s="17">
        <f t="shared" si="242"/>
        <v>0.16278852426694712</v>
      </c>
      <c r="AK1178">
        <v>4.8703245179172008</v>
      </c>
    </row>
    <row r="1179" spans="1:37" x14ac:dyDescent="0.3">
      <c r="A1179" s="5" t="s">
        <v>5</v>
      </c>
      <c r="B1179" s="5">
        <v>1175</v>
      </c>
      <c r="C1179" s="10">
        <v>69.7</v>
      </c>
      <c r="D1179" s="10">
        <v>69.7</v>
      </c>
      <c r="E1179" s="10">
        <v>66.004599999999996</v>
      </c>
      <c r="F1179" s="13">
        <f t="shared" si="243"/>
        <v>0.38888888888889045</v>
      </c>
      <c r="G1179" s="13">
        <f t="shared" si="244"/>
        <v>9.6501388888888933</v>
      </c>
      <c r="H1179" s="35" cm="1">
        <f t="array" ref="H1179">(m*g*_xll.Interp1d(-1,Parameters!$H$48:$H$54,Parameters!$I$48:$I$54,C1179)+c_w*A*rho_L*(C1179/3.6)^2/2+F1179*e_i*m)*C1179/3.6/1000</f>
        <v>14.660989358380057</v>
      </c>
      <c r="I1179" s="35">
        <f t="shared" si="234"/>
        <v>26.901791511139823</v>
      </c>
      <c r="J1179" s="35">
        <f t="shared" si="235"/>
        <v>5204.1937639081725</v>
      </c>
      <c r="K1179" s="35">
        <f t="shared" si="236"/>
        <v>109.7996620527172</v>
      </c>
      <c r="L1179" s="35">
        <f t="shared" si="237"/>
        <v>637.53445594856942</v>
      </c>
      <c r="M1179" s="35" cm="1">
        <f t="array" ref="M1179">_xll.Interp2dTab(-1,1,Parameters!$V$29:$AI$29,Parameters!$U$30:$U$37,Parameters!$V$30:$AI$37,ABS(J1179),ABS(I1179))*_xll.Interp2dTab(-1,1,Parameters!$V$18:$AI$18,Parameters!$U$19:$U$26,Parameters!$V$19:$AI$26,ABS(J1179),ABS(I1179))</f>
        <v>0.79125645071542328</v>
      </c>
      <c r="N1179" s="35">
        <f t="shared" si="238"/>
        <v>18.528745446718521</v>
      </c>
      <c r="O1179" s="35">
        <f t="shared" si="239"/>
        <v>18528.74544671852</v>
      </c>
      <c r="P1179" s="35">
        <f t="shared" si="245"/>
        <v>1.033241494634356</v>
      </c>
      <c r="Q1179" s="35" cm="1">
        <f t="array" ref="Q1179">_xll.Interp2dTab(-1,1,Parameters!$AL$29:$AY$29,Parameters!$AK$30:$AK$37,Parameters!$AL$30:$AY$37,ABS(L1179),ABS(K1179))</f>
        <v>0.94775491831388514</v>
      </c>
      <c r="R1179" s="35">
        <f t="shared" si="240"/>
        <v>15.469177817048807</v>
      </c>
      <c r="S1179" s="35">
        <f t="shared" si="246"/>
        <v>0.73406229839399317</v>
      </c>
      <c r="X1179" s="12"/>
      <c r="AB1179" s="17">
        <f>([1]WLTC_BFH!$I1180/1000-H1179)</f>
        <v>-14.647278658380056</v>
      </c>
      <c r="AC1179" s="17">
        <f t="shared" si="241"/>
        <v>14.647278658380056</v>
      </c>
      <c r="AG1179" s="17">
        <f>([1]WLTC_BFH!$U1183/1000-N1179)</f>
        <v>-0.81856026153334582</v>
      </c>
      <c r="AH1179" s="17">
        <f t="shared" si="242"/>
        <v>0.81856026153334582</v>
      </c>
      <c r="AK1179">
        <v>3.9154648403286547</v>
      </c>
    </row>
    <row r="1180" spans="1:37" x14ac:dyDescent="0.3">
      <c r="A1180" s="5" t="s">
        <v>5</v>
      </c>
      <c r="B1180" s="5">
        <v>1176</v>
      </c>
      <c r="C1180" s="10">
        <v>70.599999999999994</v>
      </c>
      <c r="D1180" s="10">
        <v>70.599999999999994</v>
      </c>
      <c r="E1180" s="10">
        <v>67.213300000000004</v>
      </c>
      <c r="F1180" s="13">
        <f t="shared" si="243"/>
        <v>0.24999999999999761</v>
      </c>
      <c r="G1180" s="13">
        <f t="shared" si="244"/>
        <v>9.6697500000000041</v>
      </c>
      <c r="H1180" s="35" cm="1">
        <f t="array" ref="H1180">(m*g*_xll.Interp1d(-1,Parameters!$H$48:$H$54,Parameters!$I$48:$I$54,C1180)+c_w*A*rho_L*(C1180/3.6)^2/2+F1180*e_i*m)*C1180/3.6/1000</f>
        <v>11.231072905267588</v>
      </c>
      <c r="I1180" s="35">
        <f t="shared" si="234"/>
        <v>20.345447542267106</v>
      </c>
      <c r="J1180" s="35">
        <f t="shared" si="235"/>
        <v>5271.3928225526097</v>
      </c>
      <c r="K1180" s="35">
        <f t="shared" si="236"/>
        <v>83.039944143763194</v>
      </c>
      <c r="L1180" s="35">
        <f t="shared" si="237"/>
        <v>645.7666081774604</v>
      </c>
      <c r="M1180" s="35" cm="1">
        <f t="array" ref="M1180">_xll.Interp2dTab(-1,1,Parameters!$V$29:$AI$29,Parameters!$U$30:$U$37,Parameters!$V$30:$AI$37,ABS(J1180),ABS(I1180))*_xll.Interp2dTab(-1,1,Parameters!$V$18:$AI$18,Parameters!$U$19:$U$26,Parameters!$V$19:$AI$26,ABS(J1180),ABS(I1180))</f>
        <v>0.76557790409775195</v>
      </c>
      <c r="N1180" s="35">
        <f t="shared" si="238"/>
        <v>14.67005884724902</v>
      </c>
      <c r="O1180" s="35">
        <f t="shared" si="239"/>
        <v>14670.05884724902</v>
      </c>
      <c r="P1180" s="35">
        <f t="shared" si="245"/>
        <v>1.037316510980814</v>
      </c>
      <c r="Q1180" s="35" cm="1">
        <f t="array" ref="Q1180">_xll.Interp2dTab(-1,1,Parameters!$AL$29:$AY$29,Parameters!$AK$30:$AK$37,Parameters!$AL$30:$AY$37,ABS(L1180),ABS(K1180))</f>
        <v>0.94964713495121378</v>
      </c>
      <c r="R1180" s="35">
        <f t="shared" si="240"/>
        <v>11.826574831760601</v>
      </c>
      <c r="S1180" s="35">
        <f t="shared" si="246"/>
        <v>0.73734745806948221</v>
      </c>
      <c r="X1180" s="12"/>
      <c r="AB1180" s="17">
        <f>([1]WLTC_BFH!$I1181/1000-H1180)</f>
        <v>-11.220172205267588</v>
      </c>
      <c r="AC1180" s="17">
        <f t="shared" si="241"/>
        <v>11.220172205267588</v>
      </c>
      <c r="AG1180" s="17">
        <f>([1]WLTC_BFH!$U1184/1000-N1180)</f>
        <v>3.2085579751808808</v>
      </c>
      <c r="AH1180" s="17">
        <f t="shared" si="242"/>
        <v>3.2085579751808808</v>
      </c>
      <c r="AK1180">
        <v>4.8540958855944911</v>
      </c>
    </row>
    <row r="1181" spans="1:37" x14ac:dyDescent="0.3">
      <c r="A1181" s="5" t="s">
        <v>5</v>
      </c>
      <c r="B1181" s="5">
        <v>1177</v>
      </c>
      <c r="C1181" s="10">
        <v>71.599999999999994</v>
      </c>
      <c r="D1181" s="10">
        <v>71.599999999999994</v>
      </c>
      <c r="E1181" s="10">
        <v>68.368200000000002</v>
      </c>
      <c r="F1181" s="13">
        <f t="shared" si="243"/>
        <v>0.27777777777777779</v>
      </c>
      <c r="G1181" s="13">
        <f t="shared" si="244"/>
        <v>9.6896388888888936</v>
      </c>
      <c r="H1181" s="35" cm="1">
        <f t="array" ref="H1181">(m*g*_xll.Interp1d(-1,Parameters!$H$48:$H$54,Parameters!$I$48:$I$54,C1181)+c_w*A*rho_L*(C1181/3.6)^2/2+F1181*e_i*m)*C1181/3.6/1000</f>
        <v>12.238535702129099</v>
      </c>
      <c r="I1181" s="35">
        <f t="shared" si="234"/>
        <v>21.86085476472525</v>
      </c>
      <c r="J1181" s="35">
        <f t="shared" si="235"/>
        <v>5346.058443268651</v>
      </c>
      <c r="K1181" s="35">
        <f t="shared" si="236"/>
        <v>89.225078722226115</v>
      </c>
      <c r="L1181" s="35">
        <f t="shared" si="237"/>
        <v>654.91344398733929</v>
      </c>
      <c r="M1181" s="35" cm="1">
        <f t="array" ref="M1181">_xll.Interp2dTab(-1,1,Parameters!$V$29:$AI$29,Parameters!$U$30:$U$37,Parameters!$V$30:$AI$37,ABS(J1181),ABS(I1181))*_xll.Interp2dTab(-1,1,Parameters!$V$18:$AI$18,Parameters!$U$19:$U$26,Parameters!$V$19:$AI$26,ABS(J1181),ABS(I1181))</f>
        <v>0.77019214458818852</v>
      </c>
      <c r="N1181" s="35">
        <f t="shared" si="238"/>
        <v>15.890236985827583</v>
      </c>
      <c r="O1181" s="35">
        <f t="shared" si="239"/>
        <v>15890.236985827583</v>
      </c>
      <c r="P1181" s="35">
        <f t="shared" si="245"/>
        <v>1.0417304656990996</v>
      </c>
      <c r="Q1181" s="35" cm="1">
        <f t="array" ref="Q1181">_xll.Interp2dTab(-1,1,Parameters!$AL$29:$AY$29,Parameters!$AK$30:$AK$37,Parameters!$AL$30:$AY$37,ABS(L1181),ABS(K1181))</f>
        <v>0.94891696756521093</v>
      </c>
      <c r="R1181" s="35">
        <f t="shared" si="240"/>
        <v>12.897372605246463</v>
      </c>
      <c r="S1181" s="35">
        <f t="shared" si="246"/>
        <v>0.74093006157093955</v>
      </c>
      <c r="X1181" s="12"/>
      <c r="AB1181" s="17">
        <f>([1]WLTC_BFH!$I1182/1000-H1181)</f>
        <v>-12.226772902129099</v>
      </c>
      <c r="AC1181" s="17">
        <f t="shared" si="241"/>
        <v>12.226772902129099</v>
      </c>
      <c r="AG1181" s="17">
        <f>([1]WLTC_BFH!$U1185/1000-N1181)</f>
        <v>2.0913485997579979</v>
      </c>
      <c r="AH1181" s="17">
        <f t="shared" si="242"/>
        <v>2.0913485997579979</v>
      </c>
      <c r="AK1181">
        <v>4.8540689780004147</v>
      </c>
    </row>
    <row r="1182" spans="1:37" x14ac:dyDescent="0.3">
      <c r="A1182" s="5" t="s">
        <v>5</v>
      </c>
      <c r="B1182" s="5">
        <v>1178</v>
      </c>
      <c r="C1182" s="10">
        <v>72.599999999999994</v>
      </c>
      <c r="D1182" s="10">
        <v>72.599999999999994</v>
      </c>
      <c r="E1182" s="10">
        <v>69.736400000000003</v>
      </c>
      <c r="F1182" s="13">
        <f t="shared" si="243"/>
        <v>0.27777777777777779</v>
      </c>
      <c r="G1182" s="13">
        <f t="shared" si="244"/>
        <v>9.70980555555556</v>
      </c>
      <c r="H1182" s="35" cm="1">
        <f t="array" ref="H1182">(m*g*_xll.Interp1d(-1,Parameters!$H$48:$H$54,Parameters!$I$48:$I$54,C1182)+c_w*A*rho_L*(C1182/3.6)^2/2+F1182*e_i*m)*C1182/3.6/1000</f>
        <v>12.509054604013389</v>
      </c>
      <c r="I1182" s="35">
        <f t="shared" si="234"/>
        <v>22.036294599784856</v>
      </c>
      <c r="J1182" s="35">
        <f t="shared" si="235"/>
        <v>5420.7240639846941</v>
      </c>
      <c r="K1182" s="35">
        <f t="shared" si="236"/>
        <v>89.941136409021894</v>
      </c>
      <c r="L1182" s="35">
        <f t="shared" si="237"/>
        <v>664.06027979721841</v>
      </c>
      <c r="M1182" s="35" cm="1">
        <f t="array" ref="M1182">_xll.Interp2dTab(-1,1,Parameters!$V$29:$AI$29,Parameters!$U$30:$U$37,Parameters!$V$30:$AI$37,ABS(J1182),ABS(I1182))*_xll.Interp2dTab(-1,1,Parameters!$V$18:$AI$18,Parameters!$U$19:$U$26,Parameters!$V$19:$AI$26,ABS(J1182),ABS(I1182))</f>
        <v>0.76976696171398828</v>
      </c>
      <c r="N1182" s="35">
        <f t="shared" si="238"/>
        <v>16.250443609791098</v>
      </c>
      <c r="O1182" s="35">
        <f t="shared" si="239"/>
        <v>16250.443609791098</v>
      </c>
      <c r="P1182" s="35">
        <f t="shared" si="245"/>
        <v>1.0462444778129305</v>
      </c>
      <c r="Q1182" s="35" cm="1">
        <f t="array" ref="Q1182">_xll.Interp2dTab(-1,1,Parameters!$AL$29:$AY$29,Parameters!$AK$30:$AK$37,Parameters!$AL$30:$AY$37,ABS(L1182),ABS(K1182))</f>
        <v>0.94794959840419801</v>
      </c>
      <c r="R1182" s="35">
        <f t="shared" si="240"/>
        <v>13.195906855249946</v>
      </c>
      <c r="S1182" s="35">
        <f t="shared" si="246"/>
        <v>0.74459559125295338</v>
      </c>
      <c r="X1182" s="12"/>
      <c r="AB1182" s="17">
        <f>([1]WLTC_BFH!$I1183/1000-H1182)</f>
        <v>-12.495089204013389</v>
      </c>
      <c r="AC1182" s="17">
        <f t="shared" si="241"/>
        <v>12.495089204013389</v>
      </c>
      <c r="AG1182" s="17">
        <f>([1]WLTC_BFH!$U1186/1000-N1182)</f>
        <v>0.3805563902088025</v>
      </c>
      <c r="AH1182" s="17">
        <f t="shared" si="242"/>
        <v>0.3805563902088025</v>
      </c>
      <c r="AK1182">
        <v>1.8291792109710343</v>
      </c>
    </row>
    <row r="1183" spans="1:37" x14ac:dyDescent="0.3">
      <c r="A1183" s="5" t="s">
        <v>5</v>
      </c>
      <c r="B1183" s="5">
        <v>1179</v>
      </c>
      <c r="C1183" s="10">
        <v>73.5</v>
      </c>
      <c r="D1183" s="10">
        <v>73.5</v>
      </c>
      <c r="E1183" s="10">
        <v>71.1083</v>
      </c>
      <c r="F1183" s="13">
        <f t="shared" si="243"/>
        <v>0.25000000000000155</v>
      </c>
      <c r="G1183" s="13">
        <f t="shared" si="244"/>
        <v>9.7302222222222259</v>
      </c>
      <c r="H1183" s="35" cm="1">
        <f t="array" ref="H1183">(m*g*_xll.Interp1d(-1,Parameters!$H$48:$H$54,Parameters!$I$48:$I$54,C1183)+c_w*A*rho_L*(C1183/3.6)^2/2+F1183*e_i*m)*C1183/3.6/1000</f>
        <v>11.984618474411931</v>
      </c>
      <c r="I1183" s="35">
        <f t="shared" si="234"/>
        <v>20.853913897678432</v>
      </c>
      <c r="J1183" s="35">
        <f t="shared" si="235"/>
        <v>5487.923122629134</v>
      </c>
      <c r="K1183" s="35">
        <f t="shared" si="236"/>
        <v>85.115249573374527</v>
      </c>
      <c r="L1183" s="35">
        <f t="shared" si="237"/>
        <v>672.29243202610974</v>
      </c>
      <c r="M1183" s="35" cm="1">
        <f t="array" ref="M1183">_xll.Interp2dTab(-1,1,Parameters!$V$29:$AI$29,Parameters!$U$30:$U$37,Parameters!$V$30:$AI$37,ABS(J1183),ABS(I1183))*_xll.Interp2dTab(-1,1,Parameters!$V$18:$AI$18,Parameters!$U$19:$U$26,Parameters!$V$19:$AI$26,ABS(J1183),ABS(I1183))</f>
        <v>0.76425498721852547</v>
      </c>
      <c r="N1183" s="35">
        <f t="shared" si="238"/>
        <v>15.681439669801117</v>
      </c>
      <c r="O1183" s="35">
        <f t="shared" si="239"/>
        <v>15681.439669801117</v>
      </c>
      <c r="P1183" s="35">
        <f t="shared" si="245"/>
        <v>1.0506004332767642</v>
      </c>
      <c r="Q1183" s="35" cm="1">
        <f t="array" ref="Q1183">_xll.Interp2dTab(-1,1,Parameters!$AL$29:$AY$29,Parameters!$AK$30:$AK$37,Parameters!$AL$30:$AY$37,ABS(L1183),ABS(K1183))</f>
        <v>0.94669470198894656</v>
      </c>
      <c r="R1183" s="35">
        <f t="shared" si="240"/>
        <v>12.659433341322176</v>
      </c>
      <c r="S1183" s="35">
        <f t="shared" si="246"/>
        <v>0.74811210051443178</v>
      </c>
      <c r="X1183" s="12"/>
      <c r="AB1183" s="17">
        <f>([1]WLTC_BFH!$I1184/1000-H1183)</f>
        <v>-11.970520474411931</v>
      </c>
      <c r="AC1183" s="17">
        <f t="shared" si="241"/>
        <v>11.970520474411931</v>
      </c>
      <c r="AG1183" s="17">
        <f>([1]WLTC_BFH!$U1187/1000-N1183)</f>
        <v>-5.0119529441377395</v>
      </c>
      <c r="AH1183" s="17">
        <f t="shared" si="242"/>
        <v>5.0119529441377395</v>
      </c>
      <c r="AK1183">
        <v>-4.6720251838066726</v>
      </c>
    </row>
    <row r="1184" spans="1:37" x14ac:dyDescent="0.3">
      <c r="A1184" s="5" t="s">
        <v>5</v>
      </c>
      <c r="B1184" s="5">
        <v>1180</v>
      </c>
      <c r="C1184" s="10">
        <v>74.2</v>
      </c>
      <c r="D1184" s="10">
        <v>74.2</v>
      </c>
      <c r="E1184" s="10">
        <v>72.422300000000007</v>
      </c>
      <c r="F1184" s="13">
        <f t="shared" si="243"/>
        <v>0.19444444444444522</v>
      </c>
      <c r="G1184" s="13">
        <f t="shared" si="244"/>
        <v>9.7508333333333361</v>
      </c>
      <c r="H1184" s="35" cm="1">
        <f t="array" ref="H1184">(m*g*_xll.Interp1d(-1,Parameters!$H$48:$H$54,Parameters!$I$48:$I$54,C1184)+c_w*A*rho_L*(C1184/3.6)^2/2+F1184*e_i*m)*C1184/3.6/1000</f>
        <v>10.614237752433823</v>
      </c>
      <c r="I1184" s="35">
        <f t="shared" si="234"/>
        <v>18.295134567058891</v>
      </c>
      <c r="J1184" s="35">
        <f t="shared" si="235"/>
        <v>5540.1890571303629</v>
      </c>
      <c r="K1184" s="35">
        <f t="shared" si="236"/>
        <v>74.671591735450875</v>
      </c>
      <c r="L1184" s="35">
        <f t="shared" si="237"/>
        <v>678.69521709302501</v>
      </c>
      <c r="M1184" s="35" cm="1">
        <f t="array" ref="M1184">_xll.Interp2dTab(-1,1,Parameters!$V$29:$AI$29,Parameters!$U$30:$U$37,Parameters!$V$30:$AI$37,ABS(J1184),ABS(I1184))*_xll.Interp2dTab(-1,1,Parameters!$V$18:$AI$18,Parameters!$U$19:$U$26,Parameters!$V$19:$AI$26,ABS(J1184),ABS(I1184))</f>
        <v>0.75366358402712408</v>
      </c>
      <c r="N1184" s="35">
        <f t="shared" si="238"/>
        <v>14.083522114360006</v>
      </c>
      <c r="O1184" s="35">
        <f t="shared" si="239"/>
        <v>14083.522114360007</v>
      </c>
      <c r="P1184" s="35">
        <f t="shared" si="245"/>
        <v>1.0545125227529752</v>
      </c>
      <c r="Q1184" s="35" cm="1">
        <f t="array" ref="Q1184">_xll.Interp2dTab(-1,1,Parameters!$AL$29:$AY$29,Parameters!$AK$30:$AK$37,Parameters!$AL$30:$AY$37,ABS(L1184),ABS(K1184))</f>
        <v>0.94513725370369805</v>
      </c>
      <c r="R1184" s="35">
        <f t="shared" si="240"/>
        <v>11.23036650056903</v>
      </c>
      <c r="S1184" s="35">
        <f t="shared" si="246"/>
        <v>0.75123164676458987</v>
      </c>
      <c r="X1184" s="12"/>
      <c r="AB1184" s="17">
        <f>([1]WLTC_BFH!$I1185/1000-H1184)</f>
        <v>-10.600097052433822</v>
      </c>
      <c r="AC1184" s="17">
        <f t="shared" si="241"/>
        <v>10.600097052433822</v>
      </c>
      <c r="AG1184" s="17">
        <f>([1]WLTC_BFH!$U1188/1000-N1184)</f>
        <v>1.2691504520118251</v>
      </c>
      <c r="AH1184" s="17">
        <f t="shared" si="242"/>
        <v>1.2691504520118251</v>
      </c>
      <c r="AK1184">
        <v>-0.15977654111130413</v>
      </c>
    </row>
    <row r="1185" spans="1:37" x14ac:dyDescent="0.3">
      <c r="A1185" s="5" t="s">
        <v>5</v>
      </c>
      <c r="B1185" s="5">
        <v>1181</v>
      </c>
      <c r="C1185" s="10">
        <v>74.900000000000006</v>
      </c>
      <c r="D1185" s="10">
        <v>74.900000000000006</v>
      </c>
      <c r="E1185" s="10">
        <v>73.2667</v>
      </c>
      <c r="F1185" s="13">
        <f t="shared" si="243"/>
        <v>0.19444444444444522</v>
      </c>
      <c r="G1185" s="13">
        <f t="shared" si="244"/>
        <v>9.7716388888888925</v>
      </c>
      <c r="H1185" s="35" cm="1">
        <f t="array" ref="H1185">(m*g*_xll.Interp1d(-1,Parameters!$H$48:$H$54,Parameters!$I$48:$I$54,C1185)+c_w*A*rho_L*(C1185/3.6)^2/2+F1185*e_i*m)*C1185/3.6/1000</f>
        <v>10.788434850059215</v>
      </c>
      <c r="I1185" s="35">
        <f t="shared" si="234"/>
        <v>18.421599142213413</v>
      </c>
      <c r="J1185" s="35">
        <f t="shared" si="235"/>
        <v>5592.4549916315946</v>
      </c>
      <c r="K1185" s="35">
        <f t="shared" si="236"/>
        <v>75.187756898944045</v>
      </c>
      <c r="L1185" s="35">
        <f t="shared" si="237"/>
        <v>685.09800215994051</v>
      </c>
      <c r="M1185" s="35" cm="1">
        <f t="array" ref="M1185">_xll.Interp2dTab(-1,1,Parameters!$V$29:$AI$29,Parameters!$U$30:$U$37,Parameters!$V$30:$AI$37,ABS(J1185),ABS(I1185))*_xll.Interp2dTab(-1,1,Parameters!$V$18:$AI$18,Parameters!$U$19:$U$26,Parameters!$V$19:$AI$26,ABS(J1185),ABS(I1185))</f>
        <v>0.7533293603735518</v>
      </c>
      <c r="N1185" s="35">
        <f t="shared" si="238"/>
        <v>14.321006743596953</v>
      </c>
      <c r="O1185" s="35">
        <f t="shared" si="239"/>
        <v>14321.006743596954</v>
      </c>
      <c r="P1185" s="35">
        <f t="shared" si="245"/>
        <v>1.0584905801817521</v>
      </c>
      <c r="Q1185" s="35" cm="1">
        <f t="array" ref="Q1185">_xll.Interp2dTab(-1,1,Parameters!$AL$29:$AY$29,Parameters!$AK$30:$AK$37,Parameters!$AL$30:$AY$37,ABS(L1185),ABS(K1185))</f>
        <v>0.94437872746699925</v>
      </c>
      <c r="R1185" s="35">
        <f t="shared" si="240"/>
        <v>11.423843566442692</v>
      </c>
      <c r="S1185" s="35">
        <f t="shared" si="246"/>
        <v>0.75440493664415731</v>
      </c>
      <c r="X1185" s="12"/>
      <c r="AB1185" s="17">
        <f>([1]WLTC_BFH!$I1186/1000-H1185)</f>
        <v>-10.777584850059215</v>
      </c>
      <c r="AC1185" s="17">
        <f t="shared" si="241"/>
        <v>10.777584850059215</v>
      </c>
      <c r="AG1185" s="17">
        <f>([1]WLTC_BFH!$U1189/1000-N1185)</f>
        <v>1.1456841654939627</v>
      </c>
      <c r="AH1185" s="17">
        <f t="shared" si="242"/>
        <v>1.1456841654939627</v>
      </c>
      <c r="AK1185">
        <v>2.4247857914411934</v>
      </c>
    </row>
    <row r="1186" spans="1:37" x14ac:dyDescent="0.3">
      <c r="A1186" s="5" t="s">
        <v>5</v>
      </c>
      <c r="B1186" s="5">
        <v>1182</v>
      </c>
      <c r="C1186" s="10">
        <v>75.599999999999994</v>
      </c>
      <c r="D1186" s="10">
        <v>75.599999999999994</v>
      </c>
      <c r="E1186" s="10">
        <v>73.772300000000001</v>
      </c>
      <c r="F1186" s="13">
        <f t="shared" si="243"/>
        <v>0.19444444444444128</v>
      </c>
      <c r="G1186" s="13">
        <f t="shared" si="244"/>
        <v>9.7926388888888933</v>
      </c>
      <c r="H1186" s="35" cm="1">
        <f t="array" ref="H1186">(m*g*_xll.Interp1d(-1,Parameters!$H$48:$H$54,Parameters!$I$48:$I$54,C1186)+c_w*A*rho_L*(C1186/3.6)^2/2+F1186*e_i*m)*C1186/3.6/1000</f>
        <v>10.977635685863412</v>
      </c>
      <c r="I1186" s="35">
        <f t="shared" si="234"/>
        <v>18.571103929463312</v>
      </c>
      <c r="J1186" s="35">
        <f t="shared" si="235"/>
        <v>5644.7209261328217</v>
      </c>
      <c r="K1186" s="35">
        <f t="shared" si="236"/>
        <v>75.79796068810451</v>
      </c>
      <c r="L1186" s="35">
        <f t="shared" si="237"/>
        <v>691.50078722685555</v>
      </c>
      <c r="M1186" s="35" cm="1">
        <f t="array" ref="M1186">_xll.Interp2dTab(-1,1,Parameters!$V$29:$AI$29,Parameters!$U$30:$U$37,Parameters!$V$30:$AI$37,ABS(J1186),ABS(I1186))*_xll.Interp2dTab(-1,1,Parameters!$V$18:$AI$18,Parameters!$U$19:$U$26,Parameters!$V$19:$AI$26,ABS(J1186),ABS(I1186))</f>
        <v>0.75308755246607417</v>
      </c>
      <c r="N1186" s="35">
        <f t="shared" si="238"/>
        <v>14.576838575960851</v>
      </c>
      <c r="O1186" s="35">
        <f t="shared" si="239"/>
        <v>14576.838575960852</v>
      </c>
      <c r="P1186" s="35">
        <f t="shared" si="245"/>
        <v>1.062539702008408</v>
      </c>
      <c r="Q1186" s="35" cm="1">
        <f t="array" ref="Q1186">_xll.Interp2dTab(-1,1,Parameters!$AL$29:$AY$29,Parameters!$AK$30:$AK$37,Parameters!$AL$30:$AY$37,ABS(L1186),ABS(K1186))</f>
        <v>0.94363541562778064</v>
      </c>
      <c r="R1186" s="35">
        <f t="shared" si="240"/>
        <v>11.63334430232276</v>
      </c>
      <c r="S1186" s="35">
        <f t="shared" si="246"/>
        <v>0.75763642117258034</v>
      </c>
      <c r="X1186" s="12"/>
      <c r="AB1186" s="17">
        <f>([1]WLTC_BFH!$I1187/1000-H1186)</f>
        <v>-10.970625185863412</v>
      </c>
      <c r="AC1186" s="17">
        <f t="shared" si="241"/>
        <v>10.970625185863412</v>
      </c>
      <c r="AG1186" s="17">
        <f>([1]WLTC_BFH!$U1190/1000-N1186)</f>
        <v>0.68167994255767717</v>
      </c>
      <c r="AH1186" s="17">
        <f t="shared" si="242"/>
        <v>0.68167994255767717</v>
      </c>
      <c r="AK1186">
        <v>4.0947218950495845</v>
      </c>
    </row>
    <row r="1187" spans="1:37" x14ac:dyDescent="0.3">
      <c r="A1187" s="5" t="s">
        <v>5</v>
      </c>
      <c r="B1187" s="5">
        <v>1183</v>
      </c>
      <c r="C1187" s="10">
        <v>76.3</v>
      </c>
      <c r="D1187" s="10">
        <v>76.3</v>
      </c>
      <c r="E1187" s="10">
        <v>74.499200000000002</v>
      </c>
      <c r="F1187" s="13">
        <f t="shared" si="243"/>
        <v>0.19444444444444522</v>
      </c>
      <c r="G1187" s="13">
        <f t="shared" si="244"/>
        <v>9.8138333333333385</v>
      </c>
      <c r="H1187" s="35" cm="1">
        <f t="array" ref="H1187">(m*g*_xll.Interp1d(-1,Parameters!$H$48:$H$54,Parameters!$I$48:$I$54,C1187)+c_w*A*rho_L*(C1187/3.6)^2/2+F1187*e_i*m)*C1187/3.6/1000</f>
        <v>11.171283411925078</v>
      </c>
      <c r="I1187" s="35">
        <f t="shared" si="234"/>
        <v>18.725319392684955</v>
      </c>
      <c r="J1187" s="35">
        <f t="shared" si="235"/>
        <v>5696.9868606340524</v>
      </c>
      <c r="K1187" s="35">
        <f t="shared" si="236"/>
        <v>76.427391101243643</v>
      </c>
      <c r="L1187" s="35">
        <f t="shared" si="237"/>
        <v>697.90357229377094</v>
      </c>
      <c r="M1187" s="35" cm="1">
        <f t="array" ref="M1187">_xll.Interp2dTab(-1,1,Parameters!$V$29:$AI$29,Parameters!$U$30:$U$37,Parameters!$V$30:$AI$37,ABS(J1187),ABS(I1187))*_xll.Interp2dTab(-1,1,Parameters!$V$18:$AI$18,Parameters!$U$19:$U$26,Parameters!$V$19:$AI$26,ABS(J1187),ABS(I1187))</f>
        <v>0.75286828936966266</v>
      </c>
      <c r="N1187" s="35">
        <f t="shared" si="238"/>
        <v>14.838297175829004</v>
      </c>
      <c r="O1187" s="35">
        <f t="shared" si="239"/>
        <v>14838.297175829004</v>
      </c>
      <c r="P1187" s="35">
        <f t="shared" si="245"/>
        <v>1.0666614512239161</v>
      </c>
      <c r="Q1187" s="35" cm="1">
        <f t="array" ref="Q1187">_xll.Interp2dTab(-1,1,Parameters!$AL$29:$AY$29,Parameters!$AK$30:$AK$37,Parameters!$AL$30:$AY$37,ABS(L1187),ABS(K1187))</f>
        <v>0.94290180015115066</v>
      </c>
      <c r="R1187" s="35">
        <f t="shared" si="240"/>
        <v>11.847769736078858</v>
      </c>
      <c r="S1187" s="35">
        <f t="shared" si="246"/>
        <v>0.76092746832149116</v>
      </c>
      <c r="X1187" s="12"/>
      <c r="AB1187" s="17">
        <f>([1]WLTC_BFH!$I1188/1000-H1187)</f>
        <v>-11.159330311925078</v>
      </c>
      <c r="AC1187" s="17">
        <f t="shared" si="241"/>
        <v>11.159330311925078</v>
      </c>
      <c r="AG1187" s="17">
        <f>([1]WLTC_BFH!$U1191/1000-N1187)</f>
        <v>0.16870282417099602</v>
      </c>
      <c r="AH1187" s="17">
        <f t="shared" si="242"/>
        <v>0.16870282417099602</v>
      </c>
      <c r="AK1187">
        <v>2.2482392343520328</v>
      </c>
    </row>
    <row r="1188" spans="1:37" x14ac:dyDescent="0.3">
      <c r="A1188" s="5" t="s">
        <v>5</v>
      </c>
      <c r="B1188" s="5">
        <v>1184</v>
      </c>
      <c r="C1188" s="10">
        <v>77.099999999999994</v>
      </c>
      <c r="D1188" s="10">
        <v>77.099999999999994</v>
      </c>
      <c r="E1188" s="10">
        <v>75.302000000000007</v>
      </c>
      <c r="F1188" s="13">
        <f t="shared" si="243"/>
        <v>0.22222222222222143</v>
      </c>
      <c r="G1188" s="13">
        <f t="shared" si="244"/>
        <v>9.8352500000000056</v>
      </c>
      <c r="H1188" s="35" cm="1">
        <f t="array" ref="H1188">(m*g*_xll.Interp1d(-1,Parameters!$H$48:$H$54,Parameters!$I$48:$I$54,C1188)+c_w*A*rho_L*(C1188/3.6)^2/2+F1188*e_i*m)*C1188/3.6/1000</f>
        <v>12.204507727147954</v>
      </c>
      <c r="I1188" s="35">
        <f t="shared" si="234"/>
        <v>20.244944513549502</v>
      </c>
      <c r="J1188" s="35">
        <f t="shared" si="235"/>
        <v>5756.7193572068863</v>
      </c>
      <c r="K1188" s="35">
        <f t="shared" si="236"/>
        <v>82.629741032052294</v>
      </c>
      <c r="L1188" s="35">
        <f t="shared" si="237"/>
        <v>705.22104094167412</v>
      </c>
      <c r="M1188" s="35" cm="1">
        <f t="array" ref="M1188">_xll.Interp2dTab(-1,1,Parameters!$V$29:$AI$29,Parameters!$U$30:$U$37,Parameters!$V$30:$AI$37,ABS(J1188),ABS(I1188))*_xll.Interp2dTab(-1,1,Parameters!$V$18:$AI$18,Parameters!$U$19:$U$26,Parameters!$V$19:$AI$26,ABS(J1188),ABS(I1188))</f>
        <v>0.75785575513212855</v>
      </c>
      <c r="N1188" s="35">
        <f t="shared" si="238"/>
        <v>16.103998214040292</v>
      </c>
      <c r="O1188" s="35">
        <f t="shared" si="239"/>
        <v>16103.998214040292</v>
      </c>
      <c r="P1188" s="35">
        <f t="shared" si="245"/>
        <v>1.0711347840611496</v>
      </c>
      <c r="Q1188" s="35" cm="1">
        <f t="array" ref="Q1188">_xll.Interp2dTab(-1,1,Parameters!$AL$29:$AY$29,Parameters!$AK$30:$AK$37,Parameters!$AL$30:$AY$37,ABS(L1188),ABS(K1188))</f>
        <v>0.94265017917579863</v>
      </c>
      <c r="R1188" s="35">
        <f t="shared" si="240"/>
        <v>12.947016822103512</v>
      </c>
      <c r="S1188" s="35">
        <f t="shared" si="246"/>
        <v>0.76452386188318655</v>
      </c>
      <c r="X1188" s="12"/>
      <c r="AB1188" s="17">
        <f>([1]WLTC_BFH!$I1189/1000-H1188)</f>
        <v>-12.193309227147953</v>
      </c>
      <c r="AC1188" s="17">
        <f t="shared" si="241"/>
        <v>12.193309227147953</v>
      </c>
      <c r="AG1188" s="17">
        <f>([1]WLTC_BFH!$U1192/1000-N1188)</f>
        <v>-2.5750273402539392</v>
      </c>
      <c r="AH1188" s="17">
        <f t="shared" si="242"/>
        <v>2.5750273402539392</v>
      </c>
      <c r="AK1188">
        <v>1.7150132332693246E-2</v>
      </c>
    </row>
    <row r="1189" spans="1:37" x14ac:dyDescent="0.3">
      <c r="A1189" s="5" t="s">
        <v>5</v>
      </c>
      <c r="B1189" s="5">
        <v>1185</v>
      </c>
      <c r="C1189" s="10">
        <v>77.900000000000006</v>
      </c>
      <c r="D1189" s="10">
        <v>77.900000000000006</v>
      </c>
      <c r="E1189" s="10">
        <v>76.048900000000003</v>
      </c>
      <c r="F1189" s="13">
        <f t="shared" si="243"/>
        <v>0.22222222222222537</v>
      </c>
      <c r="G1189" s="13">
        <f t="shared" si="244"/>
        <v>9.8568888888888946</v>
      </c>
      <c r="H1189" s="35" cm="1">
        <f t="array" ref="H1189">(m*g*_xll.Interp1d(-1,Parameters!$H$48:$H$54,Parameters!$I$48:$I$54,C1189)+c_w*A*rho_L*(C1189/3.6)^2/2+F1189*e_i*m)*C1189/3.6/1000</f>
        <v>12.440104872249078</v>
      </c>
      <c r="I1189" s="35">
        <f t="shared" si="234"/>
        <v>20.423834661814368</v>
      </c>
      <c r="J1189" s="35">
        <f t="shared" si="235"/>
        <v>5816.4518537797203</v>
      </c>
      <c r="K1189" s="35">
        <f t="shared" si="236"/>
        <v>83.359881172195344</v>
      </c>
      <c r="L1189" s="35">
        <f t="shared" si="237"/>
        <v>712.53850958957742</v>
      </c>
      <c r="M1189" s="35" cm="1">
        <f t="array" ref="M1189">_xll.Interp2dTab(-1,1,Parameters!$V$29:$AI$29,Parameters!$U$30:$U$37,Parameters!$V$30:$AI$37,ABS(J1189),ABS(I1189))*_xll.Interp2dTab(-1,1,Parameters!$V$18:$AI$18,Parameters!$U$19:$U$26,Parameters!$V$19:$AI$26,ABS(J1189),ABS(I1189))</f>
        <v>0.75765148952055672</v>
      </c>
      <c r="N1189" s="35">
        <f t="shared" si="238"/>
        <v>16.41929705717493</v>
      </c>
      <c r="O1189" s="35">
        <f t="shared" si="239"/>
        <v>16419.297057174928</v>
      </c>
      <c r="P1189" s="35">
        <f t="shared" si="245"/>
        <v>1.0756956999103648</v>
      </c>
      <c r="Q1189" s="35" cm="1">
        <f t="array" ref="Q1189">_xll.Interp2dTab(-1,1,Parameters!$AL$29:$AY$29,Parameters!$AK$30:$AK$37,Parameters!$AL$30:$AY$37,ABS(L1189),ABS(K1189))</f>
        <v>0.94187349486876759</v>
      </c>
      <c r="R1189" s="35">
        <f t="shared" si="240"/>
        <v>13.207829862525617</v>
      </c>
      <c r="S1189" s="35">
        <f t="shared" si="246"/>
        <v>0.76819270351166591</v>
      </c>
      <c r="X1189" s="12"/>
      <c r="AB1189" s="17">
        <f>([1]WLTC_BFH!$I1190/1000-H1189)</f>
        <v>-12.428962272249079</v>
      </c>
      <c r="AC1189" s="17">
        <f t="shared" si="241"/>
        <v>12.428962272249079</v>
      </c>
      <c r="AG1189" s="17">
        <f>([1]WLTC_BFH!$U1193/1000-N1189)</f>
        <v>-2.048429800537825</v>
      </c>
      <c r="AH1189" s="17">
        <f t="shared" si="242"/>
        <v>2.048429800537825</v>
      </c>
      <c r="AK1189">
        <v>0.93547048497575247</v>
      </c>
    </row>
    <row r="1190" spans="1:37" x14ac:dyDescent="0.3">
      <c r="A1190" s="5" t="s">
        <v>5</v>
      </c>
      <c r="B1190" s="5">
        <v>1186</v>
      </c>
      <c r="C1190" s="10">
        <v>78.5</v>
      </c>
      <c r="D1190" s="10">
        <v>78.5</v>
      </c>
      <c r="E1190" s="10">
        <v>76.760199999999998</v>
      </c>
      <c r="F1190" s="13">
        <f t="shared" si="243"/>
        <v>0.16666666666666508</v>
      </c>
      <c r="G1190" s="13">
        <f t="shared" si="244"/>
        <v>9.8786944444444504</v>
      </c>
      <c r="H1190" s="35" cm="1">
        <f t="array" ref="H1190">(m*g*_xll.Interp1d(-1,Parameters!$H$48:$H$54,Parameters!$I$48:$I$54,C1190)+c_w*A*rho_L*(C1190/3.6)^2/2+F1190*e_i*m)*C1190/3.6/1000</f>
        <v>10.971289712731798</v>
      </c>
      <c r="I1190" s="35">
        <f t="shared" si="234"/>
        <v>17.874698652053574</v>
      </c>
      <c r="J1190" s="35">
        <f t="shared" si="235"/>
        <v>5861.2512262093469</v>
      </c>
      <c r="K1190" s="35">
        <f t="shared" si="236"/>
        <v>72.955582548356659</v>
      </c>
      <c r="L1190" s="35">
        <f t="shared" si="237"/>
        <v>718.02661107550489</v>
      </c>
      <c r="M1190" s="35" cm="1">
        <f t="array" ref="M1190">_xll.Interp2dTab(-1,1,Parameters!$V$29:$AI$29,Parameters!$U$30:$U$37,Parameters!$V$30:$AI$37,ABS(J1190),ABS(I1190))*_xll.Interp2dTab(-1,1,Parameters!$V$18:$AI$18,Parameters!$U$19:$U$26,Parameters!$V$19:$AI$26,ABS(J1190),ABS(I1190))</f>
        <v>0.74697826948250989</v>
      </c>
      <c r="N1190" s="35">
        <f t="shared" si="238"/>
        <v>14.687562089767974</v>
      </c>
      <c r="O1190" s="35">
        <f t="shared" si="239"/>
        <v>14687.562089767975</v>
      </c>
      <c r="P1190" s="35">
        <f t="shared" si="245"/>
        <v>1.0797755782686338</v>
      </c>
      <c r="Q1190" s="35" cm="1">
        <f t="array" ref="Q1190">_xll.Interp2dTab(-1,1,Parameters!$AL$29:$AY$29,Parameters!$AK$30:$AK$37,Parameters!$AL$30:$AY$37,ABS(L1190),ABS(K1190))</f>
        <v>0.94000537795212091</v>
      </c>
      <c r="R1190" s="35">
        <f t="shared" si="240"/>
        <v>11.671518025390084</v>
      </c>
      <c r="S1190" s="35">
        <f t="shared" si="246"/>
        <v>0.77143479185205199</v>
      </c>
      <c r="X1190" s="12"/>
      <c r="AB1190" s="17">
        <f>([1]WLTC_BFH!$I1191/1000-H1190)</f>
        <v>-10.960256412731798</v>
      </c>
      <c r="AC1190" s="17">
        <f t="shared" si="241"/>
        <v>10.960256412731798</v>
      </c>
      <c r="AG1190" s="17">
        <f>([1]WLTC_BFH!$U1194/1000-N1190)</f>
        <v>0.59831178410589558</v>
      </c>
      <c r="AH1190" s="17">
        <f t="shared" si="242"/>
        <v>0.59831178410589558</v>
      </c>
      <c r="AK1190">
        <v>1.8151623010552189</v>
      </c>
    </row>
    <row r="1191" spans="1:37" x14ac:dyDescent="0.3">
      <c r="A1191" s="5" t="s">
        <v>5</v>
      </c>
      <c r="B1191" s="5">
        <v>1187</v>
      </c>
      <c r="C1191" s="10">
        <v>79</v>
      </c>
      <c r="D1191" s="10">
        <v>79</v>
      </c>
      <c r="E1191" s="10">
        <v>77.347099999999998</v>
      </c>
      <c r="F1191" s="13">
        <f t="shared" si="243"/>
        <v>0.1388888888888889</v>
      </c>
      <c r="G1191" s="13">
        <f t="shared" si="244"/>
        <v>9.9006388888888957</v>
      </c>
      <c r="H1191" s="35" cm="1">
        <f t="array" ref="H1191">(m*g*_xll.Interp1d(-1,Parameters!$H$48:$H$54,Parameters!$I$48:$I$54,C1191)+c_w*A*rho_L*(C1191/3.6)^2/2+F1191*e_i*m)*C1191/3.6/1000</f>
        <v>10.282043687390518</v>
      </c>
      <c r="I1191" s="35">
        <f t="shared" si="234"/>
        <v>16.645738039402399</v>
      </c>
      <c r="J1191" s="35">
        <f t="shared" si="235"/>
        <v>5898.5840365673675</v>
      </c>
      <c r="K1191" s="35">
        <f t="shared" si="236"/>
        <v>67.939579807820891</v>
      </c>
      <c r="L1191" s="35">
        <f t="shared" si="237"/>
        <v>722.60002898044434</v>
      </c>
      <c r="M1191" s="35" cm="1">
        <f t="array" ref="M1191">_xll.Interp2dTab(-1,1,Parameters!$V$29:$AI$29,Parameters!$U$30:$U$37,Parameters!$V$30:$AI$37,ABS(J1191),ABS(I1191))*_xll.Interp2dTab(-1,1,Parameters!$V$18:$AI$18,Parameters!$U$19:$U$26,Parameters!$V$19:$AI$26,ABS(J1191),ABS(I1191))</f>
        <v>0.74157312375175788</v>
      </c>
      <c r="N1191" s="35">
        <f t="shared" si="238"/>
        <v>13.86517844035626</v>
      </c>
      <c r="O1191" s="35">
        <f t="shared" si="239"/>
        <v>13865.17844035626</v>
      </c>
      <c r="P1191" s="35">
        <f t="shared" si="245"/>
        <v>1.0836270167242883</v>
      </c>
      <c r="Q1191" s="35" cm="1">
        <f t="array" ref="Q1191">_xll.Interp2dTab(-1,1,Parameters!$AL$29:$AY$29,Parameters!$AK$30:$AK$37,Parameters!$AL$30:$AY$37,ABS(L1191),ABS(K1191))</f>
        <v>0.93880938865726915</v>
      </c>
      <c r="R1191" s="35">
        <f t="shared" si="240"/>
        <v>10.952216511273281</v>
      </c>
      <c r="S1191" s="35">
        <f t="shared" si="246"/>
        <v>0.77447707421629453</v>
      </c>
      <c r="X1191" s="12"/>
      <c r="AB1191" s="17">
        <f>([1]WLTC_BFH!$I1192/1000-H1191)</f>
        <v>-10.271663887390517</v>
      </c>
      <c r="AC1191" s="17">
        <f t="shared" si="241"/>
        <v>10.271663887390517</v>
      </c>
      <c r="AG1191" s="17">
        <f>([1]WLTC_BFH!$U1195/1000-N1191)</f>
        <v>1.0196615596437102</v>
      </c>
      <c r="AH1191" s="17">
        <f t="shared" si="242"/>
        <v>1.0196615596437102</v>
      </c>
      <c r="AK1191">
        <v>1.9964011405328463</v>
      </c>
    </row>
    <row r="1192" spans="1:37" x14ac:dyDescent="0.3">
      <c r="A1192" s="5" t="s">
        <v>5</v>
      </c>
      <c r="B1192" s="5">
        <v>1188</v>
      </c>
      <c r="C1192" s="10">
        <v>79.7</v>
      </c>
      <c r="D1192" s="10">
        <v>79.7</v>
      </c>
      <c r="E1192" s="10">
        <v>77.944699999999997</v>
      </c>
      <c r="F1192" s="13">
        <f t="shared" si="243"/>
        <v>0.19444444444444522</v>
      </c>
      <c r="G1192" s="13">
        <f t="shared" si="244"/>
        <v>9.9227777777777852</v>
      </c>
      <c r="H1192" s="35" cm="1">
        <f t="array" ref="H1192">(m*g*_xll.Interp1d(-1,Parameters!$H$48:$H$54,Parameters!$I$48:$I$54,C1192)+c_w*A*rho_L*(C1192/3.6)^2/2+F1192*e_i*m)*C1192/3.6/1000</f>
        <v>12.145131975263311</v>
      </c>
      <c r="I1192" s="35">
        <f t="shared" si="234"/>
        <v>19.489227230705886</v>
      </c>
      <c r="J1192" s="35">
        <f t="shared" si="235"/>
        <v>5950.8499710685974</v>
      </c>
      <c r="K1192" s="35">
        <f t="shared" si="236"/>
        <v>79.54528094212607</v>
      </c>
      <c r="L1192" s="35">
        <f t="shared" si="237"/>
        <v>729.00281404735972</v>
      </c>
      <c r="M1192" s="35" cm="1">
        <f t="array" ref="M1192">_xll.Interp2dTab(-1,1,Parameters!$V$29:$AI$29,Parameters!$U$30:$U$37,Parameters!$V$30:$AI$37,ABS(J1192),ABS(I1192))*_xll.Interp2dTab(-1,1,Parameters!$V$18:$AI$18,Parameters!$U$19:$U$26,Parameters!$V$19:$AI$26,ABS(J1192),ABS(I1192))</f>
        <v>0.75192594568573501</v>
      </c>
      <c r="N1192" s="35">
        <f t="shared" si="238"/>
        <v>16.152032051756503</v>
      </c>
      <c r="O1192" s="35">
        <f t="shared" si="239"/>
        <v>16152.032051756503</v>
      </c>
      <c r="P1192" s="35">
        <f t="shared" si="245"/>
        <v>1.0881136922942207</v>
      </c>
      <c r="Q1192" s="35" cm="1">
        <f t="array" ref="Q1192">_xll.Interp2dTab(-1,1,Parameters!$AL$29:$AY$29,Parameters!$AK$30:$AK$37,Parameters!$AL$30:$AY$37,ABS(L1192),ABS(K1192))</f>
        <v>0.93946100227625018</v>
      </c>
      <c r="R1192" s="35">
        <f t="shared" si="240"/>
        <v>12.927765969887501</v>
      </c>
      <c r="S1192" s="35">
        <f t="shared" si="246"/>
        <v>0.77806812031904105</v>
      </c>
      <c r="X1192" s="12"/>
      <c r="AB1192" s="17">
        <f>([1]WLTC_BFH!$I1193/1000-H1192)</f>
        <v>-12.134893575263311</v>
      </c>
      <c r="AC1192" s="17">
        <f t="shared" si="241"/>
        <v>12.134893575263311</v>
      </c>
      <c r="AG1192" s="17">
        <f>([1]WLTC_BFH!$U1196/1000-N1192)</f>
        <v>-1.6974415755660406</v>
      </c>
      <c r="AH1192" s="17">
        <f t="shared" si="242"/>
        <v>1.6974415755660406</v>
      </c>
      <c r="AK1192">
        <v>1.2805937400543659</v>
      </c>
    </row>
    <row r="1193" spans="1:37" x14ac:dyDescent="0.3">
      <c r="A1193" s="5" t="s">
        <v>5</v>
      </c>
      <c r="B1193" s="5">
        <v>1189</v>
      </c>
      <c r="C1193" s="10">
        <v>80.3</v>
      </c>
      <c r="D1193" s="10">
        <v>80.3</v>
      </c>
      <c r="E1193" s="10">
        <v>78.539299999999997</v>
      </c>
      <c r="F1193" s="13">
        <f t="shared" si="243"/>
        <v>0.16666666666666508</v>
      </c>
      <c r="G1193" s="13">
        <f t="shared" si="244"/>
        <v>9.9450833333333399</v>
      </c>
      <c r="H1193" s="35" cm="1">
        <f t="array" ref="H1193">(m*g*_xll.Interp1d(-1,Parameters!$H$48:$H$54,Parameters!$I$48:$I$54,C1193)+c_w*A*rho_L*(C1193/3.6)^2/2+F1193*e_i*m)*C1193/3.6/1000</f>
        <v>11.480155709684661</v>
      </c>
      <c r="I1193" s="35">
        <f t="shared" si="234"/>
        <v>18.284493545063519</v>
      </c>
      <c r="J1193" s="35">
        <f t="shared" si="235"/>
        <v>5995.649343498224</v>
      </c>
      <c r="K1193" s="35">
        <f t="shared" si="236"/>
        <v>74.628160404176754</v>
      </c>
      <c r="L1193" s="35">
        <f t="shared" si="237"/>
        <v>734.49091553328719</v>
      </c>
      <c r="M1193" s="35" cm="1">
        <f t="array" ref="M1193">_xll.Interp2dTab(-1,1,Parameters!$V$29:$AI$29,Parameters!$U$30:$U$37,Parameters!$V$30:$AI$37,ABS(J1193),ABS(I1193))*_xll.Interp2dTab(-1,1,Parameters!$V$18:$AI$18,Parameters!$U$19:$U$26,Parameters!$V$19:$AI$26,ABS(J1193),ABS(I1193))</f>
        <v>0.74646902403100401</v>
      </c>
      <c r="N1193" s="35">
        <f t="shared" si="238"/>
        <v>15.379279434383927</v>
      </c>
      <c r="O1193" s="35">
        <f t="shared" si="239"/>
        <v>15379.279434383927</v>
      </c>
      <c r="P1193" s="35">
        <f t="shared" si="245"/>
        <v>1.0923857143593274</v>
      </c>
      <c r="Q1193" s="35" cm="1">
        <f t="array" ref="Q1193">_xll.Interp2dTab(-1,1,Parameters!$AL$29:$AY$29,Parameters!$AK$30:$AK$37,Parameters!$AL$30:$AY$37,ABS(L1193),ABS(K1193))</f>
        <v>0.93813862651066526</v>
      </c>
      <c r="R1193" s="35">
        <f t="shared" si="240"/>
        <v>12.237163448204047</v>
      </c>
      <c r="S1193" s="35">
        <f t="shared" si="246"/>
        <v>0.7814673323879866</v>
      </c>
      <c r="X1193" s="12"/>
      <c r="AB1193" s="17">
        <f>([1]WLTC_BFH!$I1194/1000-H1193)</f>
        <v>-11.468743009684662</v>
      </c>
      <c r="AC1193" s="17">
        <f t="shared" si="241"/>
        <v>11.468743009684662</v>
      </c>
      <c r="AG1193" s="17">
        <f>([1]WLTC_BFH!$U1197/1000-N1193)</f>
        <v>0.63390868442744797</v>
      </c>
      <c r="AH1193" s="17">
        <f t="shared" si="242"/>
        <v>0.63390868442744797</v>
      </c>
      <c r="AK1193">
        <v>2.640353719728818</v>
      </c>
    </row>
    <row r="1194" spans="1:37" x14ac:dyDescent="0.3">
      <c r="A1194" s="5" t="s">
        <v>5</v>
      </c>
      <c r="B1194" s="5">
        <v>1190</v>
      </c>
      <c r="C1194" s="10">
        <v>81</v>
      </c>
      <c r="D1194" s="10">
        <v>81</v>
      </c>
      <c r="E1194" s="10">
        <v>79.090199999999996</v>
      </c>
      <c r="F1194" s="13">
        <f t="shared" si="243"/>
        <v>0.19444444444444522</v>
      </c>
      <c r="G1194" s="13">
        <f t="shared" si="244"/>
        <v>9.9675833333333408</v>
      </c>
      <c r="H1194" s="35" cm="1">
        <f t="array" ref="H1194">(m*g*_xll.Interp1d(-1,Parameters!$H$48:$H$54,Parameters!$I$48:$I$54,C1194)+c_w*A*rho_L*(C1194/3.6)^2/2+F1194*e_i*m)*C1194/3.6/1000</f>
        <v>12.532345048251559</v>
      </c>
      <c r="I1194" s="35">
        <f t="shared" si="234"/>
        <v>19.787823452668285</v>
      </c>
      <c r="J1194" s="35">
        <f t="shared" si="235"/>
        <v>6047.9152779994538</v>
      </c>
      <c r="K1194" s="35">
        <f t="shared" si="236"/>
        <v>80.764001422065604</v>
      </c>
      <c r="L1194" s="35">
        <f t="shared" si="237"/>
        <v>740.89370060020258</v>
      </c>
      <c r="M1194" s="35" cm="1">
        <f t="array" ref="M1194">_xll.Interp2dTab(-1,1,Parameters!$V$29:$AI$29,Parameters!$U$30:$U$37,Parameters!$V$30:$AI$37,ABS(J1194),ABS(I1194))*_xll.Interp2dTab(-1,1,Parameters!$V$18:$AI$18,Parameters!$U$19:$U$26,Parameters!$V$19:$AI$26,ABS(J1194),ABS(I1194))</f>
        <v>0.75254139917965901</v>
      </c>
      <c r="N1194" s="35">
        <f t="shared" si="238"/>
        <v>16.653362940448186</v>
      </c>
      <c r="O1194" s="35">
        <f t="shared" si="239"/>
        <v>16653.362940448187</v>
      </c>
      <c r="P1194" s="35">
        <f t="shared" si="245"/>
        <v>1.0970116485094519</v>
      </c>
      <c r="Q1194" s="35" cm="1">
        <f t="array" ref="Q1194">_xll.Interp2dTab(-1,1,Parameters!$AL$29:$AY$29,Parameters!$AK$30:$AK$37,Parameters!$AL$30:$AY$37,ABS(L1194),ABS(K1194))</f>
        <v>0.93820039891559437</v>
      </c>
      <c r="R1194" s="35">
        <f t="shared" si="240"/>
        <v>13.357855169041596</v>
      </c>
      <c r="S1194" s="35">
        <f t="shared" si="246"/>
        <v>0.78517784771272037</v>
      </c>
      <c r="X1194" s="12"/>
      <c r="AB1194" s="17">
        <f>([1]WLTC_BFH!$I1195/1000-H1194)</f>
        <v>-12.521706148251559</v>
      </c>
      <c r="AC1194" s="17">
        <f t="shared" si="241"/>
        <v>12.521706148251559</v>
      </c>
      <c r="AG1194" s="17">
        <f>([1]WLTC_BFH!$U1198/1000-N1194)</f>
        <v>1.2824390397498568</v>
      </c>
      <c r="AH1194" s="17">
        <f t="shared" si="242"/>
        <v>1.2824390397498568</v>
      </c>
      <c r="AK1194">
        <v>4.6469509507113802</v>
      </c>
    </row>
    <row r="1195" spans="1:37" x14ac:dyDescent="0.3">
      <c r="A1195" s="5" t="s">
        <v>5</v>
      </c>
      <c r="B1195" s="5">
        <v>1191</v>
      </c>
      <c r="C1195" s="10">
        <v>81.599999999999994</v>
      </c>
      <c r="D1195" s="10">
        <v>81.599999999999994</v>
      </c>
      <c r="E1195" s="10">
        <v>79.627200000000002</v>
      </c>
      <c r="F1195" s="13">
        <f t="shared" si="243"/>
        <v>0.16666666666666508</v>
      </c>
      <c r="G1195" s="13">
        <f t="shared" si="244"/>
        <v>9.9902500000000067</v>
      </c>
      <c r="H1195" s="35" cm="1">
        <f t="array" ref="H1195">(m*g*_xll.Interp1d(-1,Parameters!$H$48:$H$54,Parameters!$I$48:$I$54,C1195)+c_w*A*rho_L*(C1195/3.6)^2/2+F1195*e_i*m)*C1195/3.6/1000</f>
        <v>11.85758501281051</v>
      </c>
      <c r="I1195" s="35">
        <f t="shared" si="234"/>
        <v>18.584752868295869</v>
      </c>
      <c r="J1195" s="35">
        <f t="shared" si="235"/>
        <v>6092.7146504290777</v>
      </c>
      <c r="K1195" s="35">
        <f t="shared" si="236"/>
        <v>75.853668831949591</v>
      </c>
      <c r="L1195" s="35">
        <f t="shared" si="237"/>
        <v>746.38180208612982</v>
      </c>
      <c r="M1195" s="35" cm="1">
        <f t="array" ref="M1195">_xll.Interp2dTab(-1,1,Parameters!$V$29:$AI$29,Parameters!$U$30:$U$37,Parameters!$V$30:$AI$37,ABS(J1195),ABS(I1195))*_xll.Interp2dTab(-1,1,Parameters!$V$18:$AI$18,Parameters!$U$19:$U$26,Parameters!$V$19:$AI$26,ABS(J1195),ABS(I1195))</f>
        <v>0.74796811796637308</v>
      </c>
      <c r="N1195" s="35">
        <f t="shared" si="238"/>
        <v>15.853062086455937</v>
      </c>
      <c r="O1195" s="35">
        <f t="shared" si="239"/>
        <v>15853.062086455937</v>
      </c>
      <c r="P1195" s="35">
        <f t="shared" si="245"/>
        <v>1.1014152768668009</v>
      </c>
      <c r="Q1195" s="35" cm="1">
        <f t="array" ref="Q1195">_xll.Interp2dTab(-1,1,Parameters!$AL$29:$AY$29,Parameters!$AK$30:$AK$37,Parameters!$AL$30:$AY$37,ABS(L1195),ABS(K1195))</f>
        <v>0.93682723632123932</v>
      </c>
      <c r="R1195" s="35">
        <f t="shared" si="240"/>
        <v>12.657173652821221</v>
      </c>
      <c r="S1195" s="35">
        <f t="shared" si="246"/>
        <v>0.78869372928294845</v>
      </c>
      <c r="X1195" s="12"/>
      <c r="AB1195" s="17">
        <f>([1]WLTC_BFH!$I1196/1000-H1195)</f>
        <v>-11.847440812810511</v>
      </c>
      <c r="AC1195" s="17">
        <f t="shared" si="241"/>
        <v>11.847440812810511</v>
      </c>
      <c r="AG1195" s="17">
        <f>([1]WLTC_BFH!$U1199/1000-N1195)</f>
        <v>1.9209559315620961</v>
      </c>
      <c r="AH1195" s="17">
        <f t="shared" si="242"/>
        <v>1.9209559315620961</v>
      </c>
      <c r="AK1195">
        <v>4.3781452878977944</v>
      </c>
    </row>
    <row r="1196" spans="1:37" x14ac:dyDescent="0.3">
      <c r="A1196" s="5" t="s">
        <v>5</v>
      </c>
      <c r="B1196" s="5">
        <v>1192</v>
      </c>
      <c r="C1196" s="10">
        <v>82.4</v>
      </c>
      <c r="D1196" s="10">
        <v>82.4</v>
      </c>
      <c r="E1196" s="10">
        <v>80.204800000000006</v>
      </c>
      <c r="F1196" s="13">
        <f t="shared" si="243"/>
        <v>0.22222222222222537</v>
      </c>
      <c r="G1196" s="13">
        <f t="shared" si="244"/>
        <v>10.013138888888896</v>
      </c>
      <c r="H1196" s="35" cm="1">
        <f t="array" ref="H1196">(m*g*_xll.Interp1d(-1,Parameters!$H$48:$H$54,Parameters!$I$48:$I$54,C1196)+c_w*A*rho_L*(C1196/3.6)^2/2+F1196*e_i*m)*C1196/3.6/1000</f>
        <v>13.823420328286085</v>
      </c>
      <c r="I1196" s="35">
        <f t="shared" si="234"/>
        <v>21.455518005603473</v>
      </c>
      <c r="J1196" s="35">
        <f t="shared" si="235"/>
        <v>6152.4471470019125</v>
      </c>
      <c r="K1196" s="35">
        <f t="shared" si="236"/>
        <v>87.570696739870584</v>
      </c>
      <c r="L1196" s="35">
        <f t="shared" si="237"/>
        <v>753.69927073403312</v>
      </c>
      <c r="M1196" s="35" cm="1">
        <f t="array" ref="M1196">_xll.Interp2dTab(-1,1,Parameters!$V$29:$AI$29,Parameters!$U$30:$U$37,Parameters!$V$30:$AI$37,ABS(J1196),ABS(I1196))*_xll.Interp2dTab(-1,1,Parameters!$V$18:$AI$18,Parameters!$U$19:$U$26,Parameters!$V$19:$AI$26,ABS(J1196),ABS(I1196))</f>
        <v>0.75953677609787507</v>
      </c>
      <c r="N1196" s="35">
        <f t="shared" si="238"/>
        <v>18.199803832151478</v>
      </c>
      <c r="O1196" s="35">
        <f t="shared" si="239"/>
        <v>18199.803832151476</v>
      </c>
      <c r="P1196" s="35">
        <f t="shared" si="245"/>
        <v>1.1064707779312875</v>
      </c>
      <c r="Q1196" s="35" cm="1">
        <f t="array" ref="Q1196">_xll.Interp2dTab(-1,1,Parameters!$AL$29:$AY$29,Parameters!$AK$30:$AK$37,Parameters!$AL$30:$AY$37,ABS(L1196),ABS(K1196))</f>
        <v>0.93771969807978262</v>
      </c>
      <c r="R1196" s="35">
        <f t="shared" si="240"/>
        <v>14.741527085965052</v>
      </c>
      <c r="S1196" s="35">
        <f t="shared" si="246"/>
        <v>0.79278859791793876</v>
      </c>
      <c r="X1196" s="12"/>
      <c r="AB1196" s="17">
        <f>([1]WLTC_BFH!$I1197/1000-H1196)</f>
        <v>-13.812361828286084</v>
      </c>
      <c r="AC1196" s="17">
        <f t="shared" si="241"/>
        <v>13.812361828286084</v>
      </c>
      <c r="AG1196" s="17">
        <f>([1]WLTC_BFH!$U1200/1000-N1196)</f>
        <v>-0.85216746851509839</v>
      </c>
      <c r="AH1196" s="17">
        <f t="shared" si="242"/>
        <v>0.85216746851509839</v>
      </c>
      <c r="AK1196">
        <v>3.4621668353692208</v>
      </c>
    </row>
    <row r="1197" spans="1:37" x14ac:dyDescent="0.3">
      <c r="A1197" s="5" t="s">
        <v>5</v>
      </c>
      <c r="B1197" s="5">
        <v>1193</v>
      </c>
      <c r="C1197" s="10">
        <v>82.9</v>
      </c>
      <c r="D1197" s="10">
        <v>82.9</v>
      </c>
      <c r="E1197" s="10">
        <v>80.969899999999996</v>
      </c>
      <c r="F1197" s="13">
        <f t="shared" si="243"/>
        <v>0.1388888888888889</v>
      </c>
      <c r="G1197" s="13">
        <f t="shared" si="244"/>
        <v>10.036166666666674</v>
      </c>
      <c r="H1197" s="35" cm="1">
        <f t="array" ref="H1197">(m*g*_xll.Interp1d(-1,Parameters!$H$48:$H$54,Parameters!$I$48:$I$54,C1197)+c_w*A*rho_L*(C1197/3.6)^2/2+F1197*e_i*m)*C1197/3.6/1000</f>
        <v>11.373515540336129</v>
      </c>
      <c r="I1197" s="35">
        <f t="shared" si="234"/>
        <v>17.546516009099456</v>
      </c>
      <c r="J1197" s="35">
        <f t="shared" si="235"/>
        <v>6189.779957359935</v>
      </c>
      <c r="K1197" s="35">
        <f t="shared" si="236"/>
        <v>71.616105091139431</v>
      </c>
      <c r="L1197" s="35">
        <f t="shared" si="237"/>
        <v>758.2726886389728</v>
      </c>
      <c r="M1197" s="35" cm="1">
        <f t="array" ref="M1197">_xll.Interp2dTab(-1,1,Parameters!$V$29:$AI$29,Parameters!$U$30:$U$37,Parameters!$V$30:$AI$37,ABS(J1197),ABS(I1197))*_xll.Interp2dTab(-1,1,Parameters!$V$18:$AI$18,Parameters!$U$19:$U$26,Parameters!$V$19:$AI$26,ABS(J1197),ABS(I1197))</f>
        <v>0.74429192221973062</v>
      </c>
      <c r="N1197" s="35">
        <f t="shared" si="238"/>
        <v>15.280987473861671</v>
      </c>
      <c r="O1197" s="35">
        <f t="shared" si="239"/>
        <v>15280.987473861671</v>
      </c>
      <c r="P1197" s="35">
        <f t="shared" si="245"/>
        <v>1.1107154966740269</v>
      </c>
      <c r="Q1197" s="35" cm="1">
        <f t="array" ref="Q1197">_xll.Interp2dTab(-1,1,Parameters!$AL$29:$AY$29,Parameters!$AK$30:$AK$37,Parameters!$AL$30:$AY$37,ABS(L1197),ABS(K1197))</f>
        <v>0.93468033577483134</v>
      </c>
      <c r="R1197" s="35">
        <f t="shared" si="240"/>
        <v>12.168347942088364</v>
      </c>
      <c r="S1197" s="35">
        <f t="shared" si="246"/>
        <v>0.79616869456851891</v>
      </c>
      <c r="X1197" s="12"/>
      <c r="AB1197" s="17">
        <f>([1]WLTC_BFH!$I1198/1000-H1197)</f>
        <v>-11.359831240336129</v>
      </c>
      <c r="AC1197" s="17">
        <f t="shared" si="241"/>
        <v>11.359831240336129</v>
      </c>
      <c r="AG1197" s="17">
        <f>([1]WLTC_BFH!$U1201/1000-N1197)</f>
        <v>0.90319434432010226</v>
      </c>
      <c r="AH1197" s="17">
        <f t="shared" si="242"/>
        <v>0.90319434432010226</v>
      </c>
      <c r="AK1197">
        <v>0.65524784456988172</v>
      </c>
    </row>
    <row r="1198" spans="1:37" x14ac:dyDescent="0.3">
      <c r="A1198" s="5" t="s">
        <v>5</v>
      </c>
      <c r="B1198" s="5">
        <v>1194</v>
      </c>
      <c r="C1198" s="10">
        <v>83.4</v>
      </c>
      <c r="D1198" s="10">
        <v>83.4</v>
      </c>
      <c r="E1198" s="10">
        <v>81.853300000000004</v>
      </c>
      <c r="F1198" s="13">
        <f t="shared" si="243"/>
        <v>0.1388888888888889</v>
      </c>
      <c r="G1198" s="13">
        <f t="shared" si="244"/>
        <v>10.05933333333334</v>
      </c>
      <c r="H1198" s="35" cm="1">
        <f t="array" ref="H1198">(m*g*_xll.Interp1d(-1,Parameters!$H$48:$H$54,Parameters!$I$48:$I$54,C1198)+c_w*A*rho_L*(C1198/3.6)^2/2+F1198*e_i*m)*C1198/3.6/1000</f>
        <v>11.518950328091929</v>
      </c>
      <c r="I1198" s="35">
        <f t="shared" si="234"/>
        <v>17.664345763415685</v>
      </c>
      <c r="J1198" s="35">
        <f t="shared" si="235"/>
        <v>6227.1127677179556</v>
      </c>
      <c r="K1198" s="35">
        <f t="shared" si="236"/>
        <v>72.097027233381127</v>
      </c>
      <c r="L1198" s="35">
        <f t="shared" si="237"/>
        <v>762.84610654391224</v>
      </c>
      <c r="M1198" s="35" cm="1">
        <f t="array" ref="M1198">_xll.Interp2dTab(-1,1,Parameters!$V$29:$AI$29,Parameters!$U$30:$U$37,Parameters!$V$30:$AI$37,ABS(J1198),ABS(I1198))*_xll.Interp2dTab(-1,1,Parameters!$V$18:$AI$18,Parameters!$U$19:$U$26,Parameters!$V$19:$AI$26,ABS(J1198),ABS(I1198))</f>
        <v>0.74491140337298278</v>
      </c>
      <c r="N1198" s="35">
        <f t="shared" si="238"/>
        <v>15.463517239679446</v>
      </c>
      <c r="O1198" s="35">
        <f t="shared" si="239"/>
        <v>15463.517239679446</v>
      </c>
      <c r="P1198" s="35">
        <f t="shared" si="245"/>
        <v>1.1150109181294934</v>
      </c>
      <c r="Q1198" s="35" cm="1">
        <f t="array" ref="Q1198">_xll.Interp2dTab(-1,1,Parameters!$AL$29:$AY$29,Parameters!$AK$30:$AK$37,Parameters!$AL$30:$AY$37,ABS(L1198),ABS(K1198))</f>
        <v>0.93417149886956419</v>
      </c>
      <c r="R1198" s="35">
        <f t="shared" si="240"/>
        <v>12.330659137033134</v>
      </c>
      <c r="S1198" s="35">
        <f t="shared" si="246"/>
        <v>0.79959387766213919</v>
      </c>
      <c r="X1198" s="12"/>
      <c r="AB1198" s="17">
        <f>([1]WLTC_BFH!$I1199/1000-H1198)</f>
        <v>-11.50490852809193</v>
      </c>
      <c r="AC1198" s="17">
        <f t="shared" si="241"/>
        <v>11.50490852809193</v>
      </c>
      <c r="AG1198" s="17">
        <f>([1]WLTC_BFH!$U1202/1000-N1198)</f>
        <v>-0.64008866825085597</v>
      </c>
      <c r="AH1198" s="17">
        <f t="shared" si="242"/>
        <v>0.64008866825085597</v>
      </c>
      <c r="AK1198">
        <v>-2.0012021832494966</v>
      </c>
    </row>
    <row r="1199" spans="1:37" x14ac:dyDescent="0.3">
      <c r="A1199" s="5" t="s">
        <v>5</v>
      </c>
      <c r="B1199" s="5">
        <v>1195</v>
      </c>
      <c r="C1199" s="10">
        <v>83.8</v>
      </c>
      <c r="D1199" s="10">
        <v>83.8</v>
      </c>
      <c r="E1199" s="10">
        <v>82.732500000000002</v>
      </c>
      <c r="F1199" s="13">
        <f t="shared" si="243"/>
        <v>0.11111111111110875</v>
      </c>
      <c r="G1199" s="13">
        <f t="shared" si="244"/>
        <v>10.082611111111119</v>
      </c>
      <c r="H1199" s="35" cm="1">
        <f t="array" ref="H1199">(m*g*_xll.Interp1d(-1,Parameters!$H$48:$H$54,Parameters!$I$48:$I$54,C1199)+c_w*A*rho_L*(C1199/3.6)^2/2+F1199*e_i*m)*C1199/3.6/1000</f>
        <v>10.756829996652092</v>
      </c>
      <c r="I1199" s="35">
        <f t="shared" si="234"/>
        <v>16.416893790955559</v>
      </c>
      <c r="J1199" s="35">
        <f t="shared" si="235"/>
        <v>6256.9790160043713</v>
      </c>
      <c r="K1199" s="35">
        <f t="shared" si="236"/>
        <v>67.005552007785113</v>
      </c>
      <c r="L1199" s="35">
        <f t="shared" si="237"/>
        <v>766.50484086786366</v>
      </c>
      <c r="M1199" s="35" cm="1">
        <f t="array" ref="M1199">_xll.Interp2dTab(-1,1,Parameters!$V$29:$AI$29,Parameters!$U$30:$U$37,Parameters!$V$30:$AI$37,ABS(J1199),ABS(I1199))*_xll.Interp2dTab(-1,1,Parameters!$V$18:$AI$18,Parameters!$U$19:$U$26,Parameters!$V$19:$AI$26,ABS(J1199),ABS(I1199))</f>
        <v>0.74016658695799487</v>
      </c>
      <c r="N1199" s="35">
        <f t="shared" si="238"/>
        <v>14.532985122797163</v>
      </c>
      <c r="O1199" s="35">
        <f t="shared" si="239"/>
        <v>14532.985122797163</v>
      </c>
      <c r="P1199" s="35">
        <f t="shared" si="245"/>
        <v>1.1190478584413814</v>
      </c>
      <c r="Q1199" s="35" cm="1">
        <f t="array" ref="Q1199">_xll.Interp2dTab(-1,1,Parameters!$AL$29:$AY$29,Parameters!$AK$30:$AK$37,Parameters!$AL$30:$AY$37,ABS(L1199),ABS(K1199))</f>
        <v>0.93285578060074692</v>
      </c>
      <c r="R1199" s="35">
        <f t="shared" si="240"/>
        <v>11.531075028258746</v>
      </c>
      <c r="S1199" s="35">
        <f t="shared" si="246"/>
        <v>0.80279695405887774</v>
      </c>
      <c r="X1199" s="12"/>
      <c r="AB1199" s="17">
        <f>([1]WLTC_BFH!$I1200/1000-H1199)</f>
        <v>-10.742582596652092</v>
      </c>
      <c r="AC1199" s="17">
        <f t="shared" si="241"/>
        <v>10.742582596652092</v>
      </c>
      <c r="AG1199" s="17">
        <f>([1]WLTC_BFH!$U1203/1000-N1199)</f>
        <v>6.1872020059974275E-2</v>
      </c>
      <c r="AH1199" s="17">
        <f t="shared" si="242"/>
        <v>6.1872020059974275E-2</v>
      </c>
      <c r="AK1199">
        <v>-2.7077767534039339</v>
      </c>
    </row>
    <row r="1200" spans="1:37" x14ac:dyDescent="0.3">
      <c r="A1200" s="5" t="s">
        <v>5</v>
      </c>
      <c r="B1200" s="5">
        <v>1196</v>
      </c>
      <c r="C1200" s="10">
        <v>84.2</v>
      </c>
      <c r="D1200" s="10">
        <v>84.2</v>
      </c>
      <c r="E1200" s="10">
        <v>83.321600000000004</v>
      </c>
      <c r="F1200" s="13">
        <f t="shared" si="243"/>
        <v>0.11111111111111269</v>
      </c>
      <c r="G1200" s="13">
        <f t="shared" si="244"/>
        <v>10.106000000000007</v>
      </c>
      <c r="H1200" s="35" cm="1">
        <f t="array" ref="H1200">(m*g*_xll.Interp1d(-1,Parameters!$H$48:$H$54,Parameters!$I$48:$I$54,C1200)+c_w*A*rho_L*(C1200/3.6)^2/2+F1200*e_i*m)*C1200/3.6/1000</f>
        <v>10.87071174261964</v>
      </c>
      <c r="I1200" s="35">
        <f t="shared" si="234"/>
        <v>16.511882535987951</v>
      </c>
      <c r="J1200" s="35">
        <f t="shared" si="235"/>
        <v>6286.8452642907896</v>
      </c>
      <c r="K1200" s="35">
        <f t="shared" si="236"/>
        <v>67.393248570634825</v>
      </c>
      <c r="L1200" s="35">
        <f t="shared" si="237"/>
        <v>770.16357519181543</v>
      </c>
      <c r="M1200" s="35" cm="1">
        <f t="array" ref="M1200">_xll.Interp2dTab(-1,1,Parameters!$V$29:$AI$29,Parameters!$U$30:$U$37,Parameters!$V$30:$AI$37,ABS(J1200),ABS(I1200))*_xll.Interp2dTab(-1,1,Parameters!$V$18:$AI$18,Parameters!$U$19:$U$26,Parameters!$V$19:$AI$26,ABS(J1200),ABS(I1200))</f>
        <v>0.74066820123467469</v>
      </c>
      <c r="N1200" s="35">
        <f t="shared" si="238"/>
        <v>14.676898136707429</v>
      </c>
      <c r="O1200" s="35">
        <f t="shared" si="239"/>
        <v>14676.898136707428</v>
      </c>
      <c r="P1200" s="35">
        <f t="shared" si="245"/>
        <v>1.1231247745904669</v>
      </c>
      <c r="Q1200" s="35" cm="1">
        <f t="array" ref="Q1200">_xll.Interp2dTab(-1,1,Parameters!$AL$29:$AY$29,Parameters!$AK$30:$AK$37,Parameters!$AL$30:$AY$37,ABS(L1200),ABS(K1200))</f>
        <v>0.93243516108220692</v>
      </c>
      <c r="R1200" s="35">
        <f t="shared" si="240"/>
        <v>11.658410360676262</v>
      </c>
      <c r="S1200" s="35">
        <f t="shared" si="246"/>
        <v>0.80603540138128782</v>
      </c>
      <c r="X1200" s="12"/>
      <c r="AB1200" s="17">
        <f>([1]WLTC_BFH!$I1201/1000-H1200)</f>
        <v>-10.85842154261964</v>
      </c>
      <c r="AC1200" s="17">
        <f t="shared" si="241"/>
        <v>10.85842154261964</v>
      </c>
      <c r="AG1200" s="17">
        <f>([1]WLTC_BFH!$U1204/1000-N1200)</f>
        <v>0.52543519662583371</v>
      </c>
      <c r="AH1200" s="17">
        <f t="shared" si="242"/>
        <v>0.52543519662583371</v>
      </c>
      <c r="AK1200">
        <v>-0.38955380450090971</v>
      </c>
    </row>
    <row r="1201" spans="1:37" x14ac:dyDescent="0.3">
      <c r="A1201" s="5" t="s">
        <v>5</v>
      </c>
      <c r="B1201" s="5">
        <v>1197</v>
      </c>
      <c r="C1201" s="10">
        <v>84.7</v>
      </c>
      <c r="D1201" s="10">
        <v>84.7</v>
      </c>
      <c r="E1201" s="10">
        <v>83.772000000000006</v>
      </c>
      <c r="F1201" s="13">
        <f t="shared" si="243"/>
        <v>0.1388888888888889</v>
      </c>
      <c r="G1201" s="13">
        <f t="shared" si="244"/>
        <v>10.129527777777785</v>
      </c>
      <c r="H1201" s="35" cm="1">
        <f t="array" ref="H1201">(m*g*_xll.Interp1d(-1,Parameters!$H$48:$H$54,Parameters!$I$48:$I$54,C1201)+c_w*A*rho_L*(C1201/3.6)^2/2+F1201*e_i*m)*C1201/3.6/1000</f>
        <v>11.903044616099756</v>
      </c>
      <c r="I1201" s="35">
        <f t="shared" si="234"/>
        <v>17.973197776542825</v>
      </c>
      <c r="J1201" s="35">
        <f t="shared" si="235"/>
        <v>6324.1780746488121</v>
      </c>
      <c r="K1201" s="35">
        <f t="shared" si="236"/>
        <v>73.357606724959538</v>
      </c>
      <c r="L1201" s="35">
        <f t="shared" si="237"/>
        <v>774.7369930967551</v>
      </c>
      <c r="M1201" s="35" cm="1">
        <f t="array" ref="M1201">_xll.Interp2dTab(-1,1,Parameters!$V$29:$AI$29,Parameters!$U$30:$U$37,Parameters!$V$30:$AI$37,ABS(J1201),ABS(I1201))*_xll.Interp2dTab(-1,1,Parameters!$V$18:$AI$18,Parameters!$U$19:$U$26,Parameters!$V$19:$AI$26,ABS(J1201),ABS(I1201))</f>
        <v>0.74652544199573134</v>
      </c>
      <c r="N1201" s="35">
        <f t="shared" si="238"/>
        <v>15.944593374177082</v>
      </c>
      <c r="O1201" s="35">
        <f t="shared" si="239"/>
        <v>15944.593374177082</v>
      </c>
      <c r="P1201" s="35">
        <f t="shared" si="245"/>
        <v>1.127553828305516</v>
      </c>
      <c r="Q1201" s="35" cm="1">
        <f t="array" ref="Q1201">_xll.Interp2dTab(-1,1,Parameters!$AL$29:$AY$29,Parameters!$AK$30:$AK$37,Parameters!$AL$30:$AY$37,ABS(L1201),ABS(K1201))</f>
        <v>0.93287088900054271</v>
      </c>
      <c r="R1201" s="35">
        <f t="shared" si="240"/>
        <v>12.759584157302212</v>
      </c>
      <c r="S1201" s="35">
        <f t="shared" si="246"/>
        <v>0.80957973031387176</v>
      </c>
      <c r="X1201" s="12"/>
      <c r="AB1201" s="17">
        <f>([1]WLTC_BFH!$I1202/1000-H1201)</f>
        <v>-11.892208116099756</v>
      </c>
      <c r="AC1201" s="17">
        <f t="shared" si="241"/>
        <v>11.892208116099756</v>
      </c>
      <c r="AG1201" s="17">
        <f>([1]WLTC_BFH!$U1205/1000-N1201)</f>
        <v>-0.24539337417712481</v>
      </c>
      <c r="AH1201" s="17">
        <f t="shared" si="242"/>
        <v>0.24539337417712481</v>
      </c>
      <c r="AK1201">
        <v>0.85692266590019273</v>
      </c>
    </row>
    <row r="1202" spans="1:37" x14ac:dyDescent="0.3">
      <c r="A1202" s="5" t="s">
        <v>5</v>
      </c>
      <c r="B1202" s="5">
        <v>1198</v>
      </c>
      <c r="C1202" s="10">
        <v>85.2</v>
      </c>
      <c r="D1202" s="10">
        <v>85.2</v>
      </c>
      <c r="E1202" s="10">
        <v>84.143600000000006</v>
      </c>
      <c r="F1202" s="13">
        <f t="shared" si="243"/>
        <v>0.1388888888888889</v>
      </c>
      <c r="G1202" s="13">
        <f t="shared" si="244"/>
        <v>10.153194444444452</v>
      </c>
      <c r="H1202" s="35" cm="1">
        <f t="array" ref="H1202">(m*g*_xll.Interp1d(-1,Parameters!$H$48:$H$54,Parameters!$I$48:$I$54,C1202)+c_w*A*rho_L*(C1202/3.6)^2/2+F1202*e_i*m)*C1202/3.6/1000</f>
        <v>12.053084227916752</v>
      </c>
      <c r="I1202" s="35">
        <f t="shared" si="234"/>
        <v>18.092946493862851</v>
      </c>
      <c r="J1202" s="35">
        <f t="shared" si="235"/>
        <v>6361.5108850068318</v>
      </c>
      <c r="K1202" s="35">
        <f t="shared" si="236"/>
        <v>73.846361114701224</v>
      </c>
      <c r="L1202" s="35">
        <f t="shared" si="237"/>
        <v>779.31041100169443</v>
      </c>
      <c r="M1202" s="35" cm="1">
        <f t="array" ref="M1202">_xll.Interp2dTab(-1,1,Parameters!$V$29:$AI$29,Parameters!$U$30:$U$37,Parameters!$V$30:$AI$37,ABS(J1202),ABS(I1202))*_xll.Interp2dTab(-1,1,Parameters!$V$18:$AI$18,Parameters!$U$19:$U$26,Parameters!$V$19:$AI$26,ABS(J1202),ABS(I1202))</f>
        <v>0.74714750870671165</v>
      </c>
      <c r="N1202" s="35">
        <f t="shared" si="238"/>
        <v>16.13213466880222</v>
      </c>
      <c r="O1202" s="35">
        <f t="shared" si="239"/>
        <v>16132.13466880222</v>
      </c>
      <c r="P1202" s="35">
        <f t="shared" si="245"/>
        <v>1.1320349768246276</v>
      </c>
      <c r="Q1202" s="35" cm="1">
        <f t="array" ref="Q1202">_xll.Interp2dTab(-1,1,Parameters!$AL$29:$AY$29,Parameters!$AK$30:$AK$37,Parameters!$AL$30:$AY$37,ABS(L1202),ABS(K1202))</f>
        <v>0.93237933916211768</v>
      </c>
      <c r="R1202" s="35">
        <f t="shared" si="240"/>
        <v>12.927232212962002</v>
      </c>
      <c r="S1202" s="35">
        <f t="shared" si="246"/>
        <v>0.81317062815080565</v>
      </c>
      <c r="X1202" s="12"/>
      <c r="AB1202" s="17">
        <f>([1]WLTC_BFH!$I1203/1000-H1202)</f>
        <v>-12.042530027916753</v>
      </c>
      <c r="AC1202" s="17">
        <f t="shared" si="241"/>
        <v>12.042530027916753</v>
      </c>
      <c r="AG1202" s="17">
        <f>([1]WLTC_BFH!$U1206/1000-N1202)</f>
        <v>-0.80215236791726774</v>
      </c>
      <c r="AH1202" s="17">
        <f t="shared" si="242"/>
        <v>0.80215236791726774</v>
      </c>
      <c r="AK1202">
        <v>0.86022930436535283</v>
      </c>
    </row>
    <row r="1203" spans="1:37" x14ac:dyDescent="0.3">
      <c r="A1203" s="5" t="s">
        <v>5</v>
      </c>
      <c r="B1203" s="5">
        <v>1199</v>
      </c>
      <c r="C1203" s="10">
        <v>85.6</v>
      </c>
      <c r="D1203" s="10">
        <v>85.6</v>
      </c>
      <c r="E1203" s="10">
        <v>84.511700000000005</v>
      </c>
      <c r="F1203" s="13">
        <f t="shared" si="243"/>
        <v>0.11111111111110875</v>
      </c>
      <c r="G1203" s="13">
        <f t="shared" si="244"/>
        <v>10.176972222222229</v>
      </c>
      <c r="H1203" s="35" cm="1">
        <f t="array" ref="H1203">(m*g*_xll.Interp1d(-1,Parameters!$H$48:$H$54,Parameters!$I$48:$I$54,C1203)+c_w*A*rho_L*(C1203/3.6)^2/2+F1203*e_i*m)*C1203/3.6/1000</f>
        <v>11.27577506593143</v>
      </c>
      <c r="I1203" s="35">
        <f t="shared" si="234"/>
        <v>16.847029691805758</v>
      </c>
      <c r="J1203" s="35">
        <f t="shared" si="235"/>
        <v>6391.3771332932483</v>
      </c>
      <c r="K1203" s="35">
        <f t="shared" si="236"/>
        <v>68.761151687105212</v>
      </c>
      <c r="L1203" s="35">
        <f t="shared" si="237"/>
        <v>782.96914532564597</v>
      </c>
      <c r="M1203" s="35" cm="1">
        <f t="array" ref="M1203">_xll.Interp2dTab(-1,1,Parameters!$V$29:$AI$29,Parameters!$U$30:$U$37,Parameters!$V$30:$AI$37,ABS(J1203),ABS(I1203))*_xll.Interp2dTab(-1,1,Parameters!$V$18:$AI$18,Parameters!$U$19:$U$26,Parameters!$V$19:$AI$26,ABS(J1203),ABS(I1203))</f>
        <v>0.74242741549625191</v>
      </c>
      <c r="N1203" s="35">
        <f t="shared" si="238"/>
        <v>15.187713748952143</v>
      </c>
      <c r="O1203" s="35">
        <f t="shared" si="239"/>
        <v>15187.713748952143</v>
      </c>
      <c r="P1203" s="35">
        <f t="shared" si="245"/>
        <v>1.1362537861993365</v>
      </c>
      <c r="Q1203" s="35" cm="1">
        <f t="array" ref="Q1203">_xll.Interp2dTab(-1,1,Parameters!$AL$29:$AY$29,Parameters!$AK$30:$AK$37,Parameters!$AL$30:$AY$37,ABS(L1203),ABS(K1203))</f>
        <v>0.93098734009066753</v>
      </c>
      <c r="R1203" s="35">
        <f t="shared" si="240"/>
        <v>12.111630932417727</v>
      </c>
      <c r="S1203" s="35">
        <f t="shared" si="246"/>
        <v>0.81653497007647724</v>
      </c>
      <c r="X1203" s="12"/>
      <c r="AB1203" s="17">
        <f>([1]WLTC_BFH!$I1204/1000-H1203)</f>
        <v>-11.26483656593143</v>
      </c>
      <c r="AC1203" s="17">
        <f t="shared" si="241"/>
        <v>11.26483656593143</v>
      </c>
      <c r="AG1203" s="17">
        <f>([1]WLTC_BFH!$U1207/1000-N1203)</f>
        <v>0.37625053676212161</v>
      </c>
      <c r="AH1203" s="17">
        <f t="shared" si="242"/>
        <v>0.37625053676212161</v>
      </c>
      <c r="AK1203">
        <v>0.91963278289912509</v>
      </c>
    </row>
    <row r="1204" spans="1:37" x14ac:dyDescent="0.3">
      <c r="A1204" s="5" t="s">
        <v>5</v>
      </c>
      <c r="B1204" s="5">
        <v>1200</v>
      </c>
      <c r="C1204" s="10">
        <v>86.3</v>
      </c>
      <c r="D1204" s="10">
        <v>86.3</v>
      </c>
      <c r="E1204" s="10">
        <v>84.909099999999995</v>
      </c>
      <c r="F1204" s="13">
        <f t="shared" si="243"/>
        <v>0.19444444444444522</v>
      </c>
      <c r="G1204" s="13">
        <f t="shared" si="244"/>
        <v>10.200944444444451</v>
      </c>
      <c r="H1204" s="35" cm="1">
        <f t="array" ref="H1204">(m*g*_xll.Interp1d(-1,Parameters!$H$48:$H$54,Parameters!$I$48:$I$54,C1204)+c_w*A*rho_L*(C1204/3.6)^2/2+F1204*e_i*m)*C1204/3.6/1000</f>
        <v>14.198968386219065</v>
      </c>
      <c r="I1204" s="35">
        <f t="shared" si="234"/>
        <v>21.042469128375942</v>
      </c>
      <c r="J1204" s="35">
        <f t="shared" si="235"/>
        <v>6443.6430677944791</v>
      </c>
      <c r="K1204" s="35">
        <f t="shared" si="236"/>
        <v>85.884837747466406</v>
      </c>
      <c r="L1204" s="35">
        <f t="shared" si="237"/>
        <v>789.37193039256147</v>
      </c>
      <c r="M1204" s="35" cm="1">
        <f t="array" ref="M1204">_xll.Interp2dTab(-1,1,Parameters!$V$29:$AI$29,Parameters!$U$30:$U$37,Parameters!$V$30:$AI$37,ABS(J1204),ABS(I1204))*_xll.Interp2dTab(-1,1,Parameters!$V$18:$AI$18,Parameters!$U$19:$U$26,Parameters!$V$19:$AI$26,ABS(J1204),ABS(I1204))</f>
        <v>0.75898065787121061</v>
      </c>
      <c r="N1204" s="35">
        <f t="shared" si="238"/>
        <v>18.707944977207113</v>
      </c>
      <c r="O1204" s="35">
        <f t="shared" si="239"/>
        <v>18707.944977207113</v>
      </c>
      <c r="P1204" s="35">
        <f t="shared" si="245"/>
        <v>1.1414504375818939</v>
      </c>
      <c r="Q1204" s="35" cm="1">
        <f t="array" ref="Q1204">_xll.Interp2dTab(-1,1,Parameters!$AL$29:$AY$29,Parameters!$AK$30:$AK$37,Parameters!$AL$30:$AY$37,ABS(L1204),ABS(K1204))</f>
        <v>0.93338979143717737</v>
      </c>
      <c r="R1204" s="35">
        <f t="shared" si="240"/>
        <v>15.2122602116275</v>
      </c>
      <c r="S1204" s="35">
        <f t="shared" si="246"/>
        <v>0.82076059791304046</v>
      </c>
      <c r="X1204" s="12"/>
      <c r="AB1204" s="17">
        <f>([1]WLTC_BFH!$I1205/1000-H1204)</f>
        <v>-14.187735086219064</v>
      </c>
      <c r="AC1204" s="17">
        <f t="shared" si="241"/>
        <v>14.187735086219064</v>
      </c>
      <c r="AG1204" s="17">
        <f>([1]WLTC_BFH!$U1208/1000-N1204)</f>
        <v>-2.1722635612779335</v>
      </c>
      <c r="AH1204" s="17">
        <f t="shared" si="242"/>
        <v>2.1722635612779335</v>
      </c>
      <c r="AK1204">
        <v>1.4542966984545558</v>
      </c>
    </row>
    <row r="1205" spans="1:37" x14ac:dyDescent="0.3">
      <c r="A1205" s="5" t="s">
        <v>5</v>
      </c>
      <c r="B1205" s="5">
        <v>1201</v>
      </c>
      <c r="C1205" s="10">
        <v>86.8</v>
      </c>
      <c r="D1205" s="10">
        <v>86.8</v>
      </c>
      <c r="E1205" s="10">
        <v>85.280600000000007</v>
      </c>
      <c r="F1205" s="13">
        <f t="shared" si="243"/>
        <v>0.1388888888888889</v>
      </c>
      <c r="G1205" s="13">
        <f t="shared" si="244"/>
        <v>10.225055555555562</v>
      </c>
      <c r="H1205" s="35" cm="1">
        <f t="array" ref="H1205">(m*g*_xll.Interp1d(-1,Parameters!$H$48:$H$54,Parameters!$I$48:$I$54,C1205)+c_w*A*rho_L*(C1205/3.6)^2/2+F1205*e_i*m)*C1205/3.6/1000</f>
        <v>12.541934093880558</v>
      </c>
      <c r="I1205" s="35">
        <f t="shared" si="234"/>
        <v>18.479724453560692</v>
      </c>
      <c r="J1205" s="35">
        <f t="shared" si="235"/>
        <v>6480.9758781525015</v>
      </c>
      <c r="K1205" s="35">
        <f t="shared" si="236"/>
        <v>75.424995357207962</v>
      </c>
      <c r="L1205" s="35">
        <f t="shared" si="237"/>
        <v>793.94534829750103</v>
      </c>
      <c r="M1205" s="35" cm="1">
        <f t="array" ref="M1205">_xll.Interp2dTab(-1,1,Parameters!$V$29:$AI$29,Parameters!$U$30:$U$37,Parameters!$V$30:$AI$37,ABS(J1205),ABS(I1205))*_xll.Interp2dTab(-1,1,Parameters!$V$18:$AI$18,Parameters!$U$19:$U$26,Parameters!$V$19:$AI$26,ABS(J1205),ABS(I1205))</f>
        <v>0.74914279864952271</v>
      </c>
      <c r="N1205" s="35">
        <f t="shared" si="238"/>
        <v>16.741713484384903</v>
      </c>
      <c r="O1205" s="35">
        <f t="shared" si="239"/>
        <v>16741.713484384902</v>
      </c>
      <c r="P1205" s="35">
        <f t="shared" si="245"/>
        <v>1.1461009135497786</v>
      </c>
      <c r="Q1205" s="35" cm="1">
        <f t="array" ref="Q1205">_xll.Interp2dTab(-1,1,Parameters!$AL$29:$AY$29,Parameters!$AK$30:$AK$37,Parameters!$AL$30:$AY$37,ABS(L1205),ABS(K1205))</f>
        <v>0.93083925733539097</v>
      </c>
      <c r="R1205" s="35">
        <f t="shared" si="240"/>
        <v>13.47379152205392</v>
      </c>
      <c r="S1205" s="35">
        <f t="shared" si="246"/>
        <v>0.82450331778027763</v>
      </c>
      <c r="X1205" s="12"/>
      <c r="AB1205" s="17">
        <f>([1]WLTC_BFH!$I1206/1000-H1205)</f>
        <v>-12.530793793880559</v>
      </c>
      <c r="AC1205" s="17">
        <f t="shared" si="241"/>
        <v>12.530793793880559</v>
      </c>
      <c r="AG1205" s="17">
        <f>([1]WLTC_BFH!$U1209/1000-N1205)</f>
        <v>-0.25607062724202478</v>
      </c>
      <c r="AH1205" s="17">
        <f t="shared" si="242"/>
        <v>0.25607062724202478</v>
      </c>
      <c r="AK1205">
        <v>1.3891175401584626</v>
      </c>
    </row>
    <row r="1206" spans="1:37" x14ac:dyDescent="0.3">
      <c r="A1206" s="5" t="s">
        <v>5</v>
      </c>
      <c r="B1206" s="5">
        <v>1202</v>
      </c>
      <c r="C1206" s="10">
        <v>87.4</v>
      </c>
      <c r="D1206" s="10">
        <v>87.4</v>
      </c>
      <c r="E1206" s="10">
        <v>85.652600000000007</v>
      </c>
      <c r="F1206" s="13">
        <f t="shared" si="243"/>
        <v>0.16666666666666904</v>
      </c>
      <c r="G1206" s="13">
        <f t="shared" si="244"/>
        <v>10.24933333333334</v>
      </c>
      <c r="H1206" s="35" cm="1">
        <f t="array" ref="H1206">(m*g*_xll.Interp1d(-1,Parameters!$H$48:$H$54,Parameters!$I$48:$I$54,C1206)+c_w*A*rho_L*(C1206/3.6)^2/2+F1206*e_i*m)*C1206/3.6/1000</f>
        <v>13.64587020106673</v>
      </c>
      <c r="I1206" s="35">
        <f t="shared" si="234"/>
        <v>19.968272996497372</v>
      </c>
      <c r="J1206" s="35">
        <f t="shared" si="235"/>
        <v>6525.7752505821263</v>
      </c>
      <c r="K1206" s="35">
        <f t="shared" si="236"/>
        <v>81.500506235204028</v>
      </c>
      <c r="L1206" s="35">
        <f t="shared" si="237"/>
        <v>799.43344978342839</v>
      </c>
      <c r="M1206" s="35" cm="1">
        <f t="array" ref="M1206">_xll.Interp2dTab(-1,1,Parameters!$V$29:$AI$29,Parameters!$U$30:$U$37,Parameters!$V$30:$AI$37,ABS(J1206),ABS(I1206))*_xll.Interp2dTab(-1,1,Parameters!$V$18:$AI$18,Parameters!$U$19:$U$26,Parameters!$V$19:$AI$26,ABS(J1206),ABS(I1206))</f>
        <v>0.75510281673726409</v>
      </c>
      <c r="N1206" s="35">
        <f t="shared" si="238"/>
        <v>18.071539264055971</v>
      </c>
      <c r="O1206" s="35">
        <f t="shared" si="239"/>
        <v>18071.539264055973</v>
      </c>
      <c r="P1206" s="35">
        <f t="shared" si="245"/>
        <v>1.151120785567572</v>
      </c>
      <c r="Q1206" s="35" cm="1">
        <f t="array" ref="Q1206">_xll.Interp2dTab(-1,1,Parameters!$AL$29:$AY$29,Parameters!$AK$30:$AK$37,Parameters!$AL$30:$AY$37,ABS(L1206),ABS(K1206))</f>
        <v>0.93136723716089687</v>
      </c>
      <c r="R1206" s="35">
        <f t="shared" si="240"/>
        <v>14.651438934725336</v>
      </c>
      <c r="S1206" s="35">
        <f t="shared" si="246"/>
        <v>0.82857316192881247</v>
      </c>
      <c r="X1206" s="12"/>
      <c r="AB1206" s="17">
        <f>([1]WLTC_BFH!$I1207/1000-H1206)</f>
        <v>-13.634634001066729</v>
      </c>
      <c r="AC1206" s="17">
        <f t="shared" si="241"/>
        <v>13.634634001066729</v>
      </c>
      <c r="AG1206" s="17">
        <f>([1]WLTC_BFH!$U1210/1000-N1206)</f>
        <v>-1.7705835118437001</v>
      </c>
      <c r="AH1206" s="17">
        <f t="shared" si="242"/>
        <v>1.7705835118437001</v>
      </c>
      <c r="AK1206">
        <v>0.98986050293678396</v>
      </c>
    </row>
    <row r="1207" spans="1:37" x14ac:dyDescent="0.3">
      <c r="A1207" s="5" t="s">
        <v>5</v>
      </c>
      <c r="B1207" s="5">
        <v>1203</v>
      </c>
      <c r="C1207" s="10">
        <v>88</v>
      </c>
      <c r="D1207" s="10">
        <v>88</v>
      </c>
      <c r="E1207" s="10">
        <v>86.082999999999998</v>
      </c>
      <c r="F1207" s="13">
        <f t="shared" si="243"/>
        <v>0.16666666666666508</v>
      </c>
      <c r="G1207" s="13">
        <f t="shared" si="244"/>
        <v>10.273777777777784</v>
      </c>
      <c r="H1207" s="35" cm="1">
        <f t="array" ref="H1207">(m*g*_xll.Interp1d(-1,Parameters!$H$48:$H$54,Parameters!$I$48:$I$54,C1207)+c_w*A*rho_L*(C1207/3.6)^2/2+F1207*e_i*m)*C1207/3.6/1000</f>
        <v>13.840844089753398</v>
      </c>
      <c r="I1207" s="35">
        <f t="shared" si="234"/>
        <v>20.115489556121506</v>
      </c>
      <c r="J1207" s="35">
        <f t="shared" si="235"/>
        <v>6570.5746230117511</v>
      </c>
      <c r="K1207" s="35">
        <f t="shared" si="236"/>
        <v>82.101370623309933</v>
      </c>
      <c r="L1207" s="35">
        <f t="shared" si="237"/>
        <v>804.92155126935575</v>
      </c>
      <c r="M1207" s="35" cm="1">
        <f t="array" ref="M1207">_xll.Interp2dTab(-1,1,Parameters!$V$29:$AI$29,Parameters!$U$30:$U$37,Parameters!$V$30:$AI$37,ABS(J1207),ABS(I1207))*_xll.Interp2dTab(-1,1,Parameters!$V$18:$AI$18,Parameters!$U$19:$U$26,Parameters!$V$19:$AI$26,ABS(J1207),ABS(I1207))</f>
        <v>0.75584625168563135</v>
      </c>
      <c r="N1207" s="35">
        <f t="shared" si="238"/>
        <v>18.3117188963848</v>
      </c>
      <c r="O1207" s="35">
        <f t="shared" si="239"/>
        <v>18311.718896384798</v>
      </c>
      <c r="P1207" s="35">
        <f t="shared" si="245"/>
        <v>1.156207374149901</v>
      </c>
      <c r="Q1207" s="35" cm="1">
        <f t="array" ref="Q1207">_xll.Interp2dTab(-1,1,Parameters!$AL$29:$AY$29,Parameters!$AK$30:$AK$37,Parameters!$AL$30:$AY$37,ABS(L1207),ABS(K1207))</f>
        <v>0.93111100114465861</v>
      </c>
      <c r="R1207" s="35">
        <f t="shared" si="240"/>
        <v>14.864870109727192</v>
      </c>
      <c r="S1207" s="35">
        <f t="shared" si="246"/>
        <v>0.83270229251484784</v>
      </c>
      <c r="X1207" s="12"/>
      <c r="AB1207" s="17">
        <f>([1]WLTC_BFH!$I1208/1000-H1207)</f>
        <v>-13.828916889753398</v>
      </c>
      <c r="AC1207" s="17">
        <f t="shared" si="241"/>
        <v>13.828916889753398</v>
      </c>
      <c r="AG1207" s="17">
        <f>([1]WLTC_BFH!$U1211/1000-N1207)</f>
        <v>-0.6696657990397199</v>
      </c>
      <c r="AH1207" s="17">
        <f t="shared" si="242"/>
        <v>0.6696657990397199</v>
      </c>
      <c r="AK1207">
        <v>1.6395142948893096</v>
      </c>
    </row>
    <row r="1208" spans="1:37" x14ac:dyDescent="0.3">
      <c r="A1208" s="5" t="s">
        <v>5</v>
      </c>
      <c r="B1208" s="5">
        <v>1204</v>
      </c>
      <c r="C1208" s="10">
        <v>88.3</v>
      </c>
      <c r="D1208" s="10">
        <v>88.3</v>
      </c>
      <c r="E1208" s="10">
        <v>86.609399999999994</v>
      </c>
      <c r="F1208" s="13">
        <f t="shared" si="243"/>
        <v>8.3333333333332538E-2</v>
      </c>
      <c r="G1208" s="13">
        <f t="shared" si="244"/>
        <v>10.298305555555562</v>
      </c>
      <c r="H1208" s="35" cm="1">
        <f t="array" ref="H1208">(m*g*_xll.Interp1d(-1,Parameters!$H$48:$H$54,Parameters!$I$48:$I$54,C1208)+c_w*A*rho_L*(C1208/3.6)^2/2+F1208*e_i*m)*C1208/3.6/1000</f>
        <v>11.159232120257974</v>
      </c>
      <c r="I1208" s="35">
        <f t="shared" si="234"/>
        <v>16.163086974843015</v>
      </c>
      <c r="J1208" s="35">
        <f t="shared" si="235"/>
        <v>6592.9743092265644</v>
      </c>
      <c r="K1208" s="35">
        <f t="shared" si="236"/>
        <v>65.969639487821766</v>
      </c>
      <c r="L1208" s="35">
        <f t="shared" si="237"/>
        <v>807.66560201231948</v>
      </c>
      <c r="M1208" s="35" cm="1">
        <f t="array" ref="M1208">_xll.Interp2dTab(-1,1,Parameters!$V$29:$AI$29,Parameters!$U$30:$U$37,Parameters!$V$30:$AI$37,ABS(J1208),ABS(I1208))*_xll.Interp2dTab(-1,1,Parameters!$V$18:$AI$18,Parameters!$U$19:$U$26,Parameters!$V$19:$AI$26,ABS(J1208),ABS(I1208))</f>
        <v>0.74066532758827808</v>
      </c>
      <c r="N1208" s="35">
        <f t="shared" si="238"/>
        <v>15.066497248621284</v>
      </c>
      <c r="O1208" s="35">
        <f t="shared" si="239"/>
        <v>15066.497248621283</v>
      </c>
      <c r="P1208" s="35">
        <f t="shared" si="245"/>
        <v>1.160392512274518</v>
      </c>
      <c r="Q1208" s="35" cm="1">
        <f t="array" ref="Q1208">_xll.Interp2dTab(-1,1,Parameters!$AL$29:$AY$29,Parameters!$AK$30:$AK$37,Parameters!$AL$30:$AY$37,ABS(L1208),ABS(K1208))</f>
        <v>0.92776168103671075</v>
      </c>
      <c r="R1208" s="35">
        <f t="shared" si="240"/>
        <v>12.028123545465133</v>
      </c>
      <c r="S1208" s="35">
        <f t="shared" si="246"/>
        <v>0.83604343794414371</v>
      </c>
      <c r="X1208" s="12"/>
      <c r="AB1208" s="17">
        <f>([1]WLTC_BFH!$I1209/1000-H1208)</f>
        <v>-11.146151020257973</v>
      </c>
      <c r="AC1208" s="17">
        <f t="shared" si="241"/>
        <v>11.146151020257973</v>
      </c>
      <c r="AG1208" s="17">
        <f>([1]WLTC_BFH!$U1212/1000-N1208)</f>
        <v>-0.14506867719291527</v>
      </c>
      <c r="AH1208" s="17">
        <f t="shared" si="242"/>
        <v>0.14506867719291527</v>
      </c>
      <c r="AK1208">
        <v>-2.1273294114104218</v>
      </c>
    </row>
    <row r="1209" spans="1:37" x14ac:dyDescent="0.3">
      <c r="A1209" s="5" t="s">
        <v>5</v>
      </c>
      <c r="B1209" s="5">
        <v>1205</v>
      </c>
      <c r="C1209" s="10">
        <v>88.7</v>
      </c>
      <c r="D1209" s="10">
        <v>88.7</v>
      </c>
      <c r="E1209" s="10">
        <v>87.008899999999997</v>
      </c>
      <c r="F1209" s="13">
        <f t="shared" si="243"/>
        <v>0.11111111111111269</v>
      </c>
      <c r="G1209" s="13">
        <f t="shared" si="244"/>
        <v>10.322944444444451</v>
      </c>
      <c r="H1209" s="35" cm="1">
        <f t="array" ref="H1209">(m*g*_xll.Interp1d(-1,Parameters!$H$48:$H$54,Parameters!$I$48:$I$54,C1209)+c_w*A*rho_L*(C1209/3.6)^2/2+F1209*e_i*m)*C1209/3.6/1000</f>
        <v>12.209126781983672</v>
      </c>
      <c r="I1209" s="35">
        <f t="shared" si="234"/>
        <v>17.60401321439668</v>
      </c>
      <c r="J1209" s="35">
        <f t="shared" si="235"/>
        <v>6622.8405575129818</v>
      </c>
      <c r="K1209" s="35">
        <f t="shared" si="236"/>
        <v>71.850779934560052</v>
      </c>
      <c r="L1209" s="35">
        <f t="shared" si="237"/>
        <v>811.32433633627113</v>
      </c>
      <c r="M1209" s="35" cm="1">
        <f t="array" ref="M1209">_xll.Interp2dTab(-1,1,Parameters!$V$29:$AI$29,Parameters!$U$30:$U$37,Parameters!$V$30:$AI$37,ABS(J1209),ABS(I1209))*_xll.Interp2dTab(-1,1,Parameters!$V$18:$AI$18,Parameters!$U$19:$U$26,Parameters!$V$19:$AI$26,ABS(J1209),ABS(I1209))</f>
        <v>0.74634188254069722</v>
      </c>
      <c r="N1209" s="35">
        <f t="shared" si="238"/>
        <v>16.358624736992329</v>
      </c>
      <c r="O1209" s="35">
        <f t="shared" si="239"/>
        <v>16358.624736992329</v>
      </c>
      <c r="P1209" s="35">
        <f t="shared" si="245"/>
        <v>1.1649365747014604</v>
      </c>
      <c r="Q1209" s="35" cm="1">
        <f t="array" ref="Q1209">_xll.Interp2dTab(-1,1,Parameters!$AL$29:$AY$29,Parameters!$AK$30:$AK$37,Parameters!$AL$30:$AY$37,ABS(L1209),ABS(K1209))</f>
        <v>0.928704960937623</v>
      </c>
      <c r="R1209" s="35">
        <f t="shared" si="240"/>
        <v>13.146399874570827</v>
      </c>
      <c r="S1209" s="35">
        <f t="shared" si="246"/>
        <v>0.83969521568708005</v>
      </c>
      <c r="X1209" s="12"/>
      <c r="AB1209" s="17">
        <f>([1]WLTC_BFH!$I1210/1000-H1209)</f>
        <v>-12.197693381983672</v>
      </c>
      <c r="AC1209" s="17">
        <f t="shared" si="241"/>
        <v>12.197693381983672</v>
      </c>
      <c r="AG1209" s="17">
        <f>([1]WLTC_BFH!$U1213/1000-N1209)</f>
        <v>1.6806609772934848</v>
      </c>
      <c r="AH1209" s="17">
        <f t="shared" si="242"/>
        <v>1.6806609772934848</v>
      </c>
      <c r="AK1209">
        <v>1.7228359058137848</v>
      </c>
    </row>
    <row r="1210" spans="1:37" x14ac:dyDescent="0.3">
      <c r="A1210" s="5" t="s">
        <v>5</v>
      </c>
      <c r="B1210" s="5">
        <v>1206</v>
      </c>
      <c r="C1210" s="10">
        <v>89</v>
      </c>
      <c r="D1210" s="10">
        <v>89</v>
      </c>
      <c r="E1210" s="10">
        <v>87.461799999999997</v>
      </c>
      <c r="F1210" s="13">
        <f t="shared" si="243"/>
        <v>8.3333333333332538E-2</v>
      </c>
      <c r="G1210" s="13">
        <f t="shared" si="244"/>
        <v>10.347666666666672</v>
      </c>
      <c r="H1210" s="35" cm="1">
        <f t="array" ref="H1210">(m*g*_xll.Interp1d(-1,Parameters!$H$48:$H$54,Parameters!$I$48:$I$54,C1210)+c_w*A*rho_L*(C1210/3.6)^2/2+F1210*e_i*m)*C1210/3.6/1000</f>
        <v>11.36820445213151</v>
      </c>
      <c r="I1210" s="35">
        <f t="shared" si="234"/>
        <v>16.336257528179765</v>
      </c>
      <c r="J1210" s="35">
        <f t="shared" si="235"/>
        <v>6645.2402437277933</v>
      </c>
      <c r="K1210" s="35">
        <f t="shared" si="236"/>
        <v>66.67643510126571</v>
      </c>
      <c r="L1210" s="35">
        <f t="shared" si="237"/>
        <v>814.06838707923475</v>
      </c>
      <c r="M1210" s="35" cm="1">
        <f t="array" ref="M1210">_xll.Interp2dTab(-1,1,Parameters!$V$29:$AI$29,Parameters!$U$30:$U$37,Parameters!$V$30:$AI$37,ABS(J1210),ABS(I1210))*_xll.Interp2dTab(-1,1,Parameters!$V$18:$AI$18,Parameters!$U$19:$U$26,Parameters!$V$19:$AI$26,ABS(J1210),ABS(I1210))</f>
        <v>0.74156075520792875</v>
      </c>
      <c r="N1210" s="35">
        <f t="shared" si="238"/>
        <v>15.33010528441994</v>
      </c>
      <c r="O1210" s="35">
        <f t="shared" si="239"/>
        <v>15330.10528441994</v>
      </c>
      <c r="P1210" s="35">
        <f t="shared" si="245"/>
        <v>1.169194937280466</v>
      </c>
      <c r="Q1210" s="35" cm="1">
        <f t="array" ref="Q1210">_xll.Interp2dTab(-1,1,Parameters!$AL$29:$AY$29,Parameters!$AK$30:$AK$37,Parameters!$AL$30:$AY$37,ABS(L1210),ABS(K1210))</f>
        <v>0.927538023448649</v>
      </c>
      <c r="R1210" s="35">
        <f t="shared" si="240"/>
        <v>12.256321751494088</v>
      </c>
      <c r="S1210" s="35">
        <f t="shared" si="246"/>
        <v>0.84309974950693956</v>
      </c>
      <c r="X1210" s="12"/>
      <c r="AB1210" s="17">
        <f>([1]WLTC_BFH!$I1211/1000-H1210)</f>
        <v>-11.35537105213151</v>
      </c>
      <c r="AC1210" s="17">
        <f t="shared" si="241"/>
        <v>11.35537105213151</v>
      </c>
      <c r="AG1210" s="17">
        <f>([1]WLTC_BFH!$U1214/1000-N1210)</f>
        <v>4.9917708217746224</v>
      </c>
      <c r="AH1210" s="17">
        <f t="shared" si="242"/>
        <v>4.9917708217746224</v>
      </c>
      <c r="AK1210">
        <v>3.3143292109421267</v>
      </c>
    </row>
    <row r="1211" spans="1:37" x14ac:dyDescent="0.3">
      <c r="A1211" s="5" t="s">
        <v>5</v>
      </c>
      <c r="B1211" s="5">
        <v>1207</v>
      </c>
      <c r="C1211" s="10">
        <v>89.3</v>
      </c>
      <c r="D1211" s="10">
        <v>89.3</v>
      </c>
      <c r="E1211" s="10">
        <v>87.710800000000006</v>
      </c>
      <c r="F1211" s="13">
        <f t="shared" si="243"/>
        <v>8.3333333333332538E-2</v>
      </c>
      <c r="G1211" s="13">
        <f t="shared" si="244"/>
        <v>10.372472222222228</v>
      </c>
      <c r="H1211" s="35" cm="1">
        <f t="array" ref="H1211">(m*g*_xll.Interp1d(-1,Parameters!$H$48:$H$54,Parameters!$I$48:$I$54,C1211)+c_w*A*rho_L*(C1211/3.6)^2/2+F1211*e_i*m)*C1211/3.6/1000</f>
        <v>11.45856762898053</v>
      </c>
      <c r="I1211" s="35">
        <f t="shared" si="234"/>
        <v>16.410793306777098</v>
      </c>
      <c r="J1211" s="35">
        <f t="shared" si="235"/>
        <v>6667.6399299426066</v>
      </c>
      <c r="K1211" s="35">
        <f t="shared" si="236"/>
        <v>66.980652881610723</v>
      </c>
      <c r="L1211" s="35">
        <f t="shared" si="237"/>
        <v>816.81243782219849</v>
      </c>
      <c r="M1211" s="35" cm="1">
        <f t="array" ref="M1211">_xll.Interp2dTab(-1,1,Parameters!$V$29:$AI$29,Parameters!$U$30:$U$37,Parameters!$V$30:$AI$37,ABS(J1211),ABS(I1211))*_xll.Interp2dTab(-1,1,Parameters!$V$18:$AI$18,Parameters!$U$19:$U$26,Parameters!$V$19:$AI$26,ABS(J1211),ABS(I1211))</f>
        <v>0.74194489403459785</v>
      </c>
      <c r="N1211" s="35">
        <f t="shared" si="238"/>
        <v>15.443960489667043</v>
      </c>
      <c r="O1211" s="35">
        <f t="shared" si="239"/>
        <v>15443.960489667044</v>
      </c>
      <c r="P1211" s="35">
        <f t="shared" si="245"/>
        <v>1.1734849263053735</v>
      </c>
      <c r="Q1211" s="35" cm="1">
        <f t="array" ref="Q1211">_xll.Interp2dTab(-1,1,Parameters!$AL$29:$AY$29,Parameters!$AK$30:$AK$37,Parameters!$AL$30:$AY$37,ABS(L1211),ABS(K1211))</f>
        <v>0.92744131421691134</v>
      </c>
      <c r="R1211" s="35">
        <f t="shared" si="240"/>
        <v>12.355032553898697</v>
      </c>
      <c r="S1211" s="35">
        <f t="shared" si="246"/>
        <v>0.84653170299413361</v>
      </c>
      <c r="X1211" s="12"/>
      <c r="AB1211" s="17">
        <f>([1]WLTC_BFH!$I1212/1000-H1211)</f>
        <v>-11.44840672898053</v>
      </c>
      <c r="AC1211" s="17">
        <f t="shared" si="241"/>
        <v>11.44840672898053</v>
      </c>
      <c r="AG1211" s="17">
        <f>([1]WLTC_BFH!$U1215/1000-N1211)</f>
        <v>4.2551466531900903</v>
      </c>
      <c r="AH1211" s="17">
        <f t="shared" si="242"/>
        <v>4.2551466531900903</v>
      </c>
      <c r="AK1211">
        <v>4.1411420048333945</v>
      </c>
    </row>
    <row r="1212" spans="1:37" x14ac:dyDescent="0.3">
      <c r="A1212" s="5" t="s">
        <v>5</v>
      </c>
      <c r="B1212" s="5">
        <v>1208</v>
      </c>
      <c r="C1212" s="10">
        <v>89.8</v>
      </c>
      <c r="D1212" s="10">
        <v>89.8</v>
      </c>
      <c r="E1212" s="10">
        <v>88.078100000000006</v>
      </c>
      <c r="F1212" s="13">
        <f t="shared" si="243"/>
        <v>0.1388888888888889</v>
      </c>
      <c r="G1212" s="13">
        <f t="shared" si="244"/>
        <v>10.397416666666674</v>
      </c>
      <c r="H1212" s="35" cm="1">
        <f t="array" ref="H1212">(m*g*_xll.Interp1d(-1,Parameters!$H$48:$H$54,Parameters!$I$48:$I$54,C1212)+c_w*A*rho_L*(C1212/3.6)^2/2+F1212*e_i*m)*C1212/3.6/1000</f>
        <v>13.494941312237897</v>
      </c>
      <c r="I1212" s="35">
        <f t="shared" si="234"/>
        <v>19.219645177689927</v>
      </c>
      <c r="J1212" s="35">
        <f t="shared" si="235"/>
        <v>6704.9727403006273</v>
      </c>
      <c r="K1212" s="35">
        <f t="shared" si="236"/>
        <v>78.444981792741444</v>
      </c>
      <c r="L1212" s="35">
        <f t="shared" si="237"/>
        <v>821.38585572713794</v>
      </c>
      <c r="M1212" s="35" cm="1">
        <f t="array" ref="M1212">_xll.Interp2dTab(-1,1,Parameters!$V$29:$AI$29,Parameters!$U$30:$U$37,Parameters!$V$30:$AI$37,ABS(J1212),ABS(I1212))*_xll.Interp2dTab(-1,1,Parameters!$V$18:$AI$18,Parameters!$U$19:$U$26,Parameters!$V$19:$AI$26,ABS(J1212),ABS(I1212))</f>
        <v>0.75290248488077638</v>
      </c>
      <c r="N1212" s="35">
        <f t="shared" si="238"/>
        <v>17.923889990049439</v>
      </c>
      <c r="O1212" s="35">
        <f t="shared" si="239"/>
        <v>17923.88999004944</v>
      </c>
      <c r="P1212" s="35">
        <f t="shared" si="245"/>
        <v>1.1784637846359427</v>
      </c>
      <c r="Q1212" s="35" cm="1">
        <f t="array" ref="Q1212">_xll.Interp2dTab(-1,1,Parameters!$AL$29:$AY$29,Parameters!$AK$30:$AK$37,Parameters!$AL$30:$AY$37,ABS(L1212),ABS(K1212))</f>
        <v>0.92937637546147922</v>
      </c>
      <c r="R1212" s="35">
        <f t="shared" si="240"/>
        <v>14.520426458588451</v>
      </c>
      <c r="S1212" s="35">
        <f t="shared" si="246"/>
        <v>0.85056515478818595</v>
      </c>
      <c r="X1212" s="12"/>
      <c r="AB1212" s="17">
        <f>([1]WLTC_BFH!$I1213/1000-H1212)</f>
        <v>-13.482589212237897</v>
      </c>
      <c r="AC1212" s="17">
        <f t="shared" si="241"/>
        <v>13.482589212237897</v>
      </c>
      <c r="AG1212" s="17">
        <f>([1]WLTC_BFH!$U1216/1000-N1212)</f>
        <v>1.8399671528076809</v>
      </c>
      <c r="AH1212" s="17">
        <f t="shared" si="242"/>
        <v>1.8399671528076809</v>
      </c>
      <c r="AK1212">
        <v>3.0460949219697859</v>
      </c>
    </row>
    <row r="1213" spans="1:37" x14ac:dyDescent="0.3">
      <c r="A1213" s="5" t="s">
        <v>5</v>
      </c>
      <c r="B1213" s="5">
        <v>1209</v>
      </c>
      <c r="C1213" s="10">
        <v>90.2</v>
      </c>
      <c r="D1213" s="10">
        <v>90.2</v>
      </c>
      <c r="E1213" s="10">
        <v>88.683700000000002</v>
      </c>
      <c r="F1213" s="13">
        <f t="shared" si="243"/>
        <v>0.11111111111111269</v>
      </c>
      <c r="G1213" s="13">
        <f t="shared" si="244"/>
        <v>10.422472222222229</v>
      </c>
      <c r="H1213" s="35" cm="1">
        <f t="array" ref="H1213">(m*g*_xll.Interp1d(-1,Parameters!$H$48:$H$54,Parameters!$I$48:$I$54,C1213)+c_w*A*rho_L*(C1213/3.6)^2/2+F1213*e_i*m)*C1213/3.6/1000</f>
        <v>12.679110734473504</v>
      </c>
      <c r="I1213" s="35">
        <f t="shared" si="234"/>
        <v>17.977651588885241</v>
      </c>
      <c r="J1213" s="35">
        <f t="shared" si="235"/>
        <v>6734.8389885870456</v>
      </c>
      <c r="K1213" s="35">
        <f t="shared" si="236"/>
        <v>73.375784960035119</v>
      </c>
      <c r="L1213" s="35">
        <f t="shared" si="237"/>
        <v>825.0445900510897</v>
      </c>
      <c r="M1213" s="35" cm="1">
        <f t="array" ref="M1213">_xll.Interp2dTab(-1,1,Parameters!$V$29:$AI$29,Parameters!$U$30:$U$37,Parameters!$V$30:$AI$37,ABS(J1213),ABS(I1213))*_xll.Interp2dTab(-1,1,Parameters!$V$18:$AI$18,Parameters!$U$19:$U$26,Parameters!$V$19:$AI$26,ABS(J1213),ABS(I1213))</f>
        <v>0.74824500550341499</v>
      </c>
      <c r="N1213" s="35">
        <f t="shared" si="238"/>
        <v>16.945132464924466</v>
      </c>
      <c r="O1213" s="35">
        <f t="shared" si="239"/>
        <v>16945.132464924467</v>
      </c>
      <c r="P1213" s="35">
        <f t="shared" si="245"/>
        <v>1.1831707658761994</v>
      </c>
      <c r="Q1213" s="35" cm="1">
        <f t="array" ref="Q1213">_xll.Interp2dTab(-1,1,Parameters!$AL$29:$AY$29,Parameters!$AK$30:$AK$37,Parameters!$AL$30:$AY$37,ABS(L1213),ABS(K1213))</f>
        <v>0.92818875270887391</v>
      </c>
      <c r="R1213" s="35">
        <f t="shared" si="240"/>
        <v>13.660056424375036</v>
      </c>
      <c r="S1213" s="35">
        <f t="shared" si="246"/>
        <v>0.85435961490606793</v>
      </c>
      <c r="X1213" s="12"/>
      <c r="AB1213" s="17">
        <f>([1]WLTC_BFH!$I1214/1000-H1213)</f>
        <v>-12.664216534473503</v>
      </c>
      <c r="AC1213" s="17">
        <f t="shared" si="241"/>
        <v>12.664216534473503</v>
      </c>
      <c r="AG1213" s="17">
        <f>([1]WLTC_BFH!$U1217/1000-N1213)</f>
        <v>2.0558675350756381</v>
      </c>
      <c r="AH1213" s="17">
        <f t="shared" si="242"/>
        <v>2.0558675350756381</v>
      </c>
      <c r="AK1213">
        <v>1.1782117741066855E-2</v>
      </c>
    </row>
    <row r="1214" spans="1:37" x14ac:dyDescent="0.3">
      <c r="A1214" s="5" t="s">
        <v>5</v>
      </c>
      <c r="B1214" s="5">
        <v>1210</v>
      </c>
      <c r="C1214" s="10">
        <v>90.6</v>
      </c>
      <c r="D1214" s="10">
        <v>90.6</v>
      </c>
      <c r="E1214" s="10">
        <v>89.282200000000003</v>
      </c>
      <c r="F1214" s="13">
        <f t="shared" si="243"/>
        <v>0.11111111111110875</v>
      </c>
      <c r="G1214" s="13">
        <f t="shared" si="244"/>
        <v>10.447638888888896</v>
      </c>
      <c r="H1214" s="35" cm="1">
        <f t="array" ref="H1214">(m*g*_xll.Interp1d(-1,Parameters!$H$48:$H$54,Parameters!$I$48:$I$54,C1214)+c_w*A*rho_L*(C1214/3.6)^2/2+F1214*e_i*m)*C1214/3.6/1000</f>
        <v>12.806493962392635</v>
      </c>
      <c r="I1214" s="35">
        <f t="shared" si="234"/>
        <v>18.078098717572495</v>
      </c>
      <c r="J1214" s="35">
        <f t="shared" si="235"/>
        <v>6764.7052368734621</v>
      </c>
      <c r="K1214" s="35">
        <f t="shared" si="236"/>
        <v>73.785759915772132</v>
      </c>
      <c r="L1214" s="35">
        <f t="shared" si="237"/>
        <v>828.70332437504123</v>
      </c>
      <c r="M1214" s="35" cm="1">
        <f t="array" ref="M1214">_xll.Interp2dTab(-1,1,Parameters!$V$29:$AI$29,Parameters!$U$30:$U$37,Parameters!$V$30:$AI$37,ABS(J1214),ABS(I1214))*_xll.Interp2dTab(-1,1,Parameters!$V$18:$AI$18,Parameters!$U$19:$U$26,Parameters!$V$19:$AI$26,ABS(J1214),ABS(I1214))</f>
        <v>0.74875346212306915</v>
      </c>
      <c r="N1214" s="35">
        <f t="shared" si="238"/>
        <v>17.103752583767939</v>
      </c>
      <c r="O1214" s="35">
        <f t="shared" si="239"/>
        <v>17103.752583767939</v>
      </c>
      <c r="P1214" s="35">
        <f t="shared" si="245"/>
        <v>1.1879218082605794</v>
      </c>
      <c r="Q1214" s="35" cm="1">
        <f t="array" ref="Q1214">_xll.Interp2dTab(-1,1,Parameters!$AL$29:$AY$29,Parameters!$AK$30:$AK$37,Parameters!$AL$30:$AY$37,ABS(L1214),ABS(K1214))</f>
        <v>0.9280488936114546</v>
      </c>
      <c r="R1214" s="35">
        <f t="shared" si="240"/>
        <v>13.799374203827583</v>
      </c>
      <c r="S1214" s="35">
        <f t="shared" si="246"/>
        <v>0.85819277440713115</v>
      </c>
      <c r="X1214" s="12"/>
      <c r="AB1214" s="17">
        <f>([1]WLTC_BFH!$I1215/1000-H1214)</f>
        <v>-12.792353262392634</v>
      </c>
      <c r="AC1214" s="17">
        <f t="shared" si="241"/>
        <v>12.792353262392634</v>
      </c>
      <c r="AG1214" s="17">
        <f>([1]WLTC_BFH!$U1218/1000-N1214)</f>
        <v>0.35518319604857851</v>
      </c>
      <c r="AH1214" s="17">
        <f t="shared" si="242"/>
        <v>0.35518319604857851</v>
      </c>
      <c r="AK1214">
        <v>-1.8771025321367212</v>
      </c>
    </row>
    <row r="1215" spans="1:37" x14ac:dyDescent="0.3">
      <c r="A1215" s="5" t="s">
        <v>5</v>
      </c>
      <c r="B1215" s="5">
        <v>1211</v>
      </c>
      <c r="C1215" s="10">
        <v>91</v>
      </c>
      <c r="D1215" s="10">
        <v>91</v>
      </c>
      <c r="E1215" s="10">
        <v>89.943299999999994</v>
      </c>
      <c r="F1215" s="13">
        <f t="shared" si="243"/>
        <v>0.11111111111111269</v>
      </c>
      <c r="G1215" s="13">
        <f t="shared" si="244"/>
        <v>10.472916666666674</v>
      </c>
      <c r="H1215" s="35" cm="1">
        <f t="array" ref="H1215">(m*g*_xll.Interp1d(-1,Parameters!$H$48:$H$54,Parameters!$I$48:$I$54,C1215)+c_w*A*rho_L*(C1215/3.6)^2/2+F1215*e_i*m)*C1215/3.6/1000</f>
        <v>12.934748240741444</v>
      </c>
      <c r="I1215" s="35">
        <f t="shared" si="234"/>
        <v>18.178886995238585</v>
      </c>
      <c r="J1215" s="35">
        <f t="shared" si="235"/>
        <v>6794.5714851598805</v>
      </c>
      <c r="K1215" s="35">
        <f t="shared" si="236"/>
        <v>74.197127271066293</v>
      </c>
      <c r="L1215" s="35">
        <f t="shared" si="237"/>
        <v>832.362058698993</v>
      </c>
      <c r="M1215" s="35" cm="1">
        <f t="array" ref="M1215">_xll.Interp2dTab(-1,1,Parameters!$V$29:$AI$29,Parameters!$U$30:$U$37,Parameters!$V$30:$AI$37,ABS(J1215),ABS(I1215))*_xll.Interp2dTab(-1,1,Parameters!$V$18:$AI$18,Parameters!$U$19:$U$26,Parameters!$V$19:$AI$26,ABS(J1215),ABS(I1215))</f>
        <v>0.74926231459601167</v>
      </c>
      <c r="N1215" s="35">
        <f t="shared" si="238"/>
        <v>17.263310844234333</v>
      </c>
      <c r="O1215" s="35">
        <f t="shared" si="239"/>
        <v>17263.310844234333</v>
      </c>
      <c r="P1215" s="35">
        <f t="shared" si="245"/>
        <v>1.1927171723839778</v>
      </c>
      <c r="Q1215" s="35" cm="1">
        <f t="array" ref="Q1215">_xll.Interp2dTab(-1,1,Parameters!$AL$29:$AY$29,Parameters!$AK$30:$AK$37,Parameters!$AL$30:$AY$37,ABS(L1215),ABS(K1215))</f>
        <v>0.92790809497802629</v>
      </c>
      <c r="R1215" s="35">
        <f t="shared" si="240"/>
        <v>13.939686818927633</v>
      </c>
      <c r="S1215" s="35">
        <f t="shared" si="246"/>
        <v>0.86206490963461102</v>
      </c>
      <c r="X1215" s="12"/>
      <c r="AB1215" s="17">
        <f>([1]WLTC_BFH!$I1216/1000-H1215)</f>
        <v>-12.919242240741443</v>
      </c>
      <c r="AC1215" s="17">
        <f t="shared" si="241"/>
        <v>12.919242240741443</v>
      </c>
      <c r="AG1215" s="17">
        <f>([1]WLTC_BFH!$U1219/1000-N1215)</f>
        <v>-0.67245370137718652</v>
      </c>
      <c r="AH1215" s="17">
        <f t="shared" si="242"/>
        <v>0.67245370137718652</v>
      </c>
      <c r="AK1215">
        <v>-3.702024368314305</v>
      </c>
    </row>
    <row r="1216" spans="1:37" x14ac:dyDescent="0.3">
      <c r="A1216" s="5" t="s">
        <v>5</v>
      </c>
      <c r="B1216" s="5">
        <v>1212</v>
      </c>
      <c r="C1216" s="10">
        <v>91.3</v>
      </c>
      <c r="D1216" s="10">
        <v>91.3</v>
      </c>
      <c r="E1216" s="10">
        <v>90.540499999999994</v>
      </c>
      <c r="F1216" s="13">
        <f t="shared" si="243"/>
        <v>8.3333333333332538E-2</v>
      </c>
      <c r="G1216" s="13">
        <f t="shared" si="244"/>
        <v>10.498277777777785</v>
      </c>
      <c r="H1216" s="35" cm="1">
        <f t="array" ref="H1216">(m*g*_xll.Interp1d(-1,Parameters!$H$48:$H$54,Parameters!$I$48:$I$54,C1216)+c_w*A*rho_L*(C1216/3.6)^2/2+F1216*e_i*m)*C1216/3.6/1000</f>
        <v>12.073425800356489</v>
      </c>
      <c r="I1216" s="35">
        <f t="shared" si="234"/>
        <v>16.912602513991246</v>
      </c>
      <c r="J1216" s="35">
        <f t="shared" si="235"/>
        <v>6816.9711713746929</v>
      </c>
      <c r="K1216" s="35">
        <f t="shared" si="236"/>
        <v>69.028787160855273</v>
      </c>
      <c r="L1216" s="35">
        <f t="shared" si="237"/>
        <v>835.10610944195673</v>
      </c>
      <c r="M1216" s="35" cm="1">
        <f t="array" ref="M1216">_xll.Interp2dTab(-1,1,Parameters!$V$29:$AI$29,Parameters!$U$30:$U$37,Parameters!$V$30:$AI$37,ABS(J1216),ABS(I1216))*_xll.Interp2dTab(-1,1,Parameters!$V$18:$AI$18,Parameters!$U$19:$U$26,Parameters!$V$19:$AI$26,ABS(J1216),ABS(I1216))</f>
        <v>0.7445115758517552</v>
      </c>
      <c r="N1216" s="35">
        <f t="shared" si="238"/>
        <v>16.216572303182712</v>
      </c>
      <c r="O1216" s="35">
        <f t="shared" si="239"/>
        <v>16216.572303182713</v>
      </c>
      <c r="P1216" s="35">
        <f t="shared" si="245"/>
        <v>1.1972217758015284</v>
      </c>
      <c r="Q1216" s="35" cm="1">
        <f t="array" ref="Q1216">_xll.Interp2dTab(-1,1,Parameters!$AL$29:$AY$29,Parameters!$AK$30:$AK$37,Parameters!$AL$30:$AY$37,ABS(L1216),ABS(K1216))</f>
        <v>0.92678324128622658</v>
      </c>
      <c r="R1216" s="35">
        <f t="shared" si="240"/>
        <v>13.027237937104376</v>
      </c>
      <c r="S1216" s="35">
        <f t="shared" si="246"/>
        <v>0.8656835868393622</v>
      </c>
      <c r="X1216" s="12"/>
      <c r="AB1216" s="17">
        <f>([1]WLTC_BFH!$I1217/1000-H1216)</f>
        <v>-12.058886600356489</v>
      </c>
      <c r="AC1216" s="17">
        <f t="shared" si="241"/>
        <v>12.058886600356489</v>
      </c>
      <c r="AG1216" s="17">
        <f>([1]WLTC_BFH!$U1220/1000-N1216)</f>
        <v>0.37885626824583696</v>
      </c>
      <c r="AH1216" s="17">
        <f t="shared" si="242"/>
        <v>0.37885626824583696</v>
      </c>
      <c r="AK1216">
        <v>-3.6029938253020219</v>
      </c>
    </row>
    <row r="1217" spans="1:37" x14ac:dyDescent="0.3">
      <c r="A1217" s="5" t="s">
        <v>5</v>
      </c>
      <c r="B1217" s="5">
        <v>1213</v>
      </c>
      <c r="C1217" s="10">
        <v>91.6</v>
      </c>
      <c r="D1217" s="10">
        <v>91.6</v>
      </c>
      <c r="E1217" s="10">
        <v>90.945499999999996</v>
      </c>
      <c r="F1217" s="13">
        <f t="shared" si="243"/>
        <v>8.3333333333332538E-2</v>
      </c>
      <c r="G1217" s="13">
        <f t="shared" si="244"/>
        <v>10.523722222222229</v>
      </c>
      <c r="H1217" s="35" cm="1">
        <f t="array" ref="H1217">(m*g*_xll.Interp1d(-1,Parameters!$H$48:$H$54,Parameters!$I$48:$I$54,C1217)+c_w*A*rho_L*(C1217/3.6)^2/2+F1217*e_i*m)*C1217/3.6/1000</f>
        <v>12.167535029211454</v>
      </c>
      <c r="I1217" s="35">
        <f t="shared" si="234"/>
        <v>16.988609497558155</v>
      </c>
      <c r="J1217" s="35">
        <f t="shared" si="235"/>
        <v>6839.3708575895043</v>
      </c>
      <c r="K1217" s="35">
        <f t="shared" si="236"/>
        <v>69.339009664283608</v>
      </c>
      <c r="L1217" s="35">
        <f t="shared" si="237"/>
        <v>837.85016018492024</v>
      </c>
      <c r="M1217" s="35" cm="1">
        <f t="array" ref="M1217">_xll.Interp2dTab(-1,1,Parameters!$V$29:$AI$29,Parameters!$U$30:$U$37,Parameters!$V$30:$AI$37,ABS(J1217),ABS(I1217))*_xll.Interp2dTab(-1,1,Parameters!$V$18:$AI$18,Parameters!$U$19:$U$26,Parameters!$V$19:$AI$26,ABS(J1217),ABS(I1217))</f>
        <v>0.74489742419256666</v>
      </c>
      <c r="N1217" s="35">
        <f t="shared" si="238"/>
        <v>16.33451081187518</v>
      </c>
      <c r="O1217" s="35">
        <f t="shared" si="239"/>
        <v>16334.51081187518</v>
      </c>
      <c r="P1217" s="35">
        <f t="shared" si="245"/>
        <v>1.2017591399159382</v>
      </c>
      <c r="Q1217" s="35" cm="1">
        <f t="array" ref="Q1217">_xll.Interp2dTab(-1,1,Parameters!$AL$29:$AY$29,Parameters!$AK$30:$AK$37,Parameters!$AL$30:$AY$37,ABS(L1217),ABS(K1217))</f>
        <v>0.92668250007816622</v>
      </c>
      <c r="R1217" s="35">
        <f t="shared" si="240"/>
        <v>13.130209136554445</v>
      </c>
      <c r="S1217" s="35">
        <f t="shared" si="246"/>
        <v>0.8693308671550718</v>
      </c>
      <c r="X1217" s="12"/>
      <c r="AB1217" s="17">
        <f>([1]WLTC_BFH!$I1218/1000-H1217)</f>
        <v>-12.154625429211453</v>
      </c>
      <c r="AC1217" s="17">
        <f t="shared" si="241"/>
        <v>12.154625429211453</v>
      </c>
      <c r="AG1217" s="17">
        <f>([1]WLTC_BFH!$U1221/1000-N1217)</f>
        <v>0.70548918812481531</v>
      </c>
      <c r="AH1217" s="17">
        <f t="shared" si="242"/>
        <v>0.70548918812481531</v>
      </c>
      <c r="AK1217">
        <v>-1.8614711066546654</v>
      </c>
    </row>
    <row r="1218" spans="1:37" x14ac:dyDescent="0.3">
      <c r="A1218" s="5" t="s">
        <v>5</v>
      </c>
      <c r="B1218" s="5">
        <v>1214</v>
      </c>
      <c r="C1218" s="10">
        <v>91.9</v>
      </c>
      <c r="D1218" s="10">
        <v>91.9</v>
      </c>
      <c r="E1218" s="10">
        <v>91.239400000000003</v>
      </c>
      <c r="F1218" s="13">
        <f t="shared" si="243"/>
        <v>8.3333333333336493E-2</v>
      </c>
      <c r="G1218" s="13">
        <f t="shared" si="244"/>
        <v>10.549250000000008</v>
      </c>
      <c r="H1218" s="35" cm="1">
        <f t="array" ref="H1218">(m*g*_xll.Interp1d(-1,Parameters!$H$48:$H$54,Parameters!$I$48:$I$54,C1218)+c_w*A*rho_L*(C1218/3.6)^2/2+F1218*e_i*m)*C1218/3.6/1000</f>
        <v>12.262138725224766</v>
      </c>
      <c r="I1218" s="35">
        <f t="shared" si="234"/>
        <v>17.064808377425638</v>
      </c>
      <c r="J1218" s="35">
        <f t="shared" si="235"/>
        <v>6861.7705438043176</v>
      </c>
      <c r="K1218" s="35">
        <f t="shared" si="236"/>
        <v>69.650015392462748</v>
      </c>
      <c r="L1218" s="35">
        <f t="shared" si="237"/>
        <v>840.59421092788409</v>
      </c>
      <c r="M1218" s="35" cm="1">
        <f t="array" ref="M1218">_xll.Interp2dTab(-1,1,Parameters!$V$29:$AI$29,Parameters!$U$30:$U$37,Parameters!$V$30:$AI$37,ABS(J1218),ABS(I1218))*_xll.Interp2dTab(-1,1,Parameters!$V$18:$AI$18,Parameters!$U$19:$U$26,Parameters!$V$19:$AI$26,ABS(J1218),ABS(I1218))</f>
        <v>0.74528348871498451</v>
      </c>
      <c r="N1218" s="35">
        <f t="shared" si="238"/>
        <v>16.452985891807568</v>
      </c>
      <c r="O1218" s="35">
        <f t="shared" si="239"/>
        <v>16452.98589180757</v>
      </c>
      <c r="P1218" s="35">
        <f t="shared" si="245"/>
        <v>1.2063294137747735</v>
      </c>
      <c r="Q1218" s="35" cm="1">
        <f t="array" ref="Q1218">_xll.Interp2dTab(-1,1,Parameters!$AL$29:$AY$29,Parameters!$AK$30:$AK$37,Parameters!$AL$30:$AY$37,ABS(L1218),ABS(K1218))</f>
        <v>0.92658122178426727</v>
      </c>
      <c r="R1218" s="35">
        <f t="shared" si="240"/>
        <v>13.233744044167256</v>
      </c>
      <c r="S1218" s="35">
        <f t="shared" si="246"/>
        <v>0.87300690716734053</v>
      </c>
      <c r="X1218" s="12"/>
      <c r="AB1218" s="17">
        <f>([1]WLTC_BFH!$I1219/1000-H1218)</f>
        <v>-12.249938625224766</v>
      </c>
      <c r="AC1218" s="17">
        <f t="shared" si="241"/>
        <v>12.249938625224766</v>
      </c>
      <c r="AG1218" s="17">
        <f>([1]WLTC_BFH!$U1222/1000-N1218)</f>
        <v>0.99776882517350174</v>
      </c>
      <c r="AH1218" s="17">
        <f t="shared" si="242"/>
        <v>0.99776882517350174</v>
      </c>
      <c r="AK1218">
        <v>-0.72194273532368669</v>
      </c>
    </row>
    <row r="1219" spans="1:37" x14ac:dyDescent="0.3">
      <c r="A1219" s="5" t="s">
        <v>5</v>
      </c>
      <c r="B1219" s="5">
        <v>1215</v>
      </c>
      <c r="C1219" s="10">
        <v>92.2</v>
      </c>
      <c r="D1219" s="10">
        <v>92.2</v>
      </c>
      <c r="E1219" s="10">
        <v>91.504499999999993</v>
      </c>
      <c r="F1219" s="13">
        <f t="shared" si="243"/>
        <v>8.3333333333332538E-2</v>
      </c>
      <c r="G1219" s="13">
        <f t="shared" si="244"/>
        <v>10.574861111111119</v>
      </c>
      <c r="H1219" s="35" cm="1">
        <f t="array" ref="H1219">(m*g*_xll.Interp1d(-1,Parameters!$H$48:$H$54,Parameters!$I$48:$I$54,C1219)+c_w*A*rho_L*(C1219/3.6)^2/2+F1219*e_i*m)*C1219/3.6/1000</f>
        <v>12.357238238783502</v>
      </c>
      <c r="I1219" s="35">
        <f t="shared" si="234"/>
        <v>17.141199153593121</v>
      </c>
      <c r="J1219" s="35">
        <f t="shared" si="235"/>
        <v>6884.1702300191309</v>
      </c>
      <c r="K1219" s="35">
        <f t="shared" si="236"/>
        <v>69.96180434539032</v>
      </c>
      <c r="L1219" s="35">
        <f t="shared" si="237"/>
        <v>843.33826167084783</v>
      </c>
      <c r="M1219" s="35" cm="1">
        <f t="array" ref="M1219">_xll.Interp2dTab(-1,1,Parameters!$V$29:$AI$29,Parameters!$U$30:$U$37,Parameters!$V$30:$AI$37,ABS(J1219),ABS(I1219))*_xll.Interp2dTab(-1,1,Parameters!$V$18:$AI$18,Parameters!$U$19:$U$26,Parameters!$V$19:$AI$26,ABS(J1219),ABS(I1219))</f>
        <v>0.74566976785076733</v>
      </c>
      <c r="N1219" s="35">
        <f t="shared" si="238"/>
        <v>16.571998452345174</v>
      </c>
      <c r="O1219" s="35">
        <f t="shared" si="239"/>
        <v>16571.998452345175</v>
      </c>
      <c r="P1219" s="35">
        <f t="shared" si="245"/>
        <v>1.2109327466782027</v>
      </c>
      <c r="Q1219" s="35" cm="1">
        <f t="array" ref="Q1219">_xll.Interp2dTab(-1,1,Parameters!$AL$29:$AY$29,Parameters!$AK$30:$AK$37,Parameters!$AL$30:$AY$37,ABS(L1219),ABS(K1219))</f>
        <v>0.92647940382547866</v>
      </c>
      <c r="R1219" s="35">
        <f t="shared" si="240"/>
        <v>13.337844519543406</v>
      </c>
      <c r="S1219" s="35">
        <f t="shared" si="246"/>
        <v>0.87671186397832479</v>
      </c>
      <c r="X1219" s="12"/>
      <c r="AB1219" s="17">
        <f>([1]WLTC_BFH!$I1220/1000-H1219)</f>
        <v>-12.344982138783502</v>
      </c>
      <c r="AC1219" s="17">
        <f t="shared" si="241"/>
        <v>12.344982138783502</v>
      </c>
      <c r="AG1219" s="17">
        <f>([1]WLTC_BFH!$U1223/1000-N1219)</f>
        <v>1.3780379112911341</v>
      </c>
      <c r="AH1219" s="17">
        <f t="shared" si="242"/>
        <v>1.3780379112911341</v>
      </c>
      <c r="AK1219">
        <v>-0.15970241395262263</v>
      </c>
    </row>
    <row r="1220" spans="1:37" x14ac:dyDescent="0.3">
      <c r="A1220" s="5" t="s">
        <v>5</v>
      </c>
      <c r="B1220" s="5">
        <v>1216</v>
      </c>
      <c r="C1220" s="10">
        <v>92.8</v>
      </c>
      <c r="D1220" s="10">
        <v>92.8</v>
      </c>
      <c r="E1220" s="10">
        <v>91.768699999999995</v>
      </c>
      <c r="F1220" s="13">
        <f t="shared" si="243"/>
        <v>0.16666666666666508</v>
      </c>
      <c r="G1220" s="13">
        <f t="shared" si="244"/>
        <v>10.600638888888897</v>
      </c>
      <c r="H1220" s="35" cm="1">
        <f t="array" ref="H1220">(m*g*_xll.Interp1d(-1,Parameters!$H$48:$H$54,Parameters!$I$48:$I$54,C1220)+c_w*A*rho_L*(C1220/3.6)^2/2+F1220*e_i*m)*C1220/3.6/1000</f>
        <v>15.470412460829071</v>
      </c>
      <c r="I1220" s="35">
        <f t="shared" ref="I1220:I1283" si="247">ABS(IFERROR(H1220*1000/(C1220/3.6)*r_dyn/i_g,0))</f>
        <v>21.320855100370824</v>
      </c>
      <c r="J1220" s="35">
        <f t="shared" ref="J1220:J1283" si="248">C1220/3.6*60/2/PI()/r_dyn*i_g</f>
        <v>6928.9696024487548</v>
      </c>
      <c r="K1220" s="35">
        <f t="shared" ref="K1220:K1283" si="249">I1220*i_g/2</f>
        <v>87.021070092163527</v>
      </c>
      <c r="L1220" s="35">
        <f t="shared" ref="L1220:L1283" si="250">J1220/i_g</f>
        <v>848.82636315677507</v>
      </c>
      <c r="M1220" s="35" cm="1">
        <f t="array" ref="M1220">_xll.Interp2dTab(-1,1,Parameters!$V$29:$AI$29,Parameters!$U$30:$U$37,Parameters!$V$30:$AI$37,ABS(J1220),ABS(I1220))*_xll.Interp2dTab(-1,1,Parameters!$V$18:$AI$18,Parameters!$U$19:$U$26,Parameters!$V$19:$AI$26,ABS(J1220),ABS(I1220))</f>
        <v>0.76182707413749695</v>
      </c>
      <c r="N1220" s="35">
        <f t="shared" si="238"/>
        <v>20.306986960714028</v>
      </c>
      <c r="O1220" s="35">
        <f t="shared" si="239"/>
        <v>20306.986960714028</v>
      </c>
      <c r="P1220" s="35">
        <f t="shared" si="245"/>
        <v>1.2165735763895122</v>
      </c>
      <c r="Q1220" s="35" cm="1">
        <f t="array" ref="Q1220">_xll.Interp2dTab(-1,1,Parameters!$AL$29:$AY$29,Parameters!$AK$30:$AK$37,Parameters!$AL$30:$AY$37,ABS(L1220),ABS(K1220))</f>
        <v>0.92923985417548516</v>
      </c>
      <c r="R1220" s="35">
        <f t="shared" si="240"/>
        <v>16.648459911952411</v>
      </c>
      <c r="S1220" s="35">
        <f t="shared" si="246"/>
        <v>0.88133643617608937</v>
      </c>
      <c r="X1220" s="12"/>
      <c r="AB1220" s="17">
        <f>([1]WLTC_BFH!$I1221/1000-H1220)</f>
        <v>-15.45800416082907</v>
      </c>
      <c r="AC1220" s="17">
        <f t="shared" si="241"/>
        <v>15.45800416082907</v>
      </c>
      <c r="AG1220" s="17">
        <f>([1]WLTC_BFH!$U1224/1000-N1220)</f>
        <v>-1.5787687788958387</v>
      </c>
      <c r="AH1220" s="17">
        <f t="shared" si="242"/>
        <v>1.5787687788958387</v>
      </c>
      <c r="AK1220">
        <v>0.44483554042092521</v>
      </c>
    </row>
    <row r="1221" spans="1:37" x14ac:dyDescent="0.3">
      <c r="A1221" s="5" t="s">
        <v>5</v>
      </c>
      <c r="B1221" s="5">
        <v>1217</v>
      </c>
      <c r="C1221" s="10">
        <v>93.1</v>
      </c>
      <c r="D1221" s="10">
        <v>93.1</v>
      </c>
      <c r="E1221" s="10">
        <v>92.064300000000003</v>
      </c>
      <c r="F1221" s="13">
        <f t="shared" si="243"/>
        <v>8.3333333333332538E-2</v>
      </c>
      <c r="G1221" s="13">
        <f t="shared" si="244"/>
        <v>10.626500000000007</v>
      </c>
      <c r="H1221" s="35" cm="1">
        <f t="array" ref="H1221">(m*g*_xll.Interp1d(-1,Parameters!$H$48:$H$54,Parameters!$I$48:$I$54,C1221)+c_w*A*rho_L*(C1221/3.6)^2/2+F1221*e_i*m)*C1221/3.6/1000</f>
        <v>12.645525188609342</v>
      </c>
      <c r="I1221" s="35">
        <f t="shared" si="247"/>
        <v>17.371522859898413</v>
      </c>
      <c r="J1221" s="35">
        <f t="shared" si="248"/>
        <v>6951.3692886635681</v>
      </c>
      <c r="K1221" s="35">
        <f t="shared" si="249"/>
        <v>70.901870552675376</v>
      </c>
      <c r="L1221" s="35">
        <f t="shared" si="250"/>
        <v>851.57041389973881</v>
      </c>
      <c r="M1221" s="35" cm="1">
        <f t="array" ref="M1221">_xll.Interp2dTab(-1,1,Parameters!$V$29:$AI$29,Parameters!$U$30:$U$37,Parameters!$V$30:$AI$37,ABS(J1221),ABS(I1221))*_xll.Interp2dTab(-1,1,Parameters!$V$18:$AI$18,Parameters!$U$19:$U$26,Parameters!$V$19:$AI$26,ABS(J1221),ABS(I1221))</f>
        <v>0.74682987725869732</v>
      </c>
      <c r="N1221" s="35">
        <f t="shared" ref="N1221:N1284" si="251">IF(H1221&lt;0,H1221*M1221,H1221/M1221)</f>
        <v>16.93227008408638</v>
      </c>
      <c r="O1221" s="35">
        <f t="shared" ref="O1221:O1284" si="252">N1221*1000</f>
        <v>16932.27008408638</v>
      </c>
      <c r="P1221" s="35">
        <f t="shared" si="245"/>
        <v>1.2212769847462028</v>
      </c>
      <c r="Q1221" s="35" cm="1">
        <f t="array" ref="Q1221">_xll.Interp2dTab(-1,1,Parameters!$AL$29:$AY$29,Parameters!$AK$30:$AK$37,Parameters!$AL$30:$AY$37,ABS(L1221),ABS(K1221))</f>
        <v>0.92617068616927622</v>
      </c>
      <c r="R1221" s="35">
        <f t="shared" ref="R1221:R1284" si="253">IF(H1221&lt;0,H1221*Q1221,H1221/Q1221)</f>
        <v>13.653558007663092</v>
      </c>
      <c r="S1221" s="35">
        <f t="shared" si="246"/>
        <v>0.88512909117821803</v>
      </c>
      <c r="X1221" s="12"/>
      <c r="AB1221" s="17">
        <f>([1]WLTC_BFH!$I1222/1000-H1221)</f>
        <v>-12.632722088609343</v>
      </c>
      <c r="AC1221" s="17">
        <f t="shared" ref="AC1221:AC1284" si="254">ABS(AB1221)</f>
        <v>12.632722088609343</v>
      </c>
      <c r="AG1221" s="17">
        <f>([1]WLTC_BFH!$U1225/1000-N1221)</f>
        <v>1.2587757874733221</v>
      </c>
      <c r="AH1221" s="17">
        <f t="shared" ref="AH1221:AH1284" si="255">ABS(AG1221)</f>
        <v>1.2587757874733221</v>
      </c>
      <c r="AK1221">
        <v>-0.56627585912559653</v>
      </c>
    </row>
    <row r="1222" spans="1:37" x14ac:dyDescent="0.3">
      <c r="A1222" s="5" t="s">
        <v>5</v>
      </c>
      <c r="B1222" s="5">
        <v>1218</v>
      </c>
      <c r="C1222" s="10">
        <v>93.3</v>
      </c>
      <c r="D1222" s="10">
        <v>93.3</v>
      </c>
      <c r="E1222" s="10">
        <v>92.433300000000003</v>
      </c>
      <c r="F1222" s="13">
        <f t="shared" ref="F1222:F1285" si="256">(($C1222-$C1221)/3.6)</f>
        <v>5.5555555555556344E-2</v>
      </c>
      <c r="G1222" s="13">
        <f t="shared" ref="G1222:G1285" si="257">(C1222/3.6)/1000+G1221</f>
        <v>10.652416666666674</v>
      </c>
      <c r="H1222" s="35" cm="1">
        <f t="array" ref="H1222">(m*g*_xll.Interp1d(-1,Parameters!$H$48:$H$54,Parameters!$I$48:$I$54,C1222)+c_w*A*rho_L*(C1222/3.6)^2/2+F1222*e_i*m)*C1222/3.6/1000</f>
        <v>11.731125910615598</v>
      </c>
      <c r="I1222" s="35">
        <f t="shared" si="247"/>
        <v>16.080840877153037</v>
      </c>
      <c r="J1222" s="35">
        <f t="shared" si="248"/>
        <v>6966.3024128067755</v>
      </c>
      <c r="K1222" s="35">
        <f t="shared" si="249"/>
        <v>65.633952040100127</v>
      </c>
      <c r="L1222" s="35">
        <f t="shared" si="250"/>
        <v>853.39978106171452</v>
      </c>
      <c r="M1222" s="35" cm="1">
        <f t="array" ref="M1222">_xll.Interp2dTab(-1,1,Parameters!$V$29:$AI$29,Parameters!$U$30:$U$37,Parameters!$V$30:$AI$37,ABS(J1222),ABS(I1222))*_xll.Interp2dTab(-1,1,Parameters!$V$18:$AI$18,Parameters!$U$19:$U$26,Parameters!$V$19:$AI$26,ABS(J1222),ABS(I1222))</f>
        <v>0.74199418304781439</v>
      </c>
      <c r="N1222" s="35">
        <f t="shared" si="251"/>
        <v>15.81026668218454</v>
      </c>
      <c r="O1222" s="35">
        <f t="shared" si="252"/>
        <v>15810.26668218454</v>
      </c>
      <c r="P1222" s="35">
        <f t="shared" ref="P1222:P1285" si="258">N1222*(B1222-B1221)/60/60+P1221</f>
        <v>1.2256687254912542</v>
      </c>
      <c r="Q1222" s="35" cm="1">
        <f t="array" ref="Q1222">_xll.Interp2dTab(-1,1,Parameters!$AL$29:$AY$29,Parameters!$AK$30:$AK$37,Parameters!$AL$30:$AY$37,ABS(L1222),ABS(K1222))</f>
        <v>0.92512286150850598</v>
      </c>
      <c r="R1222" s="35">
        <f t="shared" si="253"/>
        <v>12.68061400135201</v>
      </c>
      <c r="S1222" s="35">
        <f t="shared" ref="S1222:S1285" si="259">R1222*(B1222-B1221)/60/60+S1221</f>
        <v>0.88865148395637139</v>
      </c>
      <c r="X1222" s="12"/>
      <c r="AB1222" s="17">
        <f>([1]WLTC_BFH!$I1223/1000-H1222)</f>
        <v>-11.717427610615598</v>
      </c>
      <c r="AC1222" s="17">
        <f t="shared" si="254"/>
        <v>11.717427610615598</v>
      </c>
      <c r="AG1222" s="17">
        <f>([1]WLTC_BFH!$U1226/1000-N1222)</f>
        <v>-6.1813851995621505E-2</v>
      </c>
      <c r="AH1222" s="17">
        <f t="shared" si="255"/>
        <v>6.1813851995621505E-2</v>
      </c>
      <c r="AK1222">
        <v>-3.8994969826313888</v>
      </c>
    </row>
    <row r="1223" spans="1:37" x14ac:dyDescent="0.3">
      <c r="A1223" s="5" t="s">
        <v>5</v>
      </c>
      <c r="B1223" s="5">
        <v>1219</v>
      </c>
      <c r="C1223" s="10">
        <v>93.5</v>
      </c>
      <c r="D1223" s="10">
        <v>93.5</v>
      </c>
      <c r="E1223" s="10">
        <v>92.800799999999995</v>
      </c>
      <c r="F1223" s="13">
        <f t="shared" si="256"/>
        <v>5.5555555555556344E-2</v>
      </c>
      <c r="G1223" s="13">
        <f t="shared" si="257"/>
        <v>10.678388888888897</v>
      </c>
      <c r="H1223" s="35" cm="1">
        <f t="array" ref="H1223">(m*g*_xll.Interp1d(-1,Parameters!$H$48:$H$54,Parameters!$I$48:$I$54,C1223)+c_w*A*rho_L*(C1223/3.6)^2/2+F1223*e_i*m)*C1223/3.6/1000</f>
        <v>11.793925392766806</v>
      </c>
      <c r="I1223" s="35">
        <f t="shared" si="247"/>
        <v>16.132343750165962</v>
      </c>
      <c r="J1223" s="35">
        <f t="shared" si="248"/>
        <v>6981.2355369499855</v>
      </c>
      <c r="K1223" s="35">
        <f t="shared" si="249"/>
        <v>65.84416101630238</v>
      </c>
      <c r="L1223" s="35">
        <f t="shared" si="250"/>
        <v>855.22914822369046</v>
      </c>
      <c r="M1223" s="35" cm="1">
        <f t="array" ref="M1223">_xll.Interp2dTab(-1,1,Parameters!$V$29:$AI$29,Parameters!$U$30:$U$37,Parameters!$V$30:$AI$37,ABS(J1223),ABS(I1223))*_xll.Interp2dTab(-1,1,Parameters!$V$18:$AI$18,Parameters!$U$19:$U$26,Parameters!$V$19:$AI$26,ABS(J1223),ABS(I1223))</f>
        <v>0.74225480522411069</v>
      </c>
      <c r="N1223" s="35">
        <f t="shared" si="251"/>
        <v>15.889321712381287</v>
      </c>
      <c r="O1223" s="35">
        <f t="shared" si="252"/>
        <v>15889.321712381286</v>
      </c>
      <c r="P1223" s="35">
        <f t="shared" si="258"/>
        <v>1.2300824259669156</v>
      </c>
      <c r="Q1223" s="35" cm="1">
        <f t="array" ref="Q1223">_xll.Interp2dTab(-1,1,Parameters!$AL$29:$AY$29,Parameters!$AK$30:$AK$37,Parameters!$AL$30:$AY$37,ABS(L1223),ABS(K1223))</f>
        <v>0.92505735098517616</v>
      </c>
      <c r="R1223" s="35">
        <f t="shared" si="253"/>
        <v>12.749399137476614</v>
      </c>
      <c r="S1223" s="35">
        <f t="shared" si="259"/>
        <v>0.89219298371678157</v>
      </c>
      <c r="X1223" s="12"/>
      <c r="AB1223" s="17">
        <f>([1]WLTC_BFH!$I1224/1000-H1223)</f>
        <v>-11.780142992766805</v>
      </c>
      <c r="AC1223" s="17">
        <f t="shared" si="254"/>
        <v>11.780142992766805</v>
      </c>
      <c r="AG1223" s="17">
        <f>([1]WLTC_BFH!$U1227/1000-N1223)</f>
        <v>3.5495747473746064E-3</v>
      </c>
      <c r="AH1223" s="17">
        <f t="shared" si="255"/>
        <v>3.5495747473746064E-3</v>
      </c>
      <c r="AK1223">
        <v>-4.0089639096109391</v>
      </c>
    </row>
    <row r="1224" spans="1:37" x14ac:dyDescent="0.3">
      <c r="A1224" s="5" t="s">
        <v>5</v>
      </c>
      <c r="B1224" s="5">
        <v>1220</v>
      </c>
      <c r="C1224" s="10">
        <v>93.7</v>
      </c>
      <c r="D1224" s="10">
        <v>93.7</v>
      </c>
      <c r="E1224" s="10">
        <v>93.183599999999998</v>
      </c>
      <c r="F1224" s="13">
        <f t="shared" si="256"/>
        <v>5.5555555555556344E-2</v>
      </c>
      <c r="G1224" s="13">
        <f t="shared" si="257"/>
        <v>10.704416666666674</v>
      </c>
      <c r="H1224" s="35" cm="1">
        <f t="array" ref="H1224">(m*g*_xll.Interp1d(-1,Parameters!$H$48:$H$54,Parameters!$I$48:$I$54,C1224)+c_w*A*rho_L*(C1224/3.6)^2/2+F1224*e_i*m)*C1224/3.6/1000</f>
        <v>11.856948439190173</v>
      </c>
      <c r="I1224" s="35">
        <f t="shared" si="247"/>
        <v>16.183931910423492</v>
      </c>
      <c r="J1224" s="35">
        <f t="shared" si="248"/>
        <v>6996.1686610931947</v>
      </c>
      <c r="K1224" s="35">
        <f t="shared" si="249"/>
        <v>66.054718092393486</v>
      </c>
      <c r="L1224" s="35">
        <f t="shared" si="250"/>
        <v>857.0585153856664</v>
      </c>
      <c r="M1224" s="35" cm="1">
        <f t="array" ref="M1224">_xll.Interp2dTab(-1,1,Parameters!$V$29:$AI$29,Parameters!$U$30:$U$37,Parameters!$V$30:$AI$37,ABS(J1224),ABS(I1224))*_xll.Interp2dTab(-1,1,Parameters!$V$18:$AI$18,Parameters!$U$19:$U$26,Parameters!$V$19:$AI$26,ABS(J1224),ABS(I1224))</f>
        <v>0.74251551854054731</v>
      </c>
      <c r="N1224" s="35">
        <f t="shared" si="251"/>
        <v>15.968620376440912</v>
      </c>
      <c r="O1224" s="35">
        <f t="shared" si="252"/>
        <v>15968.620376440911</v>
      </c>
      <c r="P1224" s="35">
        <f t="shared" si="258"/>
        <v>1.2345181538492604</v>
      </c>
      <c r="Q1224" s="35" cm="1">
        <f t="array" ref="Q1224">_xll.Interp2dTab(-1,1,Parameters!$AL$29:$AY$29,Parameters!$AK$30:$AK$37,Parameters!$AL$30:$AY$37,ABS(L1224),ABS(K1224))</f>
        <v>0.92499159449748058</v>
      </c>
      <c r="R1224" s="35">
        <f t="shared" si="253"/>
        <v>12.818439118499978</v>
      </c>
      <c r="S1224" s="35">
        <f t="shared" si="259"/>
        <v>0.89575366124969824</v>
      </c>
      <c r="X1224" s="12"/>
      <c r="AB1224" s="17">
        <f>([1]WLTC_BFH!$I1225/1000-H1224)</f>
        <v>-11.843045439190172</v>
      </c>
      <c r="AC1224" s="17">
        <f t="shared" si="254"/>
        <v>11.843045439190172</v>
      </c>
      <c r="AG1224" s="17">
        <f>([1]WLTC_BFH!$U1228/1000-N1224)</f>
        <v>-0.17310037644089249</v>
      </c>
      <c r="AH1224" s="17">
        <f t="shared" si="255"/>
        <v>0.17310037644089249</v>
      </c>
      <c r="AK1224">
        <v>-4.5202538903835734</v>
      </c>
    </row>
    <row r="1225" spans="1:37" x14ac:dyDescent="0.3">
      <c r="A1225" s="5" t="s">
        <v>5</v>
      </c>
      <c r="B1225" s="5">
        <v>1221</v>
      </c>
      <c r="C1225" s="10">
        <v>93.9</v>
      </c>
      <c r="D1225" s="10">
        <v>93.9</v>
      </c>
      <c r="E1225" s="10">
        <v>93.382900000000006</v>
      </c>
      <c r="F1225" s="13">
        <f t="shared" si="256"/>
        <v>5.5555555555556344E-2</v>
      </c>
      <c r="G1225" s="13">
        <f t="shared" si="257"/>
        <v>10.730500000000008</v>
      </c>
      <c r="H1225" s="35" cm="1">
        <f t="array" ref="H1225">(m*g*_xll.Interp1d(-1,Parameters!$H$48:$H$54,Parameters!$I$48:$I$54,C1225)+c_w*A*rho_L*(C1225/3.6)^2/2+F1225*e_i*m)*C1225/3.6/1000</f>
        <v>11.920195450000525</v>
      </c>
      <c r="I1225" s="35">
        <f t="shared" si="247"/>
        <v>16.235605357925643</v>
      </c>
      <c r="J1225" s="35">
        <f t="shared" si="248"/>
        <v>7011.1017852364039</v>
      </c>
      <c r="K1225" s="35">
        <f t="shared" si="249"/>
        <v>66.265623268373517</v>
      </c>
      <c r="L1225" s="35">
        <f t="shared" si="250"/>
        <v>858.88788254764222</v>
      </c>
      <c r="M1225" s="35" cm="1">
        <f t="array" ref="M1225">_xll.Interp2dTab(-1,1,Parameters!$V$29:$AI$29,Parameters!$U$30:$U$37,Parameters!$V$30:$AI$37,ABS(J1225),ABS(I1225))*_xll.Interp2dTab(-1,1,Parameters!$V$18:$AI$18,Parameters!$U$19:$U$26,Parameters!$V$19:$AI$26,ABS(J1225),ABS(I1225))</f>
        <v>0.74236532684318568</v>
      </c>
      <c r="N1225" s="35">
        <f t="shared" si="251"/>
        <v>16.057047681213295</v>
      </c>
      <c r="O1225" s="35">
        <f t="shared" si="252"/>
        <v>16057.047681213295</v>
      </c>
      <c r="P1225" s="35">
        <f t="shared" si="258"/>
        <v>1.2389784448718197</v>
      </c>
      <c r="Q1225" s="35" cm="1">
        <f t="array" ref="Q1225">_xll.Interp2dTab(-1,1,Parameters!$AL$29:$AY$29,Parameters!$AK$30:$AK$37,Parameters!$AL$30:$AY$37,ABS(L1225),ABS(K1225))</f>
        <v>0.92492559128125562</v>
      </c>
      <c r="R1225" s="35">
        <f t="shared" si="253"/>
        <v>12.887734497094023</v>
      </c>
      <c r="S1225" s="35">
        <f t="shared" si="259"/>
        <v>0.89933358749889103</v>
      </c>
      <c r="X1225" s="12"/>
      <c r="AB1225" s="17">
        <f>([1]WLTC_BFH!$I1226/1000-H1225)</f>
        <v>-11.908452250000526</v>
      </c>
      <c r="AC1225" s="17">
        <f t="shared" si="254"/>
        <v>11.908452250000526</v>
      </c>
      <c r="AG1225" s="17">
        <f>([1]WLTC_BFH!$U1229/1000-N1225)</f>
        <v>1.0822380330724322</v>
      </c>
      <c r="AH1225" s="17">
        <f t="shared" si="255"/>
        <v>1.0822380330724322</v>
      </c>
      <c r="AK1225">
        <v>-1.717659168288435</v>
      </c>
    </row>
    <row r="1226" spans="1:37" x14ac:dyDescent="0.3">
      <c r="A1226" s="5" t="s">
        <v>5</v>
      </c>
      <c r="B1226" s="5">
        <v>1222</v>
      </c>
      <c r="C1226" s="10">
        <v>94</v>
      </c>
      <c r="D1226" s="10">
        <v>94</v>
      </c>
      <c r="E1226" s="10">
        <v>93.463099999999997</v>
      </c>
      <c r="F1226" s="13">
        <f t="shared" si="256"/>
        <v>2.7777777777776198E-2</v>
      </c>
      <c r="G1226" s="13">
        <f t="shared" si="257"/>
        <v>10.75661111111112</v>
      </c>
      <c r="H1226" s="35" cm="1">
        <f t="array" ref="H1226">(m*g*_xll.Interp1d(-1,Parameters!$H$48:$H$54,Parameters!$I$48:$I$54,C1226)+c_w*A*rho_L*(C1226/3.6)^2/2+F1226*e_i*m)*C1226/3.6/1000</f>
        <v>10.965483023876732</v>
      </c>
      <c r="I1226" s="35">
        <f t="shared" si="247"/>
        <v>14.919374495879573</v>
      </c>
      <c r="J1226" s="35">
        <f t="shared" si="248"/>
        <v>7018.568347308008</v>
      </c>
      <c r="K1226" s="35">
        <f t="shared" si="249"/>
        <v>60.893427004932484</v>
      </c>
      <c r="L1226" s="35">
        <f t="shared" si="250"/>
        <v>859.80256612863013</v>
      </c>
      <c r="M1226" s="35" cm="1">
        <f t="array" ref="M1226">_xll.Interp2dTab(-1,1,Parameters!$V$29:$AI$29,Parameters!$U$30:$U$37,Parameters!$V$30:$AI$37,ABS(J1226),ABS(I1226))*_xll.Interp2dTab(-1,1,Parameters!$V$18:$AI$18,Parameters!$U$19:$U$26,Parameters!$V$19:$AI$26,ABS(J1226),ABS(I1226))</f>
        <v>0.73712063726891064</v>
      </c>
      <c r="N1226" s="35">
        <f t="shared" si="251"/>
        <v>14.876103678910281</v>
      </c>
      <c r="O1226" s="35">
        <f t="shared" si="252"/>
        <v>14876.103678910282</v>
      </c>
      <c r="P1226" s="35">
        <f t="shared" si="258"/>
        <v>1.2431106958937392</v>
      </c>
      <c r="Q1226" s="35" cm="1">
        <f t="array" ref="Q1226">_xll.Interp2dTab(-1,1,Parameters!$AL$29:$AY$29,Parameters!$AK$30:$AK$37,Parameters!$AL$30:$AY$37,ABS(L1226),ABS(K1226))</f>
        <v>0.92392797513902314</v>
      </c>
      <c r="R1226" s="35">
        <f t="shared" si="253"/>
        <v>11.868330994336176</v>
      </c>
      <c r="S1226" s="35">
        <f t="shared" si="259"/>
        <v>0.90263034610842885</v>
      </c>
      <c r="X1226" s="12"/>
      <c r="AB1226" s="17">
        <f>([1]WLTC_BFH!$I1227/1000-H1226)</f>
        <v>-10.954268123876732</v>
      </c>
      <c r="AC1226" s="17">
        <f t="shared" si="254"/>
        <v>10.954268123876732</v>
      </c>
      <c r="AG1226" s="17">
        <f>([1]WLTC_BFH!$U1230/1000-N1226)</f>
        <v>3.0168166750720058</v>
      </c>
      <c r="AH1226" s="17">
        <f t="shared" si="255"/>
        <v>3.0168166750720058</v>
      </c>
      <c r="AK1226">
        <v>3.8020217432066516E-2</v>
      </c>
    </row>
    <row r="1227" spans="1:37" x14ac:dyDescent="0.3">
      <c r="A1227" s="5" t="s">
        <v>5</v>
      </c>
      <c r="B1227" s="5">
        <v>1223</v>
      </c>
      <c r="C1227" s="10">
        <v>94.1</v>
      </c>
      <c r="D1227" s="10">
        <v>94.1</v>
      </c>
      <c r="E1227" s="10">
        <v>93.530500000000004</v>
      </c>
      <c r="F1227" s="13">
        <f t="shared" si="256"/>
        <v>2.7777777777776198E-2</v>
      </c>
      <c r="G1227" s="13">
        <f t="shared" si="257"/>
        <v>10.782750000000009</v>
      </c>
      <c r="H1227" s="35" cm="1">
        <f t="array" ref="H1227">(m*g*_xll.Interp1d(-1,Parameters!$H$48:$H$54,Parameters!$I$48:$I$54,C1227)+c_w*A*rho_L*(C1227/3.6)^2/2+F1227*e_i*m)*C1227/3.6/1000</f>
        <v>10.99619739907801</v>
      </c>
      <c r="I1227" s="35">
        <f t="shared" si="247"/>
        <v>14.945264524158532</v>
      </c>
      <c r="J1227" s="35">
        <f t="shared" si="248"/>
        <v>7026.0349093796103</v>
      </c>
      <c r="K1227" s="35">
        <f t="shared" si="249"/>
        <v>60.999097155353049</v>
      </c>
      <c r="L1227" s="35">
        <f t="shared" si="250"/>
        <v>860.71724970961782</v>
      </c>
      <c r="M1227" s="35" cm="1">
        <f t="array" ref="M1227">_xll.Interp2dTab(-1,1,Parameters!$V$29:$AI$29,Parameters!$U$30:$U$37,Parameters!$V$30:$AI$37,ABS(J1227),ABS(I1227))*_xll.Interp2dTab(-1,1,Parameters!$V$18:$AI$18,Parameters!$U$19:$U$26,Parameters!$V$19:$AI$26,ABS(J1227),ABS(I1227))</f>
        <v>0.73696565076927334</v>
      </c>
      <c r="N1227" s="35">
        <f t="shared" si="251"/>
        <v>14.920908983478066</v>
      </c>
      <c r="O1227" s="35">
        <f t="shared" si="252"/>
        <v>14920.908983478066</v>
      </c>
      <c r="P1227" s="35">
        <f t="shared" si="258"/>
        <v>1.2472553928335943</v>
      </c>
      <c r="Q1227" s="35" cm="1">
        <f t="array" ref="Q1227">_xll.Interp2dTab(-1,1,Parameters!$AL$29:$AY$29,Parameters!$AK$30:$AK$37,Parameters!$AL$30:$AY$37,ABS(L1227),ABS(K1227))</f>
        <v>0.92389682297416509</v>
      </c>
      <c r="R1227" s="35">
        <f t="shared" si="253"/>
        <v>11.901975551425288</v>
      </c>
      <c r="S1227" s="35">
        <f t="shared" si="259"/>
        <v>0.9059364504282692</v>
      </c>
      <c r="X1227" s="12"/>
      <c r="AB1227" s="17">
        <f>([1]WLTC_BFH!$I1228/1000-H1227)</f>
        <v>-10.98484389907801</v>
      </c>
      <c r="AC1227" s="17">
        <f t="shared" si="254"/>
        <v>10.98484389907801</v>
      </c>
      <c r="AG1227" s="17">
        <f>([1]WLTC_BFH!$U1231/1000-N1227)</f>
        <v>2.9094481593790835</v>
      </c>
      <c r="AH1227" s="17">
        <f t="shared" si="255"/>
        <v>2.9094481593790835</v>
      </c>
      <c r="AK1227">
        <v>4.278034056875768E-2</v>
      </c>
    </row>
    <row r="1228" spans="1:37" x14ac:dyDescent="0.3">
      <c r="A1228" s="5" t="s">
        <v>5</v>
      </c>
      <c r="B1228" s="5">
        <v>1224</v>
      </c>
      <c r="C1228" s="10">
        <v>94.3</v>
      </c>
      <c r="D1228" s="10">
        <v>94.3</v>
      </c>
      <c r="E1228" s="10">
        <v>93.643799999999999</v>
      </c>
      <c r="F1228" s="13">
        <f t="shared" si="256"/>
        <v>5.5555555555556344E-2</v>
      </c>
      <c r="G1228" s="13">
        <f t="shared" si="257"/>
        <v>10.808944444444453</v>
      </c>
      <c r="H1228" s="35" cm="1">
        <f t="array" ref="H1228">(m*g*_xll.Interp1d(-1,Parameters!$H$48:$H$54,Parameters!$I$48:$I$54,C1228)+c_w*A*rho_L*(C1228/3.6)^2/2+F1228*e_i*m)*C1228/3.6/1000</f>
        <v>12.047362965241414</v>
      </c>
      <c r="I1228" s="35">
        <f t="shared" si="247"/>
        <v>16.339208114663769</v>
      </c>
      <c r="J1228" s="35">
        <f t="shared" si="248"/>
        <v>7040.9680335228204</v>
      </c>
      <c r="K1228" s="35">
        <f t="shared" si="249"/>
        <v>66.688477920000182</v>
      </c>
      <c r="L1228" s="35">
        <f t="shared" si="250"/>
        <v>862.54661687159376</v>
      </c>
      <c r="M1228" s="35" cm="1">
        <f t="array" ref="M1228">_xll.Interp2dTab(-1,1,Parameters!$V$29:$AI$29,Parameters!$U$30:$U$37,Parameters!$V$30:$AI$37,ABS(J1228),ABS(I1228))*_xll.Interp2dTab(-1,1,Parameters!$V$18:$AI$18,Parameters!$U$19:$U$26,Parameters!$V$19:$AI$26,ABS(J1228),ABS(I1228))</f>
        <v>0.74178679608731879</v>
      </c>
      <c r="N1228" s="35">
        <f t="shared" si="251"/>
        <v>16.241004866610311</v>
      </c>
      <c r="O1228" s="35">
        <f t="shared" si="252"/>
        <v>16241.00486661031</v>
      </c>
      <c r="P1228" s="35">
        <f t="shared" si="258"/>
        <v>1.2517667830743193</v>
      </c>
      <c r="Q1228" s="35" cm="1">
        <f t="array" ref="Q1228">_xll.Interp2dTab(-1,1,Parameters!$AL$29:$AY$29,Parameters!$AK$30:$AK$37,Parameters!$AL$30:$AY$37,ABS(L1228),ABS(K1228))</f>
        <v>0.9247928416065675</v>
      </c>
      <c r="R1228" s="35">
        <f t="shared" si="253"/>
        <v>13.027093661659954</v>
      </c>
      <c r="S1228" s="35">
        <f t="shared" si="259"/>
        <v>0.90955508755650805</v>
      </c>
      <c r="X1228" s="12"/>
      <c r="AB1228" s="17">
        <f>([1]WLTC_BFH!$I1229/1000-H1228)</f>
        <v>-12.035745665241414</v>
      </c>
      <c r="AC1228" s="17">
        <f t="shared" si="254"/>
        <v>12.035745665241414</v>
      </c>
      <c r="AG1228" s="17">
        <f>([1]WLTC_BFH!$U1232/1000-N1228)</f>
        <v>1.3488004431242047</v>
      </c>
      <c r="AH1228" s="17">
        <f t="shared" si="255"/>
        <v>1.3488004431242047</v>
      </c>
      <c r="AK1228">
        <v>-0.68931327059745939</v>
      </c>
    </row>
    <row r="1229" spans="1:37" x14ac:dyDescent="0.3">
      <c r="A1229" s="5" t="s">
        <v>5</v>
      </c>
      <c r="B1229" s="5">
        <v>1225</v>
      </c>
      <c r="C1229" s="10">
        <v>94.4</v>
      </c>
      <c r="D1229" s="10">
        <v>94.4</v>
      </c>
      <c r="E1229" s="10">
        <v>93.846500000000006</v>
      </c>
      <c r="F1229" s="13">
        <f t="shared" si="256"/>
        <v>2.7777777777780146E-2</v>
      </c>
      <c r="G1229" s="13">
        <f t="shared" si="257"/>
        <v>10.835166666666675</v>
      </c>
      <c r="H1229" s="35" cm="1">
        <f t="array" ref="H1229">(m*g*_xll.Interp1d(-1,Parameters!$H$48:$H$54,Parameters!$I$48:$I$54,C1229)+c_w*A*rho_L*(C1229/3.6)^2/2+F1229*e_i*m)*C1229/3.6/1000</f>
        <v>11.088677871664313</v>
      </c>
      <c r="I1229" s="35">
        <f t="shared" si="247"/>
        <v>15.023062539862513</v>
      </c>
      <c r="J1229" s="35">
        <f t="shared" si="248"/>
        <v>7048.4345955944245</v>
      </c>
      <c r="K1229" s="35">
        <f t="shared" si="249"/>
        <v>61.316629756448847</v>
      </c>
      <c r="L1229" s="35">
        <f t="shared" si="250"/>
        <v>863.46130045258167</v>
      </c>
      <c r="M1229" s="35" cm="1">
        <f t="array" ref="M1229">_xll.Interp2dTab(-1,1,Parameters!$V$29:$AI$29,Parameters!$U$30:$U$37,Parameters!$V$30:$AI$37,ABS(J1229),ABS(I1229))*_xll.Interp2dTab(-1,1,Parameters!$V$18:$AI$18,Parameters!$U$19:$U$26,Parameters!$V$19:$AI$26,ABS(J1229),ABS(I1229))</f>
        <v>0.7365037096277629</v>
      </c>
      <c r="N1229" s="35">
        <f t="shared" si="251"/>
        <v>15.055834378985889</v>
      </c>
      <c r="O1229" s="35">
        <f t="shared" si="252"/>
        <v>15055.834378985888</v>
      </c>
      <c r="P1229" s="35">
        <f t="shared" si="258"/>
        <v>1.2559489592907043</v>
      </c>
      <c r="Q1229" s="35" cm="1">
        <f t="array" ref="Q1229">_xll.Interp2dTab(-1,1,Parameters!$AL$29:$AY$29,Parameters!$AK$30:$AK$37,Parameters!$AL$30:$AY$37,ABS(L1229),ABS(K1229))</f>
        <v>0.92380299371222696</v>
      </c>
      <c r="R1229" s="35">
        <f t="shared" si="253"/>
        <v>12.003292852630153</v>
      </c>
      <c r="S1229" s="35">
        <f t="shared" si="259"/>
        <v>0.9128893355711275</v>
      </c>
      <c r="X1229" s="12"/>
      <c r="AB1229" s="17">
        <f>([1]WLTC_BFH!$I1230/1000-H1229)</f>
        <v>-11.075739471664313</v>
      </c>
      <c r="AC1229" s="17">
        <f t="shared" si="254"/>
        <v>11.075739471664313</v>
      </c>
      <c r="AG1229" s="17">
        <f>([1]WLTC_BFH!$U1233/1000-N1229)</f>
        <v>2.5053799067283933</v>
      </c>
      <c r="AH1229" s="17">
        <f t="shared" si="255"/>
        <v>2.5053799067283933</v>
      </c>
      <c r="AK1229">
        <v>-1.6630829430720517</v>
      </c>
    </row>
    <row r="1230" spans="1:37" x14ac:dyDescent="0.3">
      <c r="A1230" s="5" t="s">
        <v>5</v>
      </c>
      <c r="B1230" s="5">
        <v>1226</v>
      </c>
      <c r="C1230" s="10">
        <v>94.6</v>
      </c>
      <c r="D1230" s="10">
        <v>94.6</v>
      </c>
      <c r="E1230" s="10">
        <v>94.105599999999995</v>
      </c>
      <c r="F1230" s="13">
        <f t="shared" si="256"/>
        <v>5.5555555555552395E-2</v>
      </c>
      <c r="G1230" s="13">
        <f t="shared" si="257"/>
        <v>10.861444444444453</v>
      </c>
      <c r="H1230" s="35" cm="1">
        <f t="array" ref="H1230">(m*g*_xll.Interp1d(-1,Parameters!$H$48:$H$54,Parameters!$I$48:$I$54,C1230)+c_w*A*rho_L*(C1230/3.6)^2/2+F1230*e_i*m)*C1230/3.6/1000</f>
        <v>12.143329484041697</v>
      </c>
      <c r="I1230" s="35">
        <f t="shared" si="247"/>
        <v>16.41713406123429</v>
      </c>
      <c r="J1230" s="35">
        <f t="shared" si="248"/>
        <v>7063.3677197376319</v>
      </c>
      <c r="K1230" s="35">
        <f t="shared" si="249"/>
        <v>67.006532670927754</v>
      </c>
      <c r="L1230" s="35">
        <f t="shared" si="250"/>
        <v>865.29066761455738</v>
      </c>
      <c r="M1230" s="35" cm="1">
        <f t="array" ref="M1230">_xll.Interp2dTab(-1,1,Parameters!$V$29:$AI$29,Parameters!$U$30:$U$37,Parameters!$V$30:$AI$37,ABS(J1230),ABS(I1230))*_xll.Interp2dTab(-1,1,Parameters!$V$18:$AI$18,Parameters!$U$19:$U$26,Parameters!$V$19:$AI$26,ABS(J1230),ABS(I1230))</f>
        <v>0.74135817794343495</v>
      </c>
      <c r="N1230" s="35">
        <f t="shared" si="251"/>
        <v>16.379841546670338</v>
      </c>
      <c r="O1230" s="35">
        <f t="shared" si="252"/>
        <v>16379.841546670339</v>
      </c>
      <c r="P1230" s="35">
        <f t="shared" si="258"/>
        <v>1.2604989152758905</v>
      </c>
      <c r="Q1230" s="35" cm="1">
        <f t="array" ref="Q1230">_xll.Interp2dTab(-1,1,Parameters!$AL$29:$AY$29,Parameters!$AK$30:$AK$37,Parameters!$AL$30:$AY$37,ABS(L1230),ABS(K1230))</f>
        <v>0.92469262600470026</v>
      </c>
      <c r="R1230" s="35">
        <f t="shared" si="253"/>
        <v>13.132287575936582</v>
      </c>
      <c r="S1230" s="35">
        <f t="shared" si="259"/>
        <v>0.91653719323110994</v>
      </c>
      <c r="X1230" s="12"/>
      <c r="AB1230" s="17">
        <f>([1]WLTC_BFH!$I1231/1000-H1230)</f>
        <v>-12.130233684041697</v>
      </c>
      <c r="AC1230" s="17">
        <f t="shared" si="254"/>
        <v>12.130233684041697</v>
      </c>
      <c r="AG1230" s="17">
        <f>([1]WLTC_BFH!$U1234/1000-N1230)</f>
        <v>1.2321584533296601</v>
      </c>
      <c r="AH1230" s="17">
        <f t="shared" si="255"/>
        <v>1.2321584533296601</v>
      </c>
      <c r="AK1230">
        <v>-2.3087801173479647</v>
      </c>
    </row>
    <row r="1231" spans="1:37" x14ac:dyDescent="0.3">
      <c r="A1231" s="5" t="s">
        <v>5</v>
      </c>
      <c r="B1231" s="5">
        <v>1227</v>
      </c>
      <c r="C1231" s="10">
        <v>94.7</v>
      </c>
      <c r="D1231" s="10">
        <v>94.7</v>
      </c>
      <c r="E1231" s="10">
        <v>94.332499999999996</v>
      </c>
      <c r="F1231" s="13">
        <f t="shared" si="256"/>
        <v>2.7777777777780146E-2</v>
      </c>
      <c r="G1231" s="13">
        <f t="shared" si="257"/>
        <v>10.887750000000009</v>
      </c>
      <c r="H1231" s="35" cm="1">
        <f t="array" ref="H1231">(m*g*_xll.Interp1d(-1,Parameters!$H$48:$H$54,Parameters!$I$48:$I$54,C1231)+c_w*A*rho_L*(C1231/3.6)^2/2+F1231*e_i*m)*C1231/3.6/1000</f>
        <v>11.181665415025345</v>
      </c>
      <c r="I1231" s="35">
        <f t="shared" si="247"/>
        <v>15.101052451866682</v>
      </c>
      <c r="J1231" s="35">
        <f t="shared" si="248"/>
        <v>7070.8342818092378</v>
      </c>
      <c r="K1231" s="35">
        <f t="shared" si="249"/>
        <v>61.634945582293867</v>
      </c>
      <c r="L1231" s="35">
        <f t="shared" si="250"/>
        <v>866.20535119554552</v>
      </c>
      <c r="M1231" s="35" cm="1">
        <f t="array" ref="M1231">_xll.Interp2dTab(-1,1,Parameters!$V$29:$AI$29,Parameters!$U$30:$U$37,Parameters!$V$30:$AI$37,ABS(J1231),ABS(I1231))*_xll.Interp2dTab(-1,1,Parameters!$V$18:$AI$18,Parameters!$U$19:$U$26,Parameters!$V$19:$AI$26,ABS(J1231),ABS(I1231))</f>
        <v>0.7360463032990181</v>
      </c>
      <c r="N1231" s="35">
        <f t="shared" si="251"/>
        <v>15.19152445288867</v>
      </c>
      <c r="O1231" s="35">
        <f t="shared" si="252"/>
        <v>15191.524452888671</v>
      </c>
      <c r="P1231" s="35">
        <f t="shared" si="258"/>
        <v>1.2647187831794706</v>
      </c>
      <c r="Q1231" s="35" cm="1">
        <f t="array" ref="Q1231">_xll.Interp2dTab(-1,1,Parameters!$AL$29:$AY$29,Parameters!$AK$30:$AK$37,Parameters!$AL$30:$AY$37,ABS(L1231),ABS(K1231))</f>
        <v>0.92370860329331483</v>
      </c>
      <c r="R1231" s="35">
        <f t="shared" si="253"/>
        <v>12.105187041843232</v>
      </c>
      <c r="S1231" s="35">
        <f t="shared" si="259"/>
        <v>0.91989974518717754</v>
      </c>
      <c r="X1231" s="12"/>
      <c r="AB1231" s="17">
        <f>([1]WLTC_BFH!$I1232/1000-H1231)</f>
        <v>-11.168776615025344</v>
      </c>
      <c r="AC1231" s="17">
        <f t="shared" si="254"/>
        <v>11.168776615025344</v>
      </c>
      <c r="AG1231" s="17">
        <f>([1]WLTC_BFH!$U1235/1000-N1231)</f>
        <v>2.3985326899684889</v>
      </c>
      <c r="AH1231" s="17">
        <f t="shared" si="255"/>
        <v>2.3985326899684889</v>
      </c>
      <c r="AK1231">
        <v>-2.2142409153968643</v>
      </c>
    </row>
    <row r="1232" spans="1:37" x14ac:dyDescent="0.3">
      <c r="A1232" s="5" t="s">
        <v>5</v>
      </c>
      <c r="B1232" s="5">
        <v>1228</v>
      </c>
      <c r="C1232" s="10">
        <v>94.8</v>
      </c>
      <c r="D1232" s="10">
        <v>94.8</v>
      </c>
      <c r="E1232" s="10">
        <v>94.542000000000002</v>
      </c>
      <c r="F1232" s="13">
        <f t="shared" si="256"/>
        <v>2.7777777777776198E-2</v>
      </c>
      <c r="G1232" s="13">
        <f t="shared" si="257"/>
        <v>10.914083333333343</v>
      </c>
      <c r="H1232" s="35" cm="1">
        <f t="array" ref="H1232">(m*g*_xll.Interp1d(-1,Parameters!$H$48:$H$54,Parameters!$I$48:$I$54,C1232)+c_w*A*rho_L*(C1232/3.6)^2/2+F1232*e_i*m)*C1232/3.6/1000</f>
        <v>11.212774178606933</v>
      </c>
      <c r="I1232" s="35">
        <f t="shared" si="247"/>
        <v>15.127091732823517</v>
      </c>
      <c r="J1232" s="35">
        <f t="shared" si="248"/>
        <v>7078.300843880842</v>
      </c>
      <c r="K1232" s="35">
        <f t="shared" si="249"/>
        <v>61.741224907519189</v>
      </c>
      <c r="L1232" s="35">
        <f t="shared" si="250"/>
        <v>867.12003477653332</v>
      </c>
      <c r="M1232" s="35" cm="1">
        <f t="array" ref="M1232">_xll.Interp2dTab(-1,1,Parameters!$V$29:$AI$29,Parameters!$U$30:$U$37,Parameters!$V$30:$AI$37,ABS(J1232),ABS(I1232))*_xll.Interp2dTab(-1,1,Parameters!$V$18:$AI$18,Parameters!$U$19:$U$26,Parameters!$V$19:$AI$26,ABS(J1232),ABS(I1232))</f>
        <v>0.73589484387863613</v>
      </c>
      <c r="N1232" s="35">
        <f t="shared" si="251"/>
        <v>15.236924503382097</v>
      </c>
      <c r="O1232" s="35">
        <f t="shared" si="252"/>
        <v>15236.924503382097</v>
      </c>
      <c r="P1232" s="35">
        <f t="shared" si="258"/>
        <v>1.2689512622081878</v>
      </c>
      <c r="Q1232" s="35" cm="1">
        <f t="array" ref="Q1232">_xll.Interp2dTab(-1,1,Parameters!$AL$29:$AY$29,Parameters!$AK$30:$AK$37,Parameters!$AL$30:$AY$37,ABS(L1232),ABS(K1232))</f>
        <v>0.92367701467303265</v>
      </c>
      <c r="R1232" s="35">
        <f t="shared" si="253"/>
        <v>12.13928029006555</v>
      </c>
      <c r="S1232" s="35">
        <f t="shared" si="259"/>
        <v>0.92327176748997353</v>
      </c>
      <c r="X1232" s="12"/>
      <c r="AB1232" s="17">
        <f>([1]WLTC_BFH!$I1233/1000-H1232)</f>
        <v>-11.199939778606934</v>
      </c>
      <c r="AC1232" s="17">
        <f t="shared" si="254"/>
        <v>11.199939778606934</v>
      </c>
      <c r="AG1232" s="17">
        <f>([1]WLTC_BFH!$U1236/1000-N1232)</f>
        <v>2.1383962513348695</v>
      </c>
      <c r="AH1232" s="17">
        <f t="shared" si="255"/>
        <v>2.1383962513348695</v>
      </c>
      <c r="AK1232">
        <v>-2.4308827684974865</v>
      </c>
    </row>
    <row r="1233" spans="1:37" x14ac:dyDescent="0.3">
      <c r="A1233" s="5" t="s">
        <v>5</v>
      </c>
      <c r="B1233" s="5">
        <v>1229</v>
      </c>
      <c r="C1233" s="10">
        <v>95</v>
      </c>
      <c r="D1233" s="10">
        <v>95</v>
      </c>
      <c r="E1233" s="10">
        <v>94.742199999999997</v>
      </c>
      <c r="F1233" s="13">
        <f t="shared" si="256"/>
        <v>5.5555555555556344E-2</v>
      </c>
      <c r="G1233" s="13">
        <f t="shared" si="257"/>
        <v>10.940472222222231</v>
      </c>
      <c r="H1233" s="35" cm="1">
        <f t="array" ref="H1233">(m*g*_xll.Interp1d(-1,Parameters!$H$48:$H$54,Parameters!$I$48:$I$54,C1233)+c_w*A*rho_L*(C1233/3.6)^2/2+F1233*e_i*m)*C1233/3.6/1000</f>
        <v>12.272075253005475</v>
      </c>
      <c r="I1233" s="35">
        <f t="shared" si="247"/>
        <v>16.521333828684909</v>
      </c>
      <c r="J1233" s="35">
        <f t="shared" si="248"/>
        <v>7093.2339680240493</v>
      </c>
      <c r="K1233" s="35">
        <f t="shared" si="249"/>
        <v>67.431824021777459</v>
      </c>
      <c r="L1233" s="35">
        <f t="shared" si="250"/>
        <v>868.94940193850903</v>
      </c>
      <c r="M1233" s="35" cm="1">
        <f t="array" ref="M1233">_xll.Interp2dTab(-1,1,Parameters!$V$29:$AI$29,Parameters!$U$30:$U$37,Parameters!$V$30:$AI$37,ABS(J1233),ABS(I1233))*_xll.Interp2dTab(-1,1,Parameters!$V$18:$AI$18,Parameters!$U$19:$U$26,Parameters!$V$19:$AI$26,ABS(J1233),ABS(I1233))</f>
        <v>0.74079374544514864</v>
      </c>
      <c r="N1233" s="35">
        <f t="shared" si="251"/>
        <v>16.566116180734074</v>
      </c>
      <c r="O1233" s="35">
        <f t="shared" si="252"/>
        <v>16566.116180734072</v>
      </c>
      <c r="P1233" s="35">
        <f t="shared" si="258"/>
        <v>1.2735529611472807</v>
      </c>
      <c r="Q1233" s="35" cm="1">
        <f t="array" ref="Q1233">_xll.Interp2dTab(-1,1,Parameters!$AL$29:$AY$29,Parameters!$AK$30:$AK$37,Parameters!$AL$30:$AY$37,ABS(L1233),ABS(K1233))</f>
        <v>0.92455812917103053</v>
      </c>
      <c r="R1233" s="35">
        <f t="shared" si="253"/>
        <v>13.273449084276356</v>
      </c>
      <c r="S1233" s="35">
        <f t="shared" si="259"/>
        <v>0.9269588366800503</v>
      </c>
      <c r="X1233" s="12"/>
      <c r="AB1233" s="17">
        <f>([1]WLTC_BFH!$I1234/1000-H1233)</f>
        <v>-12.259180453005476</v>
      </c>
      <c r="AC1233" s="17">
        <f t="shared" si="254"/>
        <v>12.259180453005476</v>
      </c>
      <c r="AG1233" s="17">
        <f>([1]WLTC_BFH!$U1237/1000-N1233)</f>
        <v>1.2922234419074421</v>
      </c>
      <c r="AH1233" s="17">
        <f t="shared" si="255"/>
        <v>1.2922234419074421</v>
      </c>
      <c r="AK1233">
        <v>-2.0159263689905558</v>
      </c>
    </row>
    <row r="1234" spans="1:37" x14ac:dyDescent="0.3">
      <c r="A1234" s="5" t="s">
        <v>5</v>
      </c>
      <c r="B1234" s="5">
        <v>1230</v>
      </c>
      <c r="C1234" s="10">
        <v>95.1</v>
      </c>
      <c r="D1234" s="10">
        <v>95.1</v>
      </c>
      <c r="E1234" s="10">
        <v>94.954300000000003</v>
      </c>
      <c r="F1234" s="13">
        <f t="shared" si="256"/>
        <v>2.7777777777776198E-2</v>
      </c>
      <c r="G1234" s="13">
        <f t="shared" si="257"/>
        <v>10.966888888888898</v>
      </c>
      <c r="H1234" s="35" cm="1">
        <f t="array" ref="H1234">(m*g*_xll.Interp1d(-1,Parameters!$H$48:$H$54,Parameters!$I$48:$I$54,C1234)+c_w*A*rho_L*(C1234/3.6)^2/2+F1234*e_i*m)*C1234/3.6/1000</f>
        <v>11.306439916937233</v>
      </c>
      <c r="I1234" s="35">
        <f t="shared" si="247"/>
        <v>15.205337506561527</v>
      </c>
      <c r="J1234" s="35">
        <f t="shared" si="248"/>
        <v>7100.7005300956525</v>
      </c>
      <c r="K1234" s="35">
        <f t="shared" si="249"/>
        <v>62.060585033030875</v>
      </c>
      <c r="L1234" s="35">
        <f t="shared" si="250"/>
        <v>869.86408551949683</v>
      </c>
      <c r="M1234" s="35" cm="1">
        <f t="array" ref="M1234">_xll.Interp2dTab(-1,1,Parameters!$V$29:$AI$29,Parameters!$U$30:$U$37,Parameters!$V$30:$AI$37,ABS(J1234),ABS(I1234))*_xll.Interp2dTab(-1,1,Parameters!$V$18:$AI$18,Parameters!$U$19:$U$26,Parameters!$V$19:$AI$26,ABS(J1234),ABS(I1234))</f>
        <v>0.73544349855429592</v>
      </c>
      <c r="N1234" s="35">
        <f t="shared" si="251"/>
        <v>15.37363500957308</v>
      </c>
      <c r="O1234" s="35">
        <f t="shared" si="252"/>
        <v>15373.63500957308</v>
      </c>
      <c r="P1234" s="35">
        <f t="shared" si="258"/>
        <v>1.2778234153166066</v>
      </c>
      <c r="Q1234" s="35" cm="1">
        <f t="array" ref="Q1234">_xll.Interp2dTab(-1,1,Parameters!$AL$29:$AY$29,Parameters!$AK$30:$AK$37,Parameters!$AL$30:$AY$37,ABS(L1234),ABS(K1234))</f>
        <v>0.92358187203296627</v>
      </c>
      <c r="R1234" s="35">
        <f t="shared" si="253"/>
        <v>12.241946555371175</v>
      </c>
      <c r="S1234" s="35">
        <f t="shared" si="259"/>
        <v>0.93035937738987562</v>
      </c>
      <c r="X1234" s="12"/>
      <c r="AB1234" s="17">
        <f>([1]WLTC_BFH!$I1235/1000-H1234)</f>
        <v>-11.293303916937234</v>
      </c>
      <c r="AC1234" s="17">
        <f t="shared" si="254"/>
        <v>11.293303916937234</v>
      </c>
      <c r="AG1234" s="17">
        <f>([1]WLTC_BFH!$U1238/1000-N1234)</f>
        <v>1.8730819715590865</v>
      </c>
      <c r="AH1234" s="17">
        <f t="shared" si="255"/>
        <v>1.8730819715590865</v>
      </c>
      <c r="AK1234">
        <v>-2.8990997152102516</v>
      </c>
    </row>
    <row r="1235" spans="1:37" x14ac:dyDescent="0.3">
      <c r="A1235" s="5" t="s">
        <v>5</v>
      </c>
      <c r="B1235" s="5">
        <v>1231</v>
      </c>
      <c r="C1235" s="10">
        <v>95.3</v>
      </c>
      <c r="D1235" s="10">
        <v>95.3</v>
      </c>
      <c r="E1235" s="10">
        <v>95.1648</v>
      </c>
      <c r="F1235" s="13">
        <f t="shared" si="256"/>
        <v>5.5555555555556344E-2</v>
      </c>
      <c r="G1235" s="13">
        <f t="shared" si="257"/>
        <v>10.99336111111112</v>
      </c>
      <c r="H1235" s="35" cm="1">
        <f t="array" ref="H1235">(m*g*_xll.Interp1d(-1,Parameters!$H$48:$H$54,Parameters!$I$48:$I$54,C1235)+c_w*A*rho_L*(C1235/3.6)^2/2+F1235*e_i*m)*C1235/3.6/1000</f>
        <v>12.36922913815282</v>
      </c>
      <c r="I1235" s="35">
        <f t="shared" si="247"/>
        <v>16.599707533289838</v>
      </c>
      <c r="J1235" s="35">
        <f t="shared" si="248"/>
        <v>7115.6336542388626</v>
      </c>
      <c r="K1235" s="35">
        <f t="shared" si="249"/>
        <v>67.751706297122468</v>
      </c>
      <c r="L1235" s="35">
        <f t="shared" si="250"/>
        <v>871.69345268147276</v>
      </c>
      <c r="M1235" s="35" cm="1">
        <f t="array" ref="M1235">_xll.Interp2dTab(-1,1,Parameters!$V$29:$AI$29,Parameters!$U$30:$U$37,Parameters!$V$30:$AI$37,ABS(J1235),ABS(I1235))*_xll.Interp2dTab(-1,1,Parameters!$V$18:$AI$18,Parameters!$U$19:$U$26,Parameters!$V$19:$AI$26,ABS(J1235),ABS(I1235))</f>
        <v>0.74037572746715696</v>
      </c>
      <c r="N1235" s="35">
        <f t="shared" si="251"/>
        <v>16.706691858292341</v>
      </c>
      <c r="O1235" s="35">
        <f t="shared" si="252"/>
        <v>16706.691858292343</v>
      </c>
      <c r="P1235" s="35">
        <f t="shared" si="258"/>
        <v>1.2824641630550211</v>
      </c>
      <c r="Q1235" s="35" cm="1">
        <f t="array" ref="Q1235">_xll.Interp2dTab(-1,1,Parameters!$AL$29:$AY$29,Parameters!$AK$30:$AK$37,Parameters!$AL$30:$AY$37,ABS(L1235),ABS(K1235))</f>
        <v>0.92445659617917952</v>
      </c>
      <c r="R1235" s="35">
        <f t="shared" si="253"/>
        <v>13.379999871573633</v>
      </c>
      <c r="S1235" s="35">
        <f t="shared" si="259"/>
        <v>0.9340760440208683</v>
      </c>
      <c r="X1235" s="12"/>
      <c r="AB1235" s="17">
        <f>([1]WLTC_BFH!$I1236/1000-H1235)</f>
        <v>-12.35629923815282</v>
      </c>
      <c r="AC1235" s="17">
        <f t="shared" si="254"/>
        <v>12.35629923815282</v>
      </c>
      <c r="AG1235" s="17">
        <f>([1]WLTC_BFH!$U1239/1000-N1235)</f>
        <v>5.3159993559553698E-2</v>
      </c>
      <c r="AH1235" s="17">
        <f t="shared" si="255"/>
        <v>5.3159993559553698E-2</v>
      </c>
      <c r="AK1235">
        <v>-3.5346178103170196</v>
      </c>
    </row>
    <row r="1236" spans="1:37" x14ac:dyDescent="0.3">
      <c r="A1236" s="5" t="s">
        <v>5</v>
      </c>
      <c r="B1236" s="5">
        <v>1232</v>
      </c>
      <c r="C1236" s="10">
        <v>95.4</v>
      </c>
      <c r="D1236" s="10">
        <v>95.4</v>
      </c>
      <c r="E1236" s="10">
        <v>95.352500000000006</v>
      </c>
      <c r="F1236" s="13">
        <f t="shared" si="256"/>
        <v>2.7777777777780146E-2</v>
      </c>
      <c r="G1236" s="13">
        <f t="shared" si="257"/>
        <v>11.019861111111121</v>
      </c>
      <c r="H1236" s="35" cm="1">
        <f t="array" ref="H1236">(m*g*_xll.Interp1d(-1,Parameters!$H$48:$H$54,Parameters!$I$48:$I$54,C1236)+c_w*A*rho_L*(C1236/3.6)^2/2+F1236*e_i*m)*C1236/3.6/1000</f>
        <v>11.400615876946713</v>
      </c>
      <c r="I1236" s="35">
        <f t="shared" si="247"/>
        <v>15.283775176600104</v>
      </c>
      <c r="J1236" s="35">
        <f t="shared" si="248"/>
        <v>7123.1002163104667</v>
      </c>
      <c r="K1236" s="35">
        <f t="shared" si="249"/>
        <v>62.380728383293324</v>
      </c>
      <c r="L1236" s="35">
        <f t="shared" si="250"/>
        <v>872.60813626246068</v>
      </c>
      <c r="M1236" s="35" cm="1">
        <f t="array" ref="M1236">_xll.Interp2dTab(-1,1,Parameters!$V$29:$AI$29,Parameters!$U$30:$U$37,Parameters!$V$30:$AI$37,ABS(J1236),ABS(I1236))*_xll.Interp2dTab(-1,1,Parameters!$V$18:$AI$18,Parameters!$U$19:$U$26,Parameters!$V$19:$AI$26,ABS(J1236),ABS(I1236))</f>
        <v>0.73499670995437083</v>
      </c>
      <c r="N1236" s="35">
        <f t="shared" si="251"/>
        <v>15.511111441103555</v>
      </c>
      <c r="O1236" s="35">
        <f t="shared" si="252"/>
        <v>15511.111441103556</v>
      </c>
      <c r="P1236" s="35">
        <f t="shared" si="258"/>
        <v>1.2867728051219942</v>
      </c>
      <c r="Q1236" s="35" cm="1">
        <f t="array" ref="Q1236">_xll.Interp2dTab(-1,1,Parameters!$AL$29:$AY$29,Parameters!$AK$30:$AK$37,Parameters!$AL$30:$AY$37,ABS(L1236),ABS(K1236))</f>
        <v>0.92348616221814261</v>
      </c>
      <c r="R1236" s="35">
        <f t="shared" si="253"/>
        <v>12.345194052029228</v>
      </c>
      <c r="S1236" s="35">
        <f t="shared" si="259"/>
        <v>0.93750526459087646</v>
      </c>
      <c r="X1236" s="12"/>
      <c r="AB1236" s="17">
        <f>([1]WLTC_BFH!$I1237/1000-H1236)</f>
        <v>-11.387661876946712</v>
      </c>
      <c r="AC1236" s="17">
        <f t="shared" si="254"/>
        <v>11.387661876946712</v>
      </c>
      <c r="AG1236" s="17">
        <f>([1]WLTC_BFH!$U1240/1000-N1236)</f>
        <v>0.97915882916671393</v>
      </c>
      <c r="AH1236" s="17">
        <f t="shared" si="255"/>
        <v>0.97915882916671393</v>
      </c>
      <c r="AK1236">
        <v>-3.7401862336003617</v>
      </c>
    </row>
    <row r="1237" spans="1:37" x14ac:dyDescent="0.3">
      <c r="A1237" s="5" t="s">
        <v>5</v>
      </c>
      <c r="B1237" s="5">
        <v>1233</v>
      </c>
      <c r="C1237" s="10">
        <v>95.6</v>
      </c>
      <c r="D1237" s="10">
        <v>95.6</v>
      </c>
      <c r="E1237" s="10">
        <v>95.473399999999998</v>
      </c>
      <c r="F1237" s="13">
        <f t="shared" si="256"/>
        <v>5.5555555555552395E-2</v>
      </c>
      <c r="G1237" s="13">
        <f t="shared" si="257"/>
        <v>11.046416666666676</v>
      </c>
      <c r="H1237" s="35" cm="1">
        <f t="array" ref="H1237">(m*g*_xll.Interp1d(-1,Parameters!$H$48:$H$54,Parameters!$I$48:$I$54,C1237)+c_w*A*rho_L*(C1237/3.6)^2/2+F1237*e_i*m)*C1237/3.6/1000</f>
        <v>12.466894145237386</v>
      </c>
      <c r="I1237" s="35">
        <f t="shared" si="247"/>
        <v>16.678273134194949</v>
      </c>
      <c r="J1237" s="35">
        <f t="shared" si="248"/>
        <v>7138.033340453675</v>
      </c>
      <c r="K1237" s="35">
        <f t="shared" si="249"/>
        <v>68.07237179721669</v>
      </c>
      <c r="L1237" s="35">
        <f t="shared" si="250"/>
        <v>874.4375034244365</v>
      </c>
      <c r="M1237" s="35" cm="1">
        <f t="array" ref="M1237">_xll.Interp2dTab(-1,1,Parameters!$V$29:$AI$29,Parameters!$U$30:$U$37,Parameters!$V$30:$AI$37,ABS(J1237),ABS(I1237))*_xll.Interp2dTab(-1,1,Parameters!$V$18:$AI$18,Parameters!$U$19:$U$26,Parameters!$V$19:$AI$26,ABS(J1237),ABS(I1237))</f>
        <v>0.73996226868047654</v>
      </c>
      <c r="N1237" s="35">
        <f t="shared" si="251"/>
        <v>16.848013301365668</v>
      </c>
      <c r="O1237" s="35">
        <f t="shared" si="252"/>
        <v>16848.013301365667</v>
      </c>
      <c r="P1237" s="35">
        <f t="shared" si="258"/>
        <v>1.291452808816818</v>
      </c>
      <c r="Q1237" s="35" cm="1">
        <f t="array" ref="Q1237">_xll.Interp2dTab(-1,1,Parameters!$AL$29:$AY$29,Parameters!$AK$30:$AK$37,Parameters!$AL$30:$AY$37,ABS(L1237),ABS(K1237))</f>
        <v>0.92435449429320427</v>
      </c>
      <c r="R1237" s="35">
        <f t="shared" si="253"/>
        <v>13.487135316813747</v>
      </c>
      <c r="S1237" s="35">
        <f t="shared" si="259"/>
        <v>0.94125169106776918</v>
      </c>
      <c r="X1237" s="12"/>
      <c r="AB1237" s="17">
        <f>([1]WLTC_BFH!$I1238/1000-H1237)</f>
        <v>-12.454426345237387</v>
      </c>
      <c r="AC1237" s="17">
        <f t="shared" si="254"/>
        <v>12.454426345237387</v>
      </c>
      <c r="AG1237" s="17">
        <f>([1]WLTC_BFH!$U1241/1000-N1237)</f>
        <v>-0.12239791675026623</v>
      </c>
      <c r="AH1237" s="17">
        <f t="shared" si="255"/>
        <v>0.12239791675026623</v>
      </c>
      <c r="AK1237">
        <v>-2.9773186911036085</v>
      </c>
    </row>
    <row r="1238" spans="1:37" x14ac:dyDescent="0.3">
      <c r="A1238" s="5" t="s">
        <v>5</v>
      </c>
      <c r="B1238" s="5">
        <v>1234</v>
      </c>
      <c r="C1238" s="10">
        <v>95.7</v>
      </c>
      <c r="D1238" s="10">
        <v>95.7</v>
      </c>
      <c r="E1238" s="10">
        <v>95.562899999999999</v>
      </c>
      <c r="F1238" s="13">
        <f t="shared" si="256"/>
        <v>2.7777777777780146E-2</v>
      </c>
      <c r="G1238" s="13">
        <f t="shared" si="257"/>
        <v>11.073000000000009</v>
      </c>
      <c r="H1238" s="35" cm="1">
        <f t="array" ref="H1238">(m*g*_xll.Interp1d(-1,Parameters!$H$48:$H$54,Parameters!$I$48:$I$54,C1238)+c_w*A*rho_L*(C1238/3.6)^2/2+F1238*e_i*m)*C1238/3.6/1000</f>
        <v>11.495303409022586</v>
      </c>
      <c r="I1238" s="35">
        <f t="shared" si="247"/>
        <v>15.362404742938875</v>
      </c>
      <c r="J1238" s="35">
        <f t="shared" si="248"/>
        <v>7145.49990252528</v>
      </c>
      <c r="K1238" s="35">
        <f t="shared" si="249"/>
        <v>62.701654958305021</v>
      </c>
      <c r="L1238" s="35">
        <f t="shared" si="250"/>
        <v>875.35218700542441</v>
      </c>
      <c r="M1238" s="35" cm="1">
        <f t="array" ref="M1238">_xll.Interp2dTab(-1,1,Parameters!$V$29:$AI$29,Parameters!$U$30:$U$37,Parameters!$V$30:$AI$37,ABS(J1238),ABS(I1238))*_xll.Interp2dTab(-1,1,Parameters!$V$18:$AI$18,Parameters!$U$19:$U$26,Parameters!$V$19:$AI$26,ABS(J1238),ABS(I1238))</f>
        <v>0.73455448750938412</v>
      </c>
      <c r="N1238" s="35">
        <f t="shared" si="251"/>
        <v>15.649354274587738</v>
      </c>
      <c r="O1238" s="35">
        <f t="shared" si="252"/>
        <v>15649.354274587738</v>
      </c>
      <c r="P1238" s="35">
        <f t="shared" si="258"/>
        <v>1.2957998516708702</v>
      </c>
      <c r="Q1238" s="35" cm="1">
        <f t="array" ref="Q1238">_xll.Interp2dTab(-1,1,Parameters!$AL$29:$AY$29,Parameters!$AK$30:$AK$37,Parameters!$AL$30:$AY$37,ABS(L1238),ABS(K1238))</f>
        <v>0.92338988264951127</v>
      </c>
      <c r="R1238" s="35">
        <f t="shared" si="253"/>
        <v>12.449024648222</v>
      </c>
      <c r="S1238" s="35">
        <f t="shared" si="259"/>
        <v>0.94470975347005304</v>
      </c>
      <c r="X1238" s="12"/>
      <c r="AB1238" s="17">
        <f>([1]WLTC_BFH!$I1239/1000-H1238)</f>
        <v>-11.483365009022586</v>
      </c>
      <c r="AC1238" s="17">
        <f t="shared" si="254"/>
        <v>11.483365009022586</v>
      </c>
      <c r="AG1238" s="17">
        <f>([1]WLTC_BFH!$U1242/1000-N1238)</f>
        <v>1.0390901698567188</v>
      </c>
      <c r="AH1238" s="17">
        <f t="shared" si="255"/>
        <v>1.0390901698567188</v>
      </c>
      <c r="AK1238">
        <v>-2.7889550467795488</v>
      </c>
    </row>
    <row r="1239" spans="1:37" x14ac:dyDescent="0.3">
      <c r="A1239" s="5" t="s">
        <v>5</v>
      </c>
      <c r="B1239" s="5">
        <v>1235</v>
      </c>
      <c r="C1239" s="10">
        <v>95.8</v>
      </c>
      <c r="D1239" s="10">
        <v>95.8</v>
      </c>
      <c r="E1239" s="10">
        <v>95.629900000000006</v>
      </c>
      <c r="F1239" s="13">
        <f t="shared" si="256"/>
        <v>2.7777777777776198E-2</v>
      </c>
      <c r="G1239" s="13">
        <f t="shared" si="257"/>
        <v>11.09961111111112</v>
      </c>
      <c r="H1239" s="35" cm="1">
        <f t="array" ref="H1239">(m*g*_xll.Interp1d(-1,Parameters!$H$48:$H$54,Parameters!$I$48:$I$54,C1239)+c_w*A*rho_L*(C1239/3.6)^2/2+F1239*e_i*m)*C1239/3.6/1000</f>
        <v>11.526979835796164</v>
      </c>
      <c r="I1239" s="35">
        <f t="shared" si="247"/>
        <v>15.388657242007248</v>
      </c>
      <c r="J1239" s="35">
        <f t="shared" si="248"/>
        <v>7152.9664645968842</v>
      </c>
      <c r="K1239" s="35">
        <f t="shared" si="249"/>
        <v>62.808804533252584</v>
      </c>
      <c r="L1239" s="35">
        <f t="shared" si="250"/>
        <v>876.26687058641232</v>
      </c>
      <c r="M1239" s="35" cm="1">
        <f t="array" ref="M1239">_xll.Interp2dTab(-1,1,Parameters!$V$29:$AI$29,Parameters!$U$30:$U$37,Parameters!$V$30:$AI$37,ABS(J1239),ABS(I1239))*_xll.Interp2dTab(-1,1,Parameters!$V$18:$AI$18,Parameters!$U$19:$U$26,Parameters!$V$19:$AI$26,ABS(J1239),ABS(I1239))</f>
        <v>0.73440809636230764</v>
      </c>
      <c r="N1239" s="35">
        <f t="shared" si="251"/>
        <v>15.695605607960953</v>
      </c>
      <c r="O1239" s="35">
        <f t="shared" si="252"/>
        <v>15695.605607960953</v>
      </c>
      <c r="P1239" s="35">
        <f t="shared" si="258"/>
        <v>1.3001597421175259</v>
      </c>
      <c r="Q1239" s="35" cm="1">
        <f t="array" ref="Q1239">_xll.Interp2dTab(-1,1,Parameters!$AL$29:$AY$29,Parameters!$AK$30:$AK$37,Parameters!$AL$30:$AY$37,ABS(L1239),ABS(K1239))</f>
        <v>0.92335766240224815</v>
      </c>
      <c r="R1239" s="35">
        <f t="shared" si="253"/>
        <v>12.483764748111867</v>
      </c>
      <c r="S1239" s="35">
        <f t="shared" si="259"/>
        <v>0.94817746590008412</v>
      </c>
      <c r="X1239" s="12"/>
      <c r="AB1239" s="17">
        <f>([1]WLTC_BFH!$I1240/1000-H1239)</f>
        <v>-11.515048035796164</v>
      </c>
      <c r="AC1239" s="17">
        <f t="shared" si="254"/>
        <v>11.515048035796164</v>
      </c>
      <c r="AG1239" s="17">
        <f>([1]WLTC_BFH!$U1243/1000-N1239)</f>
        <v>0.65865365129833009</v>
      </c>
      <c r="AH1239" s="17">
        <f t="shared" si="255"/>
        <v>0.65865365129833009</v>
      </c>
      <c r="AK1239">
        <v>-2.9625224015380489</v>
      </c>
    </row>
    <row r="1240" spans="1:37" x14ac:dyDescent="0.3">
      <c r="A1240" s="5" t="s">
        <v>5</v>
      </c>
      <c r="B1240" s="5">
        <v>1236</v>
      </c>
      <c r="C1240" s="10">
        <v>96</v>
      </c>
      <c r="D1240" s="10">
        <v>96</v>
      </c>
      <c r="E1240" s="10">
        <v>95.700699999999998</v>
      </c>
      <c r="F1240" s="13">
        <f t="shared" si="256"/>
        <v>5.5555555555556344E-2</v>
      </c>
      <c r="G1240" s="13">
        <f t="shared" si="257"/>
        <v>11.126277777777787</v>
      </c>
      <c r="H1240" s="35" cm="1">
        <f t="array" ref="H1240">(m*g*_xll.Interp1d(-1,Parameters!$H$48:$H$54,Parameters!$I$48:$I$54,C1240)+c_w*A*rho_L*(C1240/3.6)^2/2+F1240*e_i*m)*C1240/3.6/1000</f>
        <v>12.597911567256142</v>
      </c>
      <c r="I1240" s="35">
        <f t="shared" si="247"/>
        <v>16.783325774091697</v>
      </c>
      <c r="J1240" s="35">
        <f t="shared" si="248"/>
        <v>7167.8995887400915</v>
      </c>
      <c r="K1240" s="35">
        <f t="shared" si="249"/>
        <v>68.501144146955269</v>
      </c>
      <c r="L1240" s="35">
        <f t="shared" si="250"/>
        <v>878.09623774838803</v>
      </c>
      <c r="M1240" s="35" cm="1">
        <f t="array" ref="M1240">_xll.Interp2dTab(-1,1,Parameters!$V$29:$AI$29,Parameters!$U$30:$U$37,Parameters!$V$30:$AI$37,ABS(J1240),ABS(I1240))*_xll.Interp2dTab(-1,1,Parameters!$V$18:$AI$18,Parameters!$U$19:$U$26,Parameters!$V$19:$AI$26,ABS(J1240),ABS(I1240))</f>
        <v>0.73941809930627778</v>
      </c>
      <c r="N1240" s="35">
        <f t="shared" si="251"/>
        <v>17.03760237824244</v>
      </c>
      <c r="O1240" s="35">
        <f t="shared" si="252"/>
        <v>17037.602378242438</v>
      </c>
      <c r="P1240" s="35">
        <f t="shared" si="258"/>
        <v>1.3048924094448155</v>
      </c>
      <c r="Q1240" s="35" cm="1">
        <f t="array" ref="Q1240">_xll.Interp2dTab(-1,1,Parameters!$AL$29:$AY$29,Parameters!$AK$30:$AK$37,Parameters!$AL$30:$AY$37,ABS(L1240),ABS(K1240))</f>
        <v>0.9242174690412045</v>
      </c>
      <c r="R1240" s="35">
        <f t="shared" si="253"/>
        <v>13.630895313335056</v>
      </c>
      <c r="S1240" s="35">
        <f t="shared" si="259"/>
        <v>0.9519638257093439</v>
      </c>
      <c r="X1240" s="12"/>
      <c r="AB1240" s="17">
        <f>([1]WLTC_BFH!$I1241/1000-H1240)</f>
        <v>-12.585899367256143</v>
      </c>
      <c r="AC1240" s="17">
        <f t="shared" si="254"/>
        <v>12.585899367256143</v>
      </c>
      <c r="AG1240" s="17">
        <f>([1]WLTC_BFH!$U1244/1000-N1240)</f>
        <v>-1.0080513578342654</v>
      </c>
      <c r="AH1240" s="17">
        <f t="shared" si="255"/>
        <v>1.0080513578342654</v>
      </c>
      <c r="AK1240">
        <v>-3.3770453305535746</v>
      </c>
    </row>
    <row r="1241" spans="1:37" x14ac:dyDescent="0.3">
      <c r="A1241" s="5" t="s">
        <v>5</v>
      </c>
      <c r="B1241" s="5">
        <v>1237</v>
      </c>
      <c r="C1241" s="10">
        <v>96.1</v>
      </c>
      <c r="D1241" s="10">
        <v>96.1</v>
      </c>
      <c r="E1241" s="10">
        <v>95.751599999999996</v>
      </c>
      <c r="F1241" s="13">
        <f t="shared" si="256"/>
        <v>2.7777777777776198E-2</v>
      </c>
      <c r="G1241" s="13">
        <f t="shared" si="257"/>
        <v>11.152972222222232</v>
      </c>
      <c r="H1241" s="35" cm="1">
        <f t="array" ref="H1241">(m*g*_xll.Interp1d(-1,Parameters!$H$48:$H$54,Parameters!$I$48:$I$54,C1241)+c_w*A*rho_L*(C1241/3.6)^2/2+F1241*e_i*m)*C1241/3.6/1000</f>
        <v>11.622351564563528</v>
      </c>
      <c r="I1241" s="35">
        <f t="shared" si="247"/>
        <v>15.467542670079855</v>
      </c>
      <c r="J1241" s="35">
        <f t="shared" si="248"/>
        <v>7175.3661508116966</v>
      </c>
      <c r="K1241" s="35">
        <f t="shared" si="249"/>
        <v>63.130775407930926</v>
      </c>
      <c r="L1241" s="35">
        <f t="shared" si="250"/>
        <v>879.01092132937606</v>
      </c>
      <c r="M1241" s="35" cm="1">
        <f t="array" ref="M1241">_xll.Interp2dTab(-1,1,Parameters!$V$29:$AI$29,Parameters!$U$30:$U$37,Parameters!$V$30:$AI$37,ABS(J1241),ABS(I1241))*_xll.Interp2dTab(-1,1,Parameters!$V$18:$AI$18,Parameters!$U$19:$U$26,Parameters!$V$19:$AI$26,ABS(J1241),ABS(I1241))</f>
        <v>0.73397197683603166</v>
      </c>
      <c r="N1241" s="35">
        <f t="shared" si="251"/>
        <v>15.83487099148466</v>
      </c>
      <c r="O1241" s="35">
        <f t="shared" si="252"/>
        <v>15834.87099148466</v>
      </c>
      <c r="P1241" s="35">
        <f t="shared" si="258"/>
        <v>1.3092909847202279</v>
      </c>
      <c r="Q1241" s="35" cm="1">
        <f t="array" ref="Q1241">_xll.Interp2dTab(-1,1,Parameters!$AL$29:$AY$29,Parameters!$AK$30:$AK$37,Parameters!$AL$30:$AY$37,ABS(L1241),ABS(K1241))</f>
        <v>0.92326061915001745</v>
      </c>
      <c r="R1241" s="35">
        <f t="shared" si="253"/>
        <v>12.588375723491193</v>
      </c>
      <c r="S1241" s="35">
        <f t="shared" si="259"/>
        <v>0.95546059674364703</v>
      </c>
      <c r="X1241" s="12"/>
      <c r="AB1241" s="17">
        <f>([1]WLTC_BFH!$I1242/1000-H1241)</f>
        <v>-11.610446464563529</v>
      </c>
      <c r="AC1241" s="17">
        <f t="shared" si="254"/>
        <v>11.610446464563529</v>
      </c>
      <c r="AG1241" s="17">
        <f>([1]WLTC_BFH!$U1245/1000-N1241)</f>
        <v>0.49159329422963083</v>
      </c>
      <c r="AH1241" s="17">
        <f t="shared" si="255"/>
        <v>0.49159329422963083</v>
      </c>
      <c r="AK1241">
        <v>-2.9307939200205944</v>
      </c>
    </row>
    <row r="1242" spans="1:37" x14ac:dyDescent="0.3">
      <c r="A1242" s="5" t="s">
        <v>5</v>
      </c>
      <c r="B1242" s="5">
        <v>1238</v>
      </c>
      <c r="C1242" s="10">
        <v>96.3</v>
      </c>
      <c r="D1242" s="10">
        <v>96.3</v>
      </c>
      <c r="E1242" s="10">
        <v>95.808400000000006</v>
      </c>
      <c r="F1242" s="13">
        <f t="shared" si="256"/>
        <v>5.5555555555556344E-2</v>
      </c>
      <c r="G1242" s="13">
        <f t="shared" si="257"/>
        <v>11.179722222222232</v>
      </c>
      <c r="H1242" s="35" cm="1">
        <f t="array" ref="H1242">(m*g*_xll.Interp1d(-1,Parameters!$H$48:$H$54,Parameters!$I$48:$I$54,C1242)+c_w*A*rho_L*(C1242/3.6)^2/2+F1242*e_i*m)*C1242/3.6/1000</f>
        <v>12.696774443701663</v>
      </c>
      <c r="I1242" s="35">
        <f t="shared" si="247"/>
        <v>16.862339133031227</v>
      </c>
      <c r="J1242" s="35">
        <f t="shared" si="248"/>
        <v>7190.2992749549057</v>
      </c>
      <c r="K1242" s="35">
        <f t="shared" si="249"/>
        <v>68.823637171466956</v>
      </c>
      <c r="L1242" s="35">
        <f t="shared" si="250"/>
        <v>880.84028849135188</v>
      </c>
      <c r="M1242" s="35" cm="1">
        <f t="array" ref="M1242">_xll.Interp2dTab(-1,1,Parameters!$V$29:$AI$29,Parameters!$U$30:$U$37,Parameters!$V$30:$AI$37,ABS(J1242),ABS(I1242))*_xll.Interp2dTab(-1,1,Parameters!$V$18:$AI$18,Parameters!$U$19:$U$26,Parameters!$V$19:$AI$26,ABS(J1242),ABS(I1242))</f>
        <v>0.73901531676776799</v>
      </c>
      <c r="N1242" s="35">
        <f t="shared" si="251"/>
        <v>17.180664805749302</v>
      </c>
      <c r="O1242" s="35">
        <f t="shared" si="252"/>
        <v>17180.6648057493</v>
      </c>
      <c r="P1242" s="35">
        <f t="shared" si="258"/>
        <v>1.3140633916107138</v>
      </c>
      <c r="Q1242" s="35" cm="1">
        <f t="array" ref="Q1242">_xll.Interp2dTab(-1,1,Parameters!$AL$29:$AY$29,Parameters!$AK$30:$AK$37,Parameters!$AL$30:$AY$37,ABS(L1242),ABS(K1242))</f>
        <v>0.92411402970596657</v>
      </c>
      <c r="R1242" s="35">
        <f t="shared" si="253"/>
        <v>13.739402320016186</v>
      </c>
      <c r="S1242" s="35">
        <f t="shared" si="259"/>
        <v>0.95927709738809597</v>
      </c>
      <c r="X1242" s="12"/>
      <c r="AB1242" s="17">
        <f>([1]WLTC_BFH!$I1243/1000-H1242)</f>
        <v>-12.684850543701664</v>
      </c>
      <c r="AC1242" s="17">
        <f t="shared" si="254"/>
        <v>12.684850543701664</v>
      </c>
      <c r="AG1242" s="17">
        <f>([1]WLTC_BFH!$U1246/1000-N1242)</f>
        <v>-0.58753206238647593</v>
      </c>
      <c r="AH1242" s="17">
        <f t="shared" si="255"/>
        <v>0.58753206238647593</v>
      </c>
      <c r="AK1242">
        <v>-2.7633170221446619</v>
      </c>
    </row>
    <row r="1243" spans="1:37" x14ac:dyDescent="0.3">
      <c r="A1243" s="5" t="s">
        <v>5</v>
      </c>
      <c r="B1243" s="5">
        <v>1239</v>
      </c>
      <c r="C1243" s="10">
        <v>96.4</v>
      </c>
      <c r="D1243" s="10">
        <v>96.4</v>
      </c>
      <c r="E1243" s="10">
        <v>95.855500000000006</v>
      </c>
      <c r="F1243" s="13">
        <f t="shared" si="256"/>
        <v>2.7777777777780146E-2</v>
      </c>
      <c r="G1243" s="13">
        <f t="shared" si="257"/>
        <v>11.206500000000009</v>
      </c>
      <c r="H1243" s="35" cm="1">
        <f t="array" ref="H1243">(m*g*_xll.Interp1d(-1,Parameters!$H$48:$H$54,Parameters!$I$48:$I$54,C1243)+c_w*A*rho_L*(C1243/3.6)^2/2+F1243*e_i*m)*C1243/3.6/1000</f>
        <v>11.718238016301743</v>
      </c>
      <c r="I1243" s="35">
        <f t="shared" si="247"/>
        <v>15.546619994453033</v>
      </c>
      <c r="J1243" s="35">
        <f t="shared" si="248"/>
        <v>7197.7658370265099</v>
      </c>
      <c r="K1243" s="35">
        <f t="shared" si="249"/>
        <v>63.453529507360059</v>
      </c>
      <c r="L1243" s="35">
        <f t="shared" si="250"/>
        <v>881.7549720723398</v>
      </c>
      <c r="M1243" s="35" cm="1">
        <f t="array" ref="M1243">_xll.Interp2dTab(-1,1,Parameters!$V$29:$AI$29,Parameters!$U$30:$U$37,Parameters!$V$30:$AI$37,ABS(J1243),ABS(I1243))*_xll.Interp2dTab(-1,1,Parameters!$V$18:$AI$18,Parameters!$U$19:$U$26,Parameters!$V$19:$AI$26,ABS(J1243),ABS(I1243))</f>
        <v>0.73354044556529796</v>
      </c>
      <c r="N1243" s="35">
        <f t="shared" si="251"/>
        <v>15.974903752268443</v>
      </c>
      <c r="O1243" s="35">
        <f t="shared" si="252"/>
        <v>15974.903752268443</v>
      </c>
      <c r="P1243" s="35">
        <f t="shared" si="258"/>
        <v>1.3185008648752328</v>
      </c>
      <c r="Q1243" s="35" cm="1">
        <f t="array" ref="Q1243">_xll.Interp2dTab(-1,1,Parameters!$AL$29:$AY$29,Parameters!$AK$30:$AK$37,Parameters!$AL$30:$AY$37,ABS(L1243),ABS(K1243))</f>
        <v>0.92316300012619545</v>
      </c>
      <c r="R1243" s="35">
        <f t="shared" si="253"/>
        <v>12.693574173466519</v>
      </c>
      <c r="S1243" s="35">
        <f t="shared" si="259"/>
        <v>0.96280309021405885</v>
      </c>
      <c r="X1243" s="12"/>
      <c r="AB1243" s="17">
        <f>([1]WLTC_BFH!$I1244/1000-H1243)</f>
        <v>-11.706332916301744</v>
      </c>
      <c r="AC1243" s="17">
        <f t="shared" si="254"/>
        <v>11.706332916301744</v>
      </c>
      <c r="AG1243" s="17">
        <f>([1]WLTC_BFH!$U1247/1000-N1243)</f>
        <v>0.3995827342180398</v>
      </c>
      <c r="AH1243" s="17">
        <f t="shared" si="255"/>
        <v>0.3995827342180398</v>
      </c>
      <c r="AK1243">
        <v>-2.9259023529103523</v>
      </c>
    </row>
    <row r="1244" spans="1:37" x14ac:dyDescent="0.3">
      <c r="A1244" s="5" t="s">
        <v>5</v>
      </c>
      <c r="B1244" s="5">
        <v>1240</v>
      </c>
      <c r="C1244" s="10">
        <v>96.6</v>
      </c>
      <c r="D1244" s="10">
        <v>96.6</v>
      </c>
      <c r="E1244" s="10">
        <v>95.921099999999996</v>
      </c>
      <c r="F1244" s="13">
        <f t="shared" si="256"/>
        <v>5.5555555555552395E-2</v>
      </c>
      <c r="G1244" s="13">
        <f t="shared" si="257"/>
        <v>11.233333333333343</v>
      </c>
      <c r="H1244" s="35" cm="1">
        <f t="array" ref="H1244">(m*g*_xll.Interp1d(-1,Parameters!$H$48:$H$54,Parameters!$I$48:$I$54,C1244)+c_w*A*rho_L*(C1244/3.6)^2/2+F1244*e_i*m)*C1244/3.6/1000</f>
        <v>12.796152943376075</v>
      </c>
      <c r="I1244" s="35">
        <f t="shared" si="247"/>
        <v>16.941544388270945</v>
      </c>
      <c r="J1244" s="35">
        <f t="shared" si="248"/>
        <v>7212.698961169719</v>
      </c>
      <c r="K1244" s="35">
        <f t="shared" si="249"/>
        <v>69.146913420727856</v>
      </c>
      <c r="L1244" s="35">
        <f t="shared" si="250"/>
        <v>883.58433923431562</v>
      </c>
      <c r="M1244" s="35" cm="1">
        <f t="array" ref="M1244">_xll.Interp2dTab(-1,1,Parameters!$V$29:$AI$29,Parameters!$U$30:$U$37,Parameters!$V$30:$AI$37,ABS(J1244),ABS(I1244))*_xll.Interp2dTab(-1,1,Parameters!$V$18:$AI$18,Parameters!$U$19:$U$26,Parameters!$V$19:$AI$26,ABS(J1244),ABS(I1244))</f>
        <v>0.73861712617111563</v>
      </c>
      <c r="N1244" s="35">
        <f t="shared" si="251"/>
        <v>17.324473654854824</v>
      </c>
      <c r="O1244" s="35">
        <f t="shared" si="252"/>
        <v>17324.473654854824</v>
      </c>
      <c r="P1244" s="35">
        <f t="shared" si="258"/>
        <v>1.3233132186682479</v>
      </c>
      <c r="Q1244" s="35" cm="1">
        <f t="array" ref="Q1244">_xll.Interp2dTab(-1,1,Parameters!$AL$29:$AY$29,Parameters!$AK$30:$AK$37,Parameters!$AL$30:$AY$37,ABS(L1244),ABS(K1244))</f>
        <v>0.92401001287977058</v>
      </c>
      <c r="R1244" s="35">
        <f t="shared" si="253"/>
        <v>13.848500303038461</v>
      </c>
      <c r="S1244" s="35">
        <f t="shared" si="259"/>
        <v>0.9666498958537918</v>
      </c>
      <c r="X1244" s="12"/>
      <c r="AB1244" s="17">
        <f>([1]WLTC_BFH!$I1245/1000-H1244)</f>
        <v>-12.784178443376074</v>
      </c>
      <c r="AC1244" s="17">
        <f t="shared" si="254"/>
        <v>12.784178443376074</v>
      </c>
      <c r="AG1244" s="17">
        <f>([1]WLTC_BFH!$U1248/1000-N1244)</f>
        <v>-0.7217709521521023</v>
      </c>
      <c r="AH1244" s="17">
        <f t="shared" si="255"/>
        <v>0.7217709521521023</v>
      </c>
      <c r="AK1244">
        <v>-2.9236197634158358</v>
      </c>
    </row>
    <row r="1245" spans="1:37" x14ac:dyDescent="0.3">
      <c r="A1245" s="5" t="s">
        <v>5</v>
      </c>
      <c r="B1245" s="5">
        <v>1241</v>
      </c>
      <c r="C1245" s="10">
        <v>96.8</v>
      </c>
      <c r="D1245" s="10">
        <v>96.8</v>
      </c>
      <c r="E1245" s="10">
        <v>96.004499999999993</v>
      </c>
      <c r="F1245" s="13">
        <f t="shared" si="256"/>
        <v>5.5555555555556344E-2</v>
      </c>
      <c r="G1245" s="13">
        <f t="shared" si="257"/>
        <v>11.260222222222232</v>
      </c>
      <c r="H1245" s="35" cm="1">
        <f t="array" ref="H1245">(m*g*_xll.Interp1d(-1,Parameters!$H$48:$H$54,Parameters!$I$48:$I$54,C1245)+c_w*A*rho_L*(C1245/3.6)^2/2+F1245*e_i*m)*C1245/3.6/1000</f>
        <v>12.862692400700078</v>
      </c>
      <c r="I1245" s="35">
        <f t="shared" si="247"/>
        <v>16.994454500820172</v>
      </c>
      <c r="J1245" s="35">
        <f t="shared" si="248"/>
        <v>7227.6320853129255</v>
      </c>
      <c r="K1245" s="35">
        <f t="shared" si="249"/>
        <v>69.362866045097533</v>
      </c>
      <c r="L1245" s="35">
        <f t="shared" si="250"/>
        <v>885.41370639629122</v>
      </c>
      <c r="M1245" s="35" cm="1">
        <f t="array" ref="M1245">_xll.Interp2dTab(-1,1,Parameters!$V$29:$AI$29,Parameters!$U$30:$U$37,Parameters!$V$30:$AI$37,ABS(J1245),ABS(I1245))*_xll.Interp2dTab(-1,1,Parameters!$V$18:$AI$18,Parameters!$U$19:$U$26,Parameters!$V$19:$AI$26,ABS(J1245),ABS(I1245))</f>
        <v>0.73835422173151244</v>
      </c>
      <c r="N1245" s="35">
        <f t="shared" si="251"/>
        <v>17.420760960147035</v>
      </c>
      <c r="O1245" s="35">
        <f t="shared" si="252"/>
        <v>17420.760960147036</v>
      </c>
      <c r="P1245" s="35">
        <f t="shared" si="258"/>
        <v>1.3281523189349553</v>
      </c>
      <c r="Q1245" s="35" cm="1">
        <f t="array" ref="Q1245">_xll.Interp2dTab(-1,1,Parameters!$AL$29:$AY$29,Parameters!$AK$30:$AK$37,Parameters!$AL$30:$AY$37,ABS(L1245),ABS(K1245))</f>
        <v>0.92394034622705823</v>
      </c>
      <c r="R1245" s="35">
        <f t="shared" si="253"/>
        <v>13.92156155235056</v>
      </c>
      <c r="S1245" s="35">
        <f t="shared" si="259"/>
        <v>0.97051699628500032</v>
      </c>
      <c r="X1245" s="12"/>
      <c r="AB1245" s="17">
        <f>([1]WLTC_BFH!$I1246/1000-H1245)</f>
        <v>-12.850368300700078</v>
      </c>
      <c r="AC1245" s="17">
        <f t="shared" si="254"/>
        <v>12.850368300700078</v>
      </c>
      <c r="AG1245" s="17">
        <f>([1]WLTC_BFH!$U1249/1000-N1245)</f>
        <v>-0.34648058631523782</v>
      </c>
      <c r="AH1245" s="17">
        <f t="shared" si="255"/>
        <v>0.34648058631523782</v>
      </c>
      <c r="AK1245">
        <v>-2.6855147039047331</v>
      </c>
    </row>
    <row r="1246" spans="1:37" x14ac:dyDescent="0.3">
      <c r="A1246" s="5" t="s">
        <v>5</v>
      </c>
      <c r="B1246" s="5">
        <v>1242</v>
      </c>
      <c r="C1246" s="10">
        <v>97</v>
      </c>
      <c r="D1246" s="10">
        <v>97</v>
      </c>
      <c r="E1246" s="10">
        <v>96.086200000000005</v>
      </c>
      <c r="F1246" s="13">
        <f t="shared" si="256"/>
        <v>5.5555555555556344E-2</v>
      </c>
      <c r="G1246" s="13">
        <f t="shared" si="257"/>
        <v>11.287166666666677</v>
      </c>
      <c r="H1246" s="35" cm="1">
        <f t="array" ref="H1246">(m*g*_xll.Interp1d(-1,Parameters!$H$48:$H$54,Parameters!$I$48:$I$54,C1246)+c_w*A*rho_L*(C1246/3.6)^2/2+F1246*e_i*m)*C1246/3.6/1000</f>
        <v>12.929462024190553</v>
      </c>
      <c r="I1246" s="35">
        <f t="shared" si="247"/>
        <v>17.047449900613827</v>
      </c>
      <c r="J1246" s="35">
        <f t="shared" si="248"/>
        <v>7242.5652094561337</v>
      </c>
      <c r="K1246" s="35">
        <f t="shared" si="249"/>
        <v>69.579166769355339</v>
      </c>
      <c r="L1246" s="35">
        <f t="shared" si="250"/>
        <v>887.24307355826704</v>
      </c>
      <c r="M1246" s="35" cm="1">
        <f t="array" ref="M1246">_xll.Interp2dTab(-1,1,Parameters!$V$29:$AI$29,Parameters!$U$30:$U$37,Parameters!$V$30:$AI$37,ABS(J1246),ABS(I1246))*_xll.Interp2dTab(-1,1,Parameters!$V$18:$AI$18,Parameters!$U$19:$U$26,Parameters!$V$19:$AI$26,ABS(J1246),ABS(I1246))</f>
        <v>0.73809336548186932</v>
      </c>
      <c r="N1246" s="35">
        <f t="shared" si="251"/>
        <v>17.51738008883126</v>
      </c>
      <c r="O1246" s="35">
        <f t="shared" si="252"/>
        <v>17517.380088831262</v>
      </c>
      <c r="P1246" s="35">
        <f t="shared" si="258"/>
        <v>1.3330182578485197</v>
      </c>
      <c r="Q1246" s="35" cm="1">
        <f t="array" ref="Q1246">_xll.Interp2dTab(-1,1,Parameters!$AL$29:$AY$29,Parameters!$AK$30:$AK$37,Parameters!$AL$30:$AY$37,ABS(L1246),ABS(K1246))</f>
        <v>0.92387042100129046</v>
      </c>
      <c r="R1246" s="35">
        <f t="shared" si="253"/>
        <v>13.99488686971665</v>
      </c>
      <c r="S1246" s="35">
        <f t="shared" si="259"/>
        <v>0.9744044648599216</v>
      </c>
      <c r="X1246" s="12"/>
      <c r="AB1246" s="17">
        <f>([1]WLTC_BFH!$I1247/1000-H1246)</f>
        <v>-12.917079724190552</v>
      </c>
      <c r="AC1246" s="17">
        <f t="shared" si="254"/>
        <v>12.917079724190552</v>
      </c>
      <c r="AG1246" s="17">
        <f>([1]WLTC_BFH!$U1250/1000-N1246)</f>
        <v>-0.76599270144386722</v>
      </c>
      <c r="AH1246" s="17">
        <f t="shared" si="255"/>
        <v>0.76599270144386722</v>
      </c>
      <c r="AK1246">
        <v>-3.0557358344594654</v>
      </c>
    </row>
    <row r="1247" spans="1:37" x14ac:dyDescent="0.3">
      <c r="A1247" s="5" t="s">
        <v>5</v>
      </c>
      <c r="B1247" s="5">
        <v>1243</v>
      </c>
      <c r="C1247" s="10">
        <v>97.2</v>
      </c>
      <c r="D1247" s="10">
        <v>97.2</v>
      </c>
      <c r="E1247" s="10">
        <v>96.177599999999998</v>
      </c>
      <c r="F1247" s="13">
        <f t="shared" si="256"/>
        <v>5.5555555555556344E-2</v>
      </c>
      <c r="G1247" s="13">
        <f t="shared" si="257"/>
        <v>11.314166666666676</v>
      </c>
      <c r="H1247" s="35" cm="1">
        <f t="array" ref="H1247">(m*g*_xll.Interp1d(-1,Parameters!$H$48:$H$54,Parameters!$I$48:$I$54,C1247)+c_w*A*rho_L*(C1247/3.6)^2/2+F1247*e_i*m)*C1247/3.6/1000</f>
        <v>12.996462213962447</v>
      </c>
      <c r="I1247" s="35">
        <f t="shared" si="247"/>
        <v>17.100530587652091</v>
      </c>
      <c r="J1247" s="35">
        <f t="shared" si="248"/>
        <v>7257.4983335993447</v>
      </c>
      <c r="K1247" s="35">
        <f t="shared" si="249"/>
        <v>69.795815593502013</v>
      </c>
      <c r="L1247" s="35">
        <f t="shared" si="250"/>
        <v>889.07244072024309</v>
      </c>
      <c r="M1247" s="35" cm="1">
        <f t="array" ref="M1247">_xll.Interp2dTab(-1,1,Parameters!$V$29:$AI$29,Parameters!$U$30:$U$37,Parameters!$V$30:$AI$37,ABS(J1247),ABS(I1247))*_xll.Interp2dTab(-1,1,Parameters!$V$18:$AI$18,Parameters!$U$19:$U$26,Parameters!$V$19:$AI$26,ABS(J1247),ABS(I1247))</f>
        <v>0.73783456036271133</v>
      </c>
      <c r="N1247" s="35">
        <f t="shared" si="251"/>
        <v>17.614331060303723</v>
      </c>
      <c r="O1247" s="35">
        <f t="shared" si="252"/>
        <v>17614.331060303724</v>
      </c>
      <c r="P1247" s="35">
        <f t="shared" si="258"/>
        <v>1.3379111275874929</v>
      </c>
      <c r="Q1247" s="35" cm="1">
        <f t="array" ref="Q1247">_xll.Interp2dTab(-1,1,Parameters!$AL$29:$AY$29,Parameters!$AK$30:$AK$37,Parameters!$AL$30:$AY$37,ABS(L1247),ABS(K1247))</f>
        <v>0.92380023643830389</v>
      </c>
      <c r="R1247" s="35">
        <f t="shared" si="253"/>
        <v>14.068476821428501</v>
      </c>
      <c r="S1247" s="35">
        <f t="shared" si="259"/>
        <v>0.97831237508809621</v>
      </c>
      <c r="X1247" s="12"/>
      <c r="AB1247" s="17">
        <f>([1]WLTC_BFH!$I1248/1000-H1247)</f>
        <v>-12.984206413962447</v>
      </c>
      <c r="AC1247" s="17">
        <f t="shared" si="254"/>
        <v>12.984206413962447</v>
      </c>
      <c r="AG1247" s="17">
        <f>([1]WLTC_BFH!$U1251/1000-N1247)</f>
        <v>-1.324204934177537</v>
      </c>
      <c r="AH1247" s="17">
        <f t="shared" si="255"/>
        <v>1.324204934177537</v>
      </c>
      <c r="AK1247">
        <v>-3.6807392334460864</v>
      </c>
    </row>
    <row r="1248" spans="1:37" x14ac:dyDescent="0.3">
      <c r="A1248" s="5" t="s">
        <v>5</v>
      </c>
      <c r="B1248" s="5">
        <v>1244</v>
      </c>
      <c r="C1248" s="10">
        <v>97.3</v>
      </c>
      <c r="D1248" s="10">
        <v>97.3</v>
      </c>
      <c r="E1248" s="10">
        <v>96.239500000000007</v>
      </c>
      <c r="F1248" s="13">
        <f t="shared" si="256"/>
        <v>2.7777777777776198E-2</v>
      </c>
      <c r="G1248" s="13">
        <f t="shared" si="257"/>
        <v>11.341194444444454</v>
      </c>
      <c r="H1248" s="35" cm="1">
        <f t="array" ref="H1248">(m*g*_xll.Interp1d(-1,Parameters!$H$48:$H$54,Parameters!$I$48:$I$54,C1248)+c_w*A*rho_L*(C1248/3.6)^2/2+F1248*e_i*m)*C1248/3.6/1000</f>
        <v>12.008999213215025</v>
      </c>
      <c r="I1248" s="35">
        <f t="shared" si="247"/>
        <v>15.785003345374085</v>
      </c>
      <c r="J1248" s="35">
        <f t="shared" si="248"/>
        <v>7264.964895670948</v>
      </c>
      <c r="K1248" s="35">
        <f t="shared" si="249"/>
        <v>64.42649115414433</v>
      </c>
      <c r="L1248" s="35">
        <f t="shared" si="250"/>
        <v>889.98712430123089</v>
      </c>
      <c r="M1248" s="35" cm="1">
        <f t="array" ref="M1248">_xll.Interp2dTab(-1,1,Parameters!$V$29:$AI$29,Parameters!$U$30:$U$37,Parameters!$V$30:$AI$37,ABS(J1248),ABS(I1248))*_xll.Interp2dTab(-1,1,Parameters!$V$18:$AI$18,Parameters!$U$19:$U$26,Parameters!$V$19:$AI$26,ABS(J1248),ABS(I1248))</f>
        <v>0.7322734765552541</v>
      </c>
      <c r="N1248" s="35">
        <f t="shared" si="251"/>
        <v>16.399609705526291</v>
      </c>
      <c r="O1248" s="35">
        <f t="shared" si="252"/>
        <v>16399.609705526291</v>
      </c>
      <c r="P1248" s="35">
        <f t="shared" si="258"/>
        <v>1.3424665747279168</v>
      </c>
      <c r="Q1248" s="35" cm="1">
        <f t="array" ref="Q1248">_xll.Interp2dTab(-1,1,Parameters!$AL$29:$AY$29,Parameters!$AK$30:$AK$37,Parameters!$AL$30:$AY$37,ABS(L1248),ABS(K1248))</f>
        <v>0.92286666263467998</v>
      </c>
      <c r="R1248" s="35">
        <f t="shared" si="253"/>
        <v>13.012713211387103</v>
      </c>
      <c r="S1248" s="35">
        <f t="shared" si="259"/>
        <v>0.98192701764681489</v>
      </c>
      <c r="X1248" s="12"/>
      <c r="AB1248" s="17">
        <f>([1]WLTC_BFH!$I1249/1000-H1248)</f>
        <v>-11.996738213215025</v>
      </c>
      <c r="AC1248" s="17">
        <f t="shared" si="254"/>
        <v>11.996738213215025</v>
      </c>
      <c r="AG1248" s="17">
        <f>([1]WLTC_BFH!$U1252/1000-N1248)</f>
        <v>0.83191323025344843</v>
      </c>
      <c r="AH1248" s="17">
        <f t="shared" si="255"/>
        <v>0.83191323025344843</v>
      </c>
      <c r="AK1248">
        <v>-2.5059274363587676</v>
      </c>
    </row>
    <row r="1249" spans="1:37" x14ac:dyDescent="0.3">
      <c r="A1249" s="5" t="s">
        <v>5</v>
      </c>
      <c r="B1249" s="5">
        <v>1245</v>
      </c>
      <c r="C1249" s="10">
        <v>97.4</v>
      </c>
      <c r="D1249" s="10">
        <v>97.4</v>
      </c>
      <c r="E1249" s="10">
        <v>96.313100000000006</v>
      </c>
      <c r="F1249" s="13">
        <f t="shared" si="256"/>
        <v>2.7777777777780146E-2</v>
      </c>
      <c r="G1249" s="13">
        <f t="shared" si="257"/>
        <v>11.36825000000001</v>
      </c>
      <c r="H1249" s="35" cm="1">
        <f t="array" ref="H1249">(m*g*_xll.Interp1d(-1,Parameters!$H$48:$H$54,Parameters!$I$48:$I$54,C1249)+c_w*A*rho_L*(C1249/3.6)^2/2+F1249*e_i*m)*C1249/3.6/1000</f>
        <v>12.041594304081253</v>
      </c>
      <c r="I1249" s="35">
        <f t="shared" si="247"/>
        <v>15.811596993421292</v>
      </c>
      <c r="J1249" s="35">
        <f t="shared" si="248"/>
        <v>7272.431457742553</v>
      </c>
      <c r="K1249" s="35">
        <f t="shared" si="249"/>
        <v>64.535033128649005</v>
      </c>
      <c r="L1249" s="35">
        <f t="shared" si="250"/>
        <v>890.90180788221892</v>
      </c>
      <c r="M1249" s="35" cm="1">
        <f t="array" ref="M1249">_xll.Interp2dTab(-1,1,Parameters!$V$29:$AI$29,Parameters!$U$30:$U$37,Parameters!$V$30:$AI$37,ABS(J1249),ABS(I1249))*_xll.Interp2dTab(-1,1,Parameters!$V$18:$AI$18,Parameters!$U$19:$U$26,Parameters!$V$19:$AI$26,ABS(J1249),ABS(I1249))</f>
        <v>0.73213526774595439</v>
      </c>
      <c r="N1249" s="35">
        <f t="shared" si="251"/>
        <v>16.447226126879599</v>
      </c>
      <c r="O1249" s="35">
        <f t="shared" si="252"/>
        <v>16447.226126879599</v>
      </c>
      <c r="P1249" s="35">
        <f t="shared" si="258"/>
        <v>1.34703524865205</v>
      </c>
      <c r="Q1249" s="35" cm="1">
        <f t="array" ref="Q1249">_xll.Interp2dTab(-1,1,Parameters!$AL$29:$AY$29,Parameters!$AK$30:$AK$37,Parameters!$AL$30:$AY$37,ABS(L1249),ABS(K1249))</f>
        <v>0.92283341191600998</v>
      </c>
      <c r="R1249" s="35">
        <f t="shared" si="253"/>
        <v>13.048502740142656</v>
      </c>
      <c r="S1249" s="35">
        <f t="shared" si="259"/>
        <v>0.98555160174129897</v>
      </c>
      <c r="X1249" s="12"/>
      <c r="AB1249" s="17">
        <f>([1]WLTC_BFH!$I1250/1000-H1249)</f>
        <v>-12.029308904081253</v>
      </c>
      <c r="AC1249" s="17">
        <f t="shared" si="254"/>
        <v>12.029308904081253</v>
      </c>
      <c r="AG1249" s="17">
        <f>([1]WLTC_BFH!$U1253/1000-N1249)</f>
        <v>1.3576387379852761</v>
      </c>
      <c r="AH1249" s="17">
        <f t="shared" si="255"/>
        <v>1.3576387379852761</v>
      </c>
      <c r="AK1249">
        <v>-2.1020860506985173</v>
      </c>
    </row>
    <row r="1250" spans="1:37" x14ac:dyDescent="0.3">
      <c r="A1250" s="5" t="s">
        <v>5</v>
      </c>
      <c r="B1250" s="5">
        <v>1246</v>
      </c>
      <c r="C1250" s="10">
        <v>97.4</v>
      </c>
      <c r="D1250" s="10">
        <v>97.4</v>
      </c>
      <c r="E1250" s="10">
        <v>96.381799999999998</v>
      </c>
      <c r="F1250" s="13">
        <f t="shared" si="256"/>
        <v>0</v>
      </c>
      <c r="G1250" s="13">
        <f t="shared" si="257"/>
        <v>11.395305555555566</v>
      </c>
      <c r="H1250" s="35" cm="1">
        <f t="array" ref="H1250">(m*g*_xll.Interp1d(-1,Parameters!$H$48:$H$54,Parameters!$I$48:$I$54,C1250)+c_w*A*rho_L*(C1250/3.6)^2/2+F1250*e_i*m)*C1250/3.6/1000</f>
        <v>11.019495238031782</v>
      </c>
      <c r="I1250" s="35">
        <f t="shared" si="247"/>
        <v>14.469497424907422</v>
      </c>
      <c r="J1250" s="35">
        <f t="shared" si="248"/>
        <v>7272.431457742553</v>
      </c>
      <c r="K1250" s="35">
        <f t="shared" si="249"/>
        <v>59.057253739759645</v>
      </c>
      <c r="L1250" s="35">
        <f t="shared" si="250"/>
        <v>890.90180788221892</v>
      </c>
      <c r="M1250" s="35" cm="1">
        <f t="array" ref="M1250">_xll.Interp2dTab(-1,1,Parameters!$V$29:$AI$29,Parameters!$U$30:$U$37,Parameters!$V$30:$AI$37,ABS(J1250),ABS(I1250))*_xll.Interp2dTab(-1,1,Parameters!$V$18:$AI$18,Parameters!$U$19:$U$26,Parameters!$V$19:$AI$26,ABS(J1250),ABS(I1250))</f>
        <v>0.72670950837053538</v>
      </c>
      <c r="N1250" s="35">
        <f t="shared" si="251"/>
        <v>15.16354899874676</v>
      </c>
      <c r="O1250" s="35">
        <f t="shared" si="252"/>
        <v>15163.548998746761</v>
      </c>
      <c r="P1250" s="35">
        <f t="shared" si="258"/>
        <v>1.3512473455961465</v>
      </c>
      <c r="Q1250" s="35" cm="1">
        <f t="array" ref="Q1250">_xll.Interp2dTab(-1,1,Parameters!$AL$29:$AY$29,Parameters!$AK$30:$AK$37,Parameters!$AL$30:$AY$37,ABS(L1250),ABS(K1250))</f>
        <v>0.92193703205808408</v>
      </c>
      <c r="R1250" s="35">
        <f t="shared" si="253"/>
        <v>11.952546491632337</v>
      </c>
      <c r="S1250" s="35">
        <f t="shared" si="259"/>
        <v>0.98887175354453016</v>
      </c>
      <c r="X1250" s="12"/>
      <c r="AB1250" s="17">
        <f>([1]WLTC_BFH!$I1251/1000-H1250)</f>
        <v>-11.007255538031782</v>
      </c>
      <c r="AC1250" s="17">
        <f t="shared" si="254"/>
        <v>11.007255538031782</v>
      </c>
      <c r="AG1250" s="17">
        <f>([1]WLTC_BFH!$U1254/1000-N1250)</f>
        <v>2.241451001253262</v>
      </c>
      <c r="AH1250" s="17">
        <f t="shared" si="255"/>
        <v>2.241451001253262</v>
      </c>
      <c r="AK1250">
        <v>-2.5088247784844526</v>
      </c>
    </row>
    <row r="1251" spans="1:37" x14ac:dyDescent="0.3">
      <c r="A1251" s="5" t="s">
        <v>5</v>
      </c>
      <c r="B1251" s="5">
        <v>1247</v>
      </c>
      <c r="C1251" s="10">
        <v>97.4</v>
      </c>
      <c r="D1251" s="10">
        <v>97.4</v>
      </c>
      <c r="E1251" s="10">
        <v>96.480699999999999</v>
      </c>
      <c r="F1251" s="13">
        <f t="shared" si="256"/>
        <v>0</v>
      </c>
      <c r="G1251" s="13">
        <f t="shared" si="257"/>
        <v>11.422361111111123</v>
      </c>
      <c r="H1251" s="35" cm="1">
        <f t="array" ref="H1251">(m*g*_xll.Interp1d(-1,Parameters!$H$48:$H$54,Parameters!$I$48:$I$54,C1251)+c_w*A*rho_L*(C1251/3.6)^2/2+F1251*e_i*m)*C1251/3.6/1000</f>
        <v>11.019495238031782</v>
      </c>
      <c r="I1251" s="35">
        <f t="shared" si="247"/>
        <v>14.469497424907422</v>
      </c>
      <c r="J1251" s="35">
        <f t="shared" si="248"/>
        <v>7272.431457742553</v>
      </c>
      <c r="K1251" s="35">
        <f t="shared" si="249"/>
        <v>59.057253739759645</v>
      </c>
      <c r="L1251" s="35">
        <f t="shared" si="250"/>
        <v>890.90180788221892</v>
      </c>
      <c r="M1251" s="35" cm="1">
        <f t="array" ref="M1251">_xll.Interp2dTab(-1,1,Parameters!$V$29:$AI$29,Parameters!$U$30:$U$37,Parameters!$V$30:$AI$37,ABS(J1251),ABS(I1251))*_xll.Interp2dTab(-1,1,Parameters!$V$18:$AI$18,Parameters!$U$19:$U$26,Parameters!$V$19:$AI$26,ABS(J1251),ABS(I1251))</f>
        <v>0.72670950837053538</v>
      </c>
      <c r="N1251" s="35">
        <f t="shared" si="251"/>
        <v>15.16354899874676</v>
      </c>
      <c r="O1251" s="35">
        <f t="shared" si="252"/>
        <v>15163.548998746761</v>
      </c>
      <c r="P1251" s="35">
        <f t="shared" si="258"/>
        <v>1.3554594425402429</v>
      </c>
      <c r="Q1251" s="35" cm="1">
        <f t="array" ref="Q1251">_xll.Interp2dTab(-1,1,Parameters!$AL$29:$AY$29,Parameters!$AK$30:$AK$37,Parameters!$AL$30:$AY$37,ABS(L1251),ABS(K1251))</f>
        <v>0.92193703205808408</v>
      </c>
      <c r="R1251" s="35">
        <f t="shared" si="253"/>
        <v>11.952546491632337</v>
      </c>
      <c r="S1251" s="35">
        <f t="shared" si="259"/>
        <v>0.99219190534776136</v>
      </c>
      <c r="X1251" s="12"/>
      <c r="AB1251" s="17">
        <f>([1]WLTC_BFH!$I1252/1000-H1251)</f>
        <v>-11.006866238031781</v>
      </c>
      <c r="AC1251" s="17">
        <f t="shared" si="254"/>
        <v>11.006866238031781</v>
      </c>
      <c r="AG1251" s="17">
        <f>([1]WLTC_BFH!$U1255/1000-N1251)</f>
        <v>1.929289096491333</v>
      </c>
      <c r="AH1251" s="17">
        <f t="shared" si="255"/>
        <v>1.929289096491333</v>
      </c>
      <c r="AK1251">
        <v>-3.1888702856590783</v>
      </c>
    </row>
    <row r="1252" spans="1:37" x14ac:dyDescent="0.3">
      <c r="A1252" s="5" t="s">
        <v>5</v>
      </c>
      <c r="B1252" s="5">
        <v>1248</v>
      </c>
      <c r="C1252" s="10">
        <v>97.4</v>
      </c>
      <c r="D1252" s="10">
        <v>97.4</v>
      </c>
      <c r="E1252" s="10">
        <v>96.6036</v>
      </c>
      <c r="F1252" s="13">
        <f t="shared" si="256"/>
        <v>0</v>
      </c>
      <c r="G1252" s="13">
        <f t="shared" si="257"/>
        <v>11.449416666666679</v>
      </c>
      <c r="H1252" s="35" cm="1">
        <f t="array" ref="H1252">(m*g*_xll.Interp1d(-1,Parameters!$H$48:$H$54,Parameters!$I$48:$I$54,C1252)+c_w*A*rho_L*(C1252/3.6)^2/2+F1252*e_i*m)*C1252/3.6/1000</f>
        <v>11.019495238031782</v>
      </c>
      <c r="I1252" s="35">
        <f t="shared" si="247"/>
        <v>14.469497424907422</v>
      </c>
      <c r="J1252" s="35">
        <f t="shared" si="248"/>
        <v>7272.431457742553</v>
      </c>
      <c r="K1252" s="35">
        <f t="shared" si="249"/>
        <v>59.057253739759645</v>
      </c>
      <c r="L1252" s="35">
        <f t="shared" si="250"/>
        <v>890.90180788221892</v>
      </c>
      <c r="M1252" s="35" cm="1">
        <f t="array" ref="M1252">_xll.Interp2dTab(-1,1,Parameters!$V$29:$AI$29,Parameters!$U$30:$U$37,Parameters!$V$30:$AI$37,ABS(J1252),ABS(I1252))*_xll.Interp2dTab(-1,1,Parameters!$V$18:$AI$18,Parameters!$U$19:$U$26,Parameters!$V$19:$AI$26,ABS(J1252),ABS(I1252))</f>
        <v>0.72670950837053538</v>
      </c>
      <c r="N1252" s="35">
        <f t="shared" si="251"/>
        <v>15.16354899874676</v>
      </c>
      <c r="O1252" s="35">
        <f t="shared" si="252"/>
        <v>15163.548998746761</v>
      </c>
      <c r="P1252" s="35">
        <f t="shared" si="258"/>
        <v>1.3596715394843393</v>
      </c>
      <c r="Q1252" s="35" cm="1">
        <f t="array" ref="Q1252">_xll.Interp2dTab(-1,1,Parameters!$AL$29:$AY$29,Parameters!$AK$30:$AK$37,Parameters!$AL$30:$AY$37,ABS(L1252),ABS(K1252))</f>
        <v>0.92193703205808408</v>
      </c>
      <c r="R1252" s="35">
        <f t="shared" si="253"/>
        <v>11.952546491632337</v>
      </c>
      <c r="S1252" s="35">
        <f t="shared" si="259"/>
        <v>0.99551205715099256</v>
      </c>
      <c r="X1252" s="12"/>
      <c r="AB1252" s="17">
        <f>([1]WLTC_BFH!$I1253/1000-H1252)</f>
        <v>-11.006549238031782</v>
      </c>
      <c r="AC1252" s="17">
        <f t="shared" si="254"/>
        <v>11.006549238031782</v>
      </c>
      <c r="AG1252" s="17">
        <f>([1]WLTC_BFH!$U1256/1000-N1252)</f>
        <v>1.8461547049569393</v>
      </c>
      <c r="AH1252" s="17">
        <f t="shared" si="255"/>
        <v>1.8461547049569393</v>
      </c>
      <c r="AK1252">
        <v>-3.600568619494954</v>
      </c>
    </row>
    <row r="1253" spans="1:37" x14ac:dyDescent="0.3">
      <c r="A1253" s="5" t="s">
        <v>5</v>
      </c>
      <c r="B1253" s="5">
        <v>1249</v>
      </c>
      <c r="C1253" s="10">
        <v>97.3</v>
      </c>
      <c r="D1253" s="10">
        <v>97.3</v>
      </c>
      <c r="E1253" s="10">
        <v>96.715199999999996</v>
      </c>
      <c r="F1253" s="13">
        <f t="shared" si="256"/>
        <v>-2.7777777777780146E-2</v>
      </c>
      <c r="G1253" s="13">
        <f t="shared" si="257"/>
        <v>11.476444444444457</v>
      </c>
      <c r="H1253" s="35" cm="1">
        <f t="array" ref="H1253">(m*g*_xll.Interp1d(-1,Parameters!$H$48:$H$54,Parameters!$I$48:$I$54,C1253)+c_w*A*rho_L*(C1253/3.6)^2/2+F1253*e_i*m)*C1253/3.6/1000</f>
        <v>9.9668998471656121</v>
      </c>
      <c r="I1253" s="35">
        <f t="shared" si="247"/>
        <v>13.100804208346535</v>
      </c>
      <c r="J1253" s="35">
        <f t="shared" si="248"/>
        <v>7264.964895670948</v>
      </c>
      <c r="K1253" s="35">
        <f t="shared" si="249"/>
        <v>53.470932376366385</v>
      </c>
      <c r="L1253" s="35">
        <f t="shared" si="250"/>
        <v>889.98712430123089</v>
      </c>
      <c r="M1253" s="35" cm="1">
        <f t="array" ref="M1253">_xll.Interp2dTab(-1,1,Parameters!$V$29:$AI$29,Parameters!$U$30:$U$37,Parameters!$V$30:$AI$37,ABS(J1253),ABS(I1253))*_xll.Interp2dTab(-1,1,Parameters!$V$18:$AI$18,Parameters!$U$19:$U$26,Parameters!$V$19:$AI$26,ABS(J1253),ABS(I1253))</f>
        <v>0.72145868311877726</v>
      </c>
      <c r="N1253" s="35">
        <f t="shared" si="251"/>
        <v>13.814928117685033</v>
      </c>
      <c r="O1253" s="35">
        <f t="shared" si="252"/>
        <v>13814.928117685033</v>
      </c>
      <c r="P1253" s="35">
        <f t="shared" si="258"/>
        <v>1.3635090195170296</v>
      </c>
      <c r="Q1253" s="35" cm="1">
        <f t="array" ref="Q1253">_xll.Interp2dTab(-1,1,Parameters!$AL$29:$AY$29,Parameters!$AK$30:$AK$37,Parameters!$AL$30:$AY$37,ABS(L1253),ABS(K1253))</f>
        <v>0.92106989457093447</v>
      </c>
      <c r="R1253" s="35">
        <f t="shared" si="253"/>
        <v>10.821002733792023</v>
      </c>
      <c r="S1253" s="35">
        <f t="shared" si="259"/>
        <v>0.9985178912437126</v>
      </c>
      <c r="X1253" s="12"/>
      <c r="AB1253" s="17">
        <f>([1]WLTC_BFH!$I1254/1000-H1253)</f>
        <v>-9.9540611471656124</v>
      </c>
      <c r="AC1253" s="17">
        <f t="shared" si="254"/>
        <v>9.9540611471656124</v>
      </c>
      <c r="AG1253" s="17">
        <f>([1]WLTC_BFH!$U1257/1000-N1253)</f>
        <v>2.1582996050871408</v>
      </c>
      <c r="AH1253" s="17">
        <f t="shared" si="255"/>
        <v>2.1582996050871408</v>
      </c>
      <c r="AK1253">
        <v>-4.6181580065580139</v>
      </c>
    </row>
    <row r="1254" spans="1:37" x14ac:dyDescent="0.3">
      <c r="A1254" s="5" t="s">
        <v>5</v>
      </c>
      <c r="B1254" s="5">
        <v>1250</v>
      </c>
      <c r="C1254" s="10">
        <v>97.3</v>
      </c>
      <c r="D1254" s="10">
        <v>97.3</v>
      </c>
      <c r="E1254" s="10">
        <v>96.825000000000003</v>
      </c>
      <c r="F1254" s="13">
        <f t="shared" si="256"/>
        <v>0</v>
      </c>
      <c r="G1254" s="13">
        <f t="shared" si="257"/>
        <v>11.503472222222236</v>
      </c>
      <c r="H1254" s="35" cm="1">
        <f t="array" ref="H1254">(m*g*_xll.Interp1d(-1,Parameters!$H$48:$H$54,Parameters!$I$48:$I$54,C1254)+c_w*A*rho_L*(C1254/3.6)^2/2+F1254*e_i*m)*C1254/3.6/1000</f>
        <v>10.98794953019039</v>
      </c>
      <c r="I1254" s="35">
        <f t="shared" si="247"/>
        <v>14.442903776860405</v>
      </c>
      <c r="J1254" s="35">
        <f t="shared" si="248"/>
        <v>7264.964895670948</v>
      </c>
      <c r="K1254" s="35">
        <f t="shared" si="249"/>
        <v>58.948711765255744</v>
      </c>
      <c r="L1254" s="35">
        <f t="shared" si="250"/>
        <v>889.98712430123089</v>
      </c>
      <c r="M1254" s="35" cm="1">
        <f t="array" ref="M1254">_xll.Interp2dTab(-1,1,Parameters!$V$29:$AI$29,Parameters!$U$30:$U$37,Parameters!$V$30:$AI$37,ABS(J1254),ABS(I1254))*_xll.Interp2dTab(-1,1,Parameters!$V$18:$AI$18,Parameters!$U$19:$U$26,Parameters!$V$19:$AI$26,ABS(J1254),ABS(I1254))</f>
        <v>0.72685772829568396</v>
      </c>
      <c r="N1254" s="35">
        <f t="shared" si="251"/>
        <v>15.117056753258485</v>
      </c>
      <c r="O1254" s="35">
        <f t="shared" si="252"/>
        <v>15117.056753258485</v>
      </c>
      <c r="P1254" s="35">
        <f t="shared" si="258"/>
        <v>1.3677082019484903</v>
      </c>
      <c r="Q1254" s="35" cm="1">
        <f t="array" ref="Q1254">_xll.Interp2dTab(-1,1,Parameters!$AL$29:$AY$29,Parameters!$AK$30:$AK$37,Parameters!$AL$30:$AY$37,ABS(L1254),ABS(K1254))</f>
        <v>0.92196827860280717</v>
      </c>
      <c r="R1254" s="35">
        <f t="shared" si="253"/>
        <v>11.917925795497032</v>
      </c>
      <c r="S1254" s="35">
        <f t="shared" si="259"/>
        <v>1.0018284261869062</v>
      </c>
      <c r="X1254" s="12"/>
      <c r="AB1254" s="17">
        <f>([1]WLTC_BFH!$I1255/1000-H1254)</f>
        <v>-10.975308830190389</v>
      </c>
      <c r="AC1254" s="17">
        <f t="shared" si="254"/>
        <v>10.975308830190389</v>
      </c>
      <c r="AG1254" s="17">
        <f>([1]WLTC_BFH!$U1258/1000-N1254)</f>
        <v>-0.38523693343866583</v>
      </c>
      <c r="AH1254" s="17">
        <f t="shared" si="255"/>
        <v>0.38523693343866583</v>
      </c>
      <c r="AK1254">
        <v>-5.9307692942666748</v>
      </c>
    </row>
    <row r="1255" spans="1:37" x14ac:dyDescent="0.3">
      <c r="A1255" s="5" t="s">
        <v>5</v>
      </c>
      <c r="B1255" s="5">
        <v>1251</v>
      </c>
      <c r="C1255" s="10">
        <v>97.3</v>
      </c>
      <c r="D1255" s="10">
        <v>97.3</v>
      </c>
      <c r="E1255" s="10">
        <v>96.922200000000004</v>
      </c>
      <c r="F1255" s="13">
        <f t="shared" si="256"/>
        <v>0</v>
      </c>
      <c r="G1255" s="13">
        <f t="shared" si="257"/>
        <v>11.530500000000014</v>
      </c>
      <c r="H1255" s="35" cm="1">
        <f t="array" ref="H1255">(m*g*_xll.Interp1d(-1,Parameters!$H$48:$H$54,Parameters!$I$48:$I$54,C1255)+c_w*A*rho_L*(C1255/3.6)^2/2+F1255*e_i*m)*C1255/3.6/1000</f>
        <v>10.98794953019039</v>
      </c>
      <c r="I1255" s="35">
        <f t="shared" si="247"/>
        <v>14.442903776860405</v>
      </c>
      <c r="J1255" s="35">
        <f t="shared" si="248"/>
        <v>7264.964895670948</v>
      </c>
      <c r="K1255" s="35">
        <f t="shared" si="249"/>
        <v>58.948711765255744</v>
      </c>
      <c r="L1255" s="35">
        <f t="shared" si="250"/>
        <v>889.98712430123089</v>
      </c>
      <c r="M1255" s="35" cm="1">
        <f t="array" ref="M1255">_xll.Interp2dTab(-1,1,Parameters!$V$29:$AI$29,Parameters!$U$30:$U$37,Parameters!$V$30:$AI$37,ABS(J1255),ABS(I1255))*_xll.Interp2dTab(-1,1,Parameters!$V$18:$AI$18,Parameters!$U$19:$U$26,Parameters!$V$19:$AI$26,ABS(J1255),ABS(I1255))</f>
        <v>0.72685772829568396</v>
      </c>
      <c r="N1255" s="35">
        <f t="shared" si="251"/>
        <v>15.117056753258485</v>
      </c>
      <c r="O1255" s="35">
        <f t="shared" si="252"/>
        <v>15117.056753258485</v>
      </c>
      <c r="P1255" s="35">
        <f t="shared" si="258"/>
        <v>1.371907384379951</v>
      </c>
      <c r="Q1255" s="35" cm="1">
        <f t="array" ref="Q1255">_xll.Interp2dTab(-1,1,Parameters!$AL$29:$AY$29,Parameters!$AK$30:$AK$37,Parameters!$AL$30:$AY$37,ABS(L1255),ABS(K1255))</f>
        <v>0.92196827860280717</v>
      </c>
      <c r="R1255" s="35">
        <f t="shared" si="253"/>
        <v>11.917925795497032</v>
      </c>
      <c r="S1255" s="35">
        <f t="shared" si="259"/>
        <v>1.0051389611300998</v>
      </c>
      <c r="X1255" s="12"/>
      <c r="AB1255" s="17">
        <f>([1]WLTC_BFH!$I1256/1000-H1255)</f>
        <v>-10.97520843019039</v>
      </c>
      <c r="AC1255" s="17">
        <f t="shared" si="254"/>
        <v>10.97520843019039</v>
      </c>
      <c r="AG1255" s="17">
        <f>([1]WLTC_BFH!$U1259/1000-N1255)</f>
        <v>-0.48905675325848463</v>
      </c>
      <c r="AH1255" s="17">
        <f t="shared" si="255"/>
        <v>0.48905675325848463</v>
      </c>
      <c r="AK1255">
        <v>-5.9911749085553865</v>
      </c>
    </row>
    <row r="1256" spans="1:37" x14ac:dyDescent="0.3">
      <c r="A1256" s="5" t="s">
        <v>5</v>
      </c>
      <c r="B1256" s="5">
        <v>1252</v>
      </c>
      <c r="C1256" s="10">
        <v>97.3</v>
      </c>
      <c r="D1256" s="10">
        <v>97.3</v>
      </c>
      <c r="E1256" s="10">
        <v>96.959500000000006</v>
      </c>
      <c r="F1256" s="13">
        <f t="shared" si="256"/>
        <v>0</v>
      </c>
      <c r="G1256" s="13">
        <f t="shared" si="257"/>
        <v>11.557527777777793</v>
      </c>
      <c r="H1256" s="35" cm="1">
        <f t="array" ref="H1256">(m*g*_xll.Interp1d(-1,Parameters!$H$48:$H$54,Parameters!$I$48:$I$54,C1256)+c_w*A*rho_L*(C1256/3.6)^2/2+F1256*e_i*m)*C1256/3.6/1000</f>
        <v>10.98794953019039</v>
      </c>
      <c r="I1256" s="35">
        <f t="shared" si="247"/>
        <v>14.442903776860405</v>
      </c>
      <c r="J1256" s="35">
        <f t="shared" si="248"/>
        <v>7264.964895670948</v>
      </c>
      <c r="K1256" s="35">
        <f t="shared" si="249"/>
        <v>58.948711765255744</v>
      </c>
      <c r="L1256" s="35">
        <f t="shared" si="250"/>
        <v>889.98712430123089</v>
      </c>
      <c r="M1256" s="35" cm="1">
        <f t="array" ref="M1256">_xll.Interp2dTab(-1,1,Parameters!$V$29:$AI$29,Parameters!$U$30:$U$37,Parameters!$V$30:$AI$37,ABS(J1256),ABS(I1256))*_xll.Interp2dTab(-1,1,Parameters!$V$18:$AI$18,Parameters!$U$19:$U$26,Parameters!$V$19:$AI$26,ABS(J1256),ABS(I1256))</f>
        <v>0.72685772829568396</v>
      </c>
      <c r="N1256" s="35">
        <f t="shared" si="251"/>
        <v>15.117056753258485</v>
      </c>
      <c r="O1256" s="35">
        <f t="shared" si="252"/>
        <v>15117.056753258485</v>
      </c>
      <c r="P1256" s="35">
        <f t="shared" si="258"/>
        <v>1.3761065668114116</v>
      </c>
      <c r="Q1256" s="35" cm="1">
        <f t="array" ref="Q1256">_xll.Interp2dTab(-1,1,Parameters!$AL$29:$AY$29,Parameters!$AK$30:$AK$37,Parameters!$AL$30:$AY$37,ABS(L1256),ABS(K1256))</f>
        <v>0.92196827860280717</v>
      </c>
      <c r="R1256" s="35">
        <f t="shared" si="253"/>
        <v>11.917925795497032</v>
      </c>
      <c r="S1256" s="35">
        <f t="shared" si="259"/>
        <v>1.0084494960732935</v>
      </c>
      <c r="X1256" s="12"/>
      <c r="AB1256" s="17">
        <f>([1]WLTC_BFH!$I1257/1000-H1256)</f>
        <v>-10.97579043019039</v>
      </c>
      <c r="AC1256" s="17">
        <f t="shared" si="254"/>
        <v>10.97579043019039</v>
      </c>
      <c r="AG1256" s="17">
        <f>([1]WLTC_BFH!$U1260/1000-N1256)</f>
        <v>-0.13857131636527065</v>
      </c>
      <c r="AH1256" s="17">
        <f t="shared" si="255"/>
        <v>0.13857131636527065</v>
      </c>
      <c r="AK1256">
        <v>-5.0876893830330463</v>
      </c>
    </row>
    <row r="1257" spans="1:37" x14ac:dyDescent="0.3">
      <c r="A1257" s="5" t="s">
        <v>5</v>
      </c>
      <c r="B1257" s="5">
        <v>1253</v>
      </c>
      <c r="C1257" s="10">
        <v>97.2</v>
      </c>
      <c r="D1257" s="10">
        <v>97.2</v>
      </c>
      <c r="E1257" s="10">
        <v>96.814400000000006</v>
      </c>
      <c r="F1257" s="13">
        <f t="shared" si="256"/>
        <v>-2.7777777777776198E-2</v>
      </c>
      <c r="G1257" s="13">
        <f t="shared" si="257"/>
        <v>11.584527777777792</v>
      </c>
      <c r="H1257" s="35" cm="1">
        <f t="array" ref="H1257">(m*g*_xll.Interp1d(-1,Parameters!$H$48:$H$54,Parameters!$I$48:$I$54,C1257)+c_w*A*rho_L*(C1257/3.6)^2/2+F1257*e_i*m)*C1257/3.6/1000</f>
        <v>9.9364613139624769</v>
      </c>
      <c r="I1257" s="35">
        <f t="shared" si="247"/>
        <v>13.074231882110871</v>
      </c>
      <c r="J1257" s="35">
        <f t="shared" si="248"/>
        <v>7257.4983335993447</v>
      </c>
      <c r="K1257" s="35">
        <f t="shared" si="249"/>
        <v>53.362477426835518</v>
      </c>
      <c r="L1257" s="35">
        <f t="shared" si="250"/>
        <v>889.07244072024309</v>
      </c>
      <c r="M1257" s="35" cm="1">
        <f t="array" ref="M1257">_xll.Interp2dTab(-1,1,Parameters!$V$29:$AI$29,Parameters!$U$30:$U$37,Parameters!$V$30:$AI$37,ABS(J1257),ABS(I1257))*_xll.Interp2dTab(-1,1,Parameters!$V$18:$AI$18,Parameters!$U$19:$U$26,Parameters!$V$19:$AI$26,ABS(J1257),ABS(I1257))</f>
        <v>0.72161734989771797</v>
      </c>
      <c r="N1257" s="35">
        <f t="shared" si="251"/>
        <v>13.76970954948751</v>
      </c>
      <c r="O1257" s="35">
        <f t="shared" si="252"/>
        <v>13769.70954948751</v>
      </c>
      <c r="P1257" s="35">
        <f t="shared" si="258"/>
        <v>1.3799314861307137</v>
      </c>
      <c r="Q1257" s="35" cm="1">
        <f t="array" ref="Q1257">_xll.Interp2dTab(-1,1,Parameters!$AL$29:$AY$29,Parameters!$AK$30:$AK$37,Parameters!$AL$30:$AY$37,ABS(L1257),ABS(K1257))</f>
        <v>0.92109907182084494</v>
      </c>
      <c r="R1257" s="35">
        <f t="shared" si="253"/>
        <v>10.787614077517095</v>
      </c>
      <c r="S1257" s="35">
        <f t="shared" si="259"/>
        <v>1.0114460555392704</v>
      </c>
      <c r="X1257" s="12"/>
      <c r="AB1257" s="17">
        <f>([1]WLTC_BFH!$I1258/1000-H1257)</f>
        <v>-9.9265424139624763</v>
      </c>
      <c r="AC1257" s="17">
        <f t="shared" si="254"/>
        <v>9.9265424139624763</v>
      </c>
      <c r="AG1257" s="17">
        <f>([1]WLTC_BFH!$U1261/1000-N1257)</f>
        <v>2.3374904505124956</v>
      </c>
      <c r="AH1257" s="17">
        <f t="shared" si="255"/>
        <v>2.3374904505124956</v>
      </c>
      <c r="AK1257">
        <v>-2.0533511833199078</v>
      </c>
    </row>
    <row r="1258" spans="1:37" x14ac:dyDescent="0.3">
      <c r="A1258" s="5" t="s">
        <v>5</v>
      </c>
      <c r="B1258" s="5">
        <v>1254</v>
      </c>
      <c r="C1258" s="10">
        <v>97.1</v>
      </c>
      <c r="D1258" s="10">
        <v>97.1</v>
      </c>
      <c r="E1258" s="10">
        <v>96.623099999999994</v>
      </c>
      <c r="F1258" s="13">
        <f t="shared" si="256"/>
        <v>-2.7777777777780146E-2</v>
      </c>
      <c r="G1258" s="13">
        <f t="shared" si="257"/>
        <v>11.611500000000014</v>
      </c>
      <c r="H1258" s="35" cm="1">
        <f t="array" ref="H1258">(m*g*_xll.Interp1d(-1,Parameters!$H$48:$H$54,Parameters!$I$48:$I$54,C1258)+c_w*A*rho_L*(C1258/3.6)^2/2+F1258*e_i*m)*C1258/3.6/1000</f>
        <v>9.9060805223580992</v>
      </c>
      <c r="I1258" s="35">
        <f t="shared" si="247"/>
        <v>13.047680877685963</v>
      </c>
      <c r="J1258" s="35">
        <f t="shared" si="248"/>
        <v>7250.0317715277397</v>
      </c>
      <c r="K1258" s="35">
        <f t="shared" si="249"/>
        <v>53.254109502275256</v>
      </c>
      <c r="L1258" s="35">
        <f t="shared" si="250"/>
        <v>888.15775713925507</v>
      </c>
      <c r="M1258" s="35" cm="1">
        <f t="array" ref="M1258">_xll.Interp2dTab(-1,1,Parameters!$V$29:$AI$29,Parameters!$U$30:$U$37,Parameters!$V$30:$AI$37,ABS(J1258),ABS(I1258))*_xll.Interp2dTab(-1,1,Parameters!$V$18:$AI$18,Parameters!$U$19:$U$26,Parameters!$V$19:$AI$26,ABS(J1258),ABS(I1258))</f>
        <v>0.72177653120133778</v>
      </c>
      <c r="N1258" s="35">
        <f t="shared" si="251"/>
        <v>13.724581077567375</v>
      </c>
      <c r="O1258" s="35">
        <f t="shared" si="252"/>
        <v>13724.581077567374</v>
      </c>
      <c r="P1258" s="35">
        <f t="shared" si="258"/>
        <v>1.3837438697633713</v>
      </c>
      <c r="Q1258" s="35" cm="1">
        <f t="array" ref="Q1258">_xll.Interp2dTab(-1,1,Parameters!$AL$29:$AY$29,Parameters!$AK$30:$AK$37,Parameters!$AL$30:$AY$37,ABS(L1258),ABS(K1258))</f>
        <v>0.92112818404540997</v>
      </c>
      <c r="R1258" s="35">
        <f t="shared" si="253"/>
        <v>10.754290981362207</v>
      </c>
      <c r="S1258" s="35">
        <f t="shared" si="259"/>
        <v>1.0144333585896488</v>
      </c>
      <c r="X1258" s="12"/>
      <c r="AB1258" s="17">
        <f>([1]WLTC_BFH!$I1259/1000-H1258)</f>
        <v>-9.8960103223580997</v>
      </c>
      <c r="AC1258" s="17">
        <f t="shared" si="254"/>
        <v>9.8960103223580997</v>
      </c>
      <c r="AG1258" s="17">
        <f>([1]WLTC_BFH!$U1262/1000-N1258)</f>
        <v>2.6146951129088087</v>
      </c>
      <c r="AH1258" s="17">
        <f t="shared" si="255"/>
        <v>2.6146951129088087</v>
      </c>
      <c r="AK1258">
        <v>-1.2224145081063931</v>
      </c>
    </row>
    <row r="1259" spans="1:37" x14ac:dyDescent="0.3">
      <c r="A1259" s="5" t="s">
        <v>5</v>
      </c>
      <c r="B1259" s="5">
        <v>1255</v>
      </c>
      <c r="C1259" s="10">
        <v>97</v>
      </c>
      <c r="D1259" s="10">
        <v>97</v>
      </c>
      <c r="E1259" s="10">
        <v>96.486999999999995</v>
      </c>
      <c r="F1259" s="13">
        <f t="shared" si="256"/>
        <v>-2.7777777777776198E-2</v>
      </c>
      <c r="G1259" s="13">
        <f t="shared" si="257"/>
        <v>11.638444444444458</v>
      </c>
      <c r="H1259" s="35" cm="1">
        <f t="array" ref="H1259">(m*g*_xll.Interp1d(-1,Parameters!$H$48:$H$54,Parameters!$I$48:$I$54,C1259)+c_w*A*rho_L*(C1259/3.6)^2/2+F1259*e_i*m)*C1259/3.6/1000</f>
        <v>9.8757574223387294</v>
      </c>
      <c r="I1259" s="35">
        <f t="shared" si="247"/>
        <v>13.021151195072603</v>
      </c>
      <c r="J1259" s="35">
        <f t="shared" si="248"/>
        <v>7242.5652094561337</v>
      </c>
      <c r="K1259" s="35">
        <f t="shared" si="249"/>
        <v>53.14582860268883</v>
      </c>
      <c r="L1259" s="35">
        <f t="shared" si="250"/>
        <v>887.24307355826704</v>
      </c>
      <c r="M1259" s="35" cm="1">
        <f t="array" ref="M1259">_xll.Interp2dTab(-1,1,Parameters!$V$29:$AI$29,Parameters!$U$30:$U$37,Parameters!$V$30:$AI$37,ABS(J1259),ABS(I1259))*_xll.Interp2dTab(-1,1,Parameters!$V$18:$AI$18,Parameters!$U$19:$U$26,Parameters!$V$19:$AI$26,ABS(J1259),ABS(I1259))</f>
        <v>0.72193622670061941</v>
      </c>
      <c r="N1259" s="35">
        <f t="shared" si="251"/>
        <v>13.679542675774488</v>
      </c>
      <c r="O1259" s="35">
        <f t="shared" si="252"/>
        <v>13679.542675774488</v>
      </c>
      <c r="P1259" s="35">
        <f t="shared" si="258"/>
        <v>1.3875437427288642</v>
      </c>
      <c r="Q1259" s="35" cm="1">
        <f t="array" ref="Q1259">_xll.Interp2dTab(-1,1,Parameters!$AL$29:$AY$29,Parameters!$AK$30:$AK$37,Parameters!$AL$30:$AY$37,ABS(L1259),ABS(K1259))</f>
        <v>0.92115723134015004</v>
      </c>
      <c r="R1259" s="35">
        <f t="shared" si="253"/>
        <v>10.721033376648345</v>
      </c>
      <c r="S1259" s="35">
        <f t="shared" si="259"/>
        <v>1.0174114234164955</v>
      </c>
      <c r="X1259" s="12"/>
      <c r="AB1259" s="17">
        <f>([1]WLTC_BFH!$I1260/1000-H1259)</f>
        <v>-9.8654171223387301</v>
      </c>
      <c r="AC1259" s="17">
        <f t="shared" si="254"/>
        <v>9.8654171223387301</v>
      </c>
      <c r="AG1259" s="17">
        <f>([1]WLTC_BFH!$U1263/1000-N1259)</f>
        <v>3.0644573242255113</v>
      </c>
      <c r="AH1259" s="17">
        <f t="shared" si="255"/>
        <v>3.0644573242255113</v>
      </c>
      <c r="AK1259">
        <v>-1.2619333015228307</v>
      </c>
    </row>
    <row r="1260" spans="1:37" x14ac:dyDescent="0.3">
      <c r="A1260" s="5" t="s">
        <v>5</v>
      </c>
      <c r="B1260" s="5">
        <v>1256</v>
      </c>
      <c r="C1260" s="10">
        <v>96.9</v>
      </c>
      <c r="D1260" s="10">
        <v>96.9</v>
      </c>
      <c r="E1260" s="10">
        <v>96.465800000000002</v>
      </c>
      <c r="F1260" s="13">
        <f t="shared" si="256"/>
        <v>-2.7777777777776198E-2</v>
      </c>
      <c r="G1260" s="13">
        <f t="shared" si="257"/>
        <v>11.665361111111125</v>
      </c>
      <c r="H1260" s="35" cm="1">
        <f t="array" ref="H1260">(m*g*_xll.Interp1d(-1,Parameters!$H$48:$H$54,Parameters!$I$48:$I$54,C1260)+c_w*A*rho_L*(C1260/3.6)^2/2+F1260*e_i*m)*C1260/3.6/1000</f>
        <v>9.8454919638895664</v>
      </c>
      <c r="I1260" s="35">
        <f t="shared" si="247"/>
        <v>12.994642834270199</v>
      </c>
      <c r="J1260" s="35">
        <f t="shared" si="248"/>
        <v>7235.0986473845305</v>
      </c>
      <c r="K1260" s="35">
        <f t="shared" si="249"/>
        <v>53.037634728073819</v>
      </c>
      <c r="L1260" s="35">
        <f t="shared" si="250"/>
        <v>886.32838997727924</v>
      </c>
      <c r="M1260" s="35" cm="1">
        <f t="array" ref="M1260">_xll.Interp2dTab(-1,1,Parameters!$V$29:$AI$29,Parameters!$U$30:$U$37,Parameters!$V$30:$AI$37,ABS(J1260),ABS(I1260))*_xll.Interp2dTab(-1,1,Parameters!$V$18:$AI$18,Parameters!$U$19:$U$26,Parameters!$V$19:$AI$26,ABS(J1260),ABS(I1260))</f>
        <v>0.72209643606684271</v>
      </c>
      <c r="N1260" s="35">
        <f t="shared" si="251"/>
        <v>13.634594317507743</v>
      </c>
      <c r="O1260" s="35">
        <f t="shared" si="252"/>
        <v>13634.594317507743</v>
      </c>
      <c r="P1260" s="35">
        <f t="shared" si="258"/>
        <v>1.391331130039283</v>
      </c>
      <c r="Q1260" s="35" cm="1">
        <f t="array" ref="Q1260">_xll.Interp2dTab(-1,1,Parameters!$AL$29:$AY$29,Parameters!$AK$30:$AK$37,Parameters!$AL$30:$AY$37,ABS(L1260),ABS(K1260))</f>
        <v>0.9211862138005853</v>
      </c>
      <c r="R1260" s="35">
        <f t="shared" si="253"/>
        <v>10.687841194745538</v>
      </c>
      <c r="S1260" s="35">
        <f t="shared" si="259"/>
        <v>1.0203802681928138</v>
      </c>
      <c r="X1260" s="12"/>
      <c r="AB1260" s="17">
        <f>([1]WLTC_BFH!$I1261/1000-H1260)</f>
        <v>-9.8335238638895657</v>
      </c>
      <c r="AC1260" s="17">
        <f t="shared" si="254"/>
        <v>9.8335238638895657</v>
      </c>
      <c r="AG1260" s="17">
        <f>([1]WLTC_BFH!$U1264/1000-N1260)</f>
        <v>3.0039056824923431</v>
      </c>
      <c r="AH1260" s="17">
        <f t="shared" si="255"/>
        <v>3.0039056824923431</v>
      </c>
      <c r="AK1260">
        <v>-2.4728649695359515</v>
      </c>
    </row>
    <row r="1261" spans="1:37" x14ac:dyDescent="0.3">
      <c r="A1261" s="5" t="s">
        <v>5</v>
      </c>
      <c r="B1261" s="5">
        <v>1257</v>
      </c>
      <c r="C1261" s="10">
        <v>96.7</v>
      </c>
      <c r="D1261" s="10">
        <v>96.7</v>
      </c>
      <c r="E1261" s="10">
        <v>96.501900000000006</v>
      </c>
      <c r="F1261" s="13">
        <f t="shared" si="256"/>
        <v>-5.5555555555556344E-2</v>
      </c>
      <c r="G1261" s="13">
        <f t="shared" si="257"/>
        <v>11.692222222222236</v>
      </c>
      <c r="H1261" s="35" cm="1">
        <f t="array" ref="H1261">(m*g*_xll.Interp1d(-1,Parameters!$H$48:$H$54,Parameters!$I$48:$I$54,C1261)+c_w*A*rho_L*(C1261/3.6)^2/2+F1261*e_i*m)*C1261/3.6/1000</f>
        <v>8.7703803867682701</v>
      </c>
      <c r="I1261" s="35">
        <f t="shared" si="247"/>
        <v>11.599590509584987</v>
      </c>
      <c r="J1261" s="35">
        <f t="shared" si="248"/>
        <v>7220.1655232413241</v>
      </c>
      <c r="K1261" s="35">
        <f t="shared" si="249"/>
        <v>47.343728664871122</v>
      </c>
      <c r="L1261" s="35">
        <f t="shared" si="250"/>
        <v>884.49902281530365</v>
      </c>
      <c r="M1261" s="35" cm="1">
        <f t="array" ref="M1261">_xll.Interp2dTab(-1,1,Parameters!$V$29:$AI$29,Parameters!$U$30:$U$37,Parameters!$V$30:$AI$37,ABS(J1261),ABS(I1261))*_xll.Interp2dTab(-1,1,Parameters!$V$18:$AI$18,Parameters!$U$19:$U$26,Parameters!$V$19:$AI$26,ABS(J1261),ABS(I1261))</f>
        <v>0.7170951841566624</v>
      </c>
      <c r="N1261" s="35">
        <f t="shared" si="251"/>
        <v>12.230427118378502</v>
      </c>
      <c r="O1261" s="35">
        <f t="shared" si="252"/>
        <v>12230.427118378502</v>
      </c>
      <c r="P1261" s="35">
        <f t="shared" si="258"/>
        <v>1.3947284709054992</v>
      </c>
      <c r="Q1261" s="35" cm="1">
        <f t="array" ref="Q1261">_xll.Interp2dTab(-1,1,Parameters!$AL$29:$AY$29,Parameters!$AK$30:$AK$37,Parameters!$AL$30:$AY$37,ABS(L1261),ABS(K1261))</f>
        <v>0.91358453792904715</v>
      </c>
      <c r="R1261" s="35">
        <f t="shared" si="253"/>
        <v>9.5999658736008673</v>
      </c>
      <c r="S1261" s="35">
        <f t="shared" si="259"/>
        <v>1.0230469253799253</v>
      </c>
      <c r="X1261" s="12"/>
      <c r="AB1261" s="17">
        <f>([1]WLTC_BFH!$I1262/1000-H1261)</f>
        <v>-8.7583924867682708</v>
      </c>
      <c r="AC1261" s="17">
        <f t="shared" si="254"/>
        <v>8.7583924867682708</v>
      </c>
      <c r="AG1261" s="17">
        <f>([1]WLTC_BFH!$U1265/1000-N1261)</f>
        <v>3.6664903128141617</v>
      </c>
      <c r="AH1261" s="17">
        <f t="shared" si="255"/>
        <v>3.6664903128141617</v>
      </c>
      <c r="AK1261">
        <v>-3.7970214219384371</v>
      </c>
    </row>
    <row r="1262" spans="1:37" x14ac:dyDescent="0.3">
      <c r="A1262" s="5" t="s">
        <v>5</v>
      </c>
      <c r="B1262" s="5">
        <v>1258</v>
      </c>
      <c r="C1262" s="10">
        <v>96.4</v>
      </c>
      <c r="D1262" s="10">
        <v>96.4</v>
      </c>
      <c r="E1262" s="10">
        <v>96.536199999999994</v>
      </c>
      <c r="F1262" s="13">
        <f t="shared" si="256"/>
        <v>-8.3333333333332538E-2</v>
      </c>
      <c r="G1262" s="13">
        <f t="shared" si="257"/>
        <v>11.719000000000014</v>
      </c>
      <c r="H1262" s="35" cm="1">
        <f t="array" ref="H1262">(m*g*_xll.Interp1d(-1,Parameters!$H$48:$H$54,Parameters!$I$48:$I$54,C1262)+c_w*A*rho_L*(C1262/3.6)^2/2+F1262*e_i*m)*C1262/3.6/1000</f>
        <v>7.6718170730918107</v>
      </c>
      <c r="I1262" s="35">
        <f t="shared" si="247"/>
        <v>10.178221720397941</v>
      </c>
      <c r="J1262" s="35">
        <f t="shared" si="248"/>
        <v>7197.7658370265099</v>
      </c>
      <c r="K1262" s="35">
        <f t="shared" si="249"/>
        <v>41.542411951804198</v>
      </c>
      <c r="L1262" s="35">
        <f t="shared" si="250"/>
        <v>881.7549720723398</v>
      </c>
      <c r="M1262" s="35" cm="1">
        <f t="array" ref="M1262">_xll.Interp2dTab(-1,1,Parameters!$V$29:$AI$29,Parameters!$U$30:$U$37,Parameters!$V$30:$AI$37,ABS(J1262),ABS(I1262))*_xll.Interp2dTab(-1,1,Parameters!$V$18:$AI$18,Parameters!$U$19:$U$26,Parameters!$V$19:$AI$26,ABS(J1262),ABS(I1262))</f>
        <v>0.71233390587493917</v>
      </c>
      <c r="N1262" s="35">
        <f t="shared" si="251"/>
        <v>10.769973196304251</v>
      </c>
      <c r="O1262" s="35">
        <f t="shared" si="252"/>
        <v>10769.97319630425</v>
      </c>
      <c r="P1262" s="35">
        <f t="shared" si="258"/>
        <v>1.3977201301266948</v>
      </c>
      <c r="Q1262" s="35" cm="1">
        <f t="array" ref="Q1262">_xll.Interp2dTab(-1,1,Parameters!$AL$29:$AY$29,Parameters!$AK$30:$AK$37,Parameters!$AL$30:$AY$37,ABS(L1262),ABS(K1262))</f>
        <v>0.89815685844227455</v>
      </c>
      <c r="R1262" s="35">
        <f t="shared" si="253"/>
        <v>8.5417341091148451</v>
      </c>
      <c r="S1262" s="35">
        <f t="shared" si="259"/>
        <v>1.0254196292991238</v>
      </c>
      <c r="X1262" s="12"/>
      <c r="AB1262" s="17">
        <f>([1]WLTC_BFH!$I1263/1000-H1262)</f>
        <v>-7.6599514730918106</v>
      </c>
      <c r="AC1262" s="17">
        <f t="shared" si="254"/>
        <v>7.6599514730918106</v>
      </c>
      <c r="AG1262" s="17">
        <f>([1]WLTC_BFH!$U1266/1000-N1262)</f>
        <v>4.9728157945214271</v>
      </c>
      <c r="AH1262" s="17">
        <f t="shared" si="255"/>
        <v>4.9728157945214271</v>
      </c>
      <c r="AK1262">
        <v>-3.9605438761544658</v>
      </c>
    </row>
    <row r="1263" spans="1:37" x14ac:dyDescent="0.3">
      <c r="A1263" s="5" t="s">
        <v>5</v>
      </c>
      <c r="B1263" s="5">
        <v>1259</v>
      </c>
      <c r="C1263" s="10">
        <v>96.1</v>
      </c>
      <c r="D1263" s="10">
        <v>96.1</v>
      </c>
      <c r="E1263" s="10">
        <v>96.587100000000007</v>
      </c>
      <c r="F1263" s="13">
        <f t="shared" si="256"/>
        <v>-8.3333333333336493E-2</v>
      </c>
      <c r="G1263" s="13">
        <f t="shared" si="257"/>
        <v>11.745694444444458</v>
      </c>
      <c r="H1263" s="35" cm="1">
        <f t="array" ref="H1263">(m*g*_xll.Interp1d(-1,Parameters!$H$48:$H$54,Parameters!$I$48:$I$54,C1263)+c_w*A*rho_L*(C1263/3.6)^2/2+F1263*e_i*m)*C1263/3.6/1000</f>
        <v>7.5885232176498922</v>
      </c>
      <c r="I1263" s="35">
        <f t="shared" si="247"/>
        <v>10.09914439602476</v>
      </c>
      <c r="J1263" s="35">
        <f t="shared" si="248"/>
        <v>7175.3661508116966</v>
      </c>
      <c r="K1263" s="35">
        <f t="shared" si="249"/>
        <v>41.219657852375065</v>
      </c>
      <c r="L1263" s="35">
        <f t="shared" si="250"/>
        <v>879.01092132937606</v>
      </c>
      <c r="M1263" s="35" cm="1">
        <f t="array" ref="M1263">_xll.Interp2dTab(-1,1,Parameters!$V$29:$AI$29,Parameters!$U$30:$U$37,Parameters!$V$30:$AI$37,ABS(J1263),ABS(I1263))*_xll.Interp2dTab(-1,1,Parameters!$V$18:$AI$18,Parameters!$U$19:$U$26,Parameters!$V$19:$AI$26,ABS(J1263),ABS(I1263))</f>
        <v>0.71288422895805204</v>
      </c>
      <c r="N1263" s="35">
        <f t="shared" si="251"/>
        <v>10.64481848439997</v>
      </c>
      <c r="O1263" s="35">
        <f t="shared" si="252"/>
        <v>10644.81848439997</v>
      </c>
      <c r="P1263" s="35">
        <f t="shared" si="258"/>
        <v>1.4006770241501392</v>
      </c>
      <c r="Q1263" s="35" cm="1">
        <f t="array" ref="Q1263">_xll.Interp2dTab(-1,1,Parameters!$AL$29:$AY$29,Parameters!$AK$30:$AK$37,Parameters!$AL$30:$AY$37,ABS(L1263),ABS(K1263))</f>
        <v>0.89757024367273042</v>
      </c>
      <c r="R1263" s="35">
        <f t="shared" si="253"/>
        <v>8.4545173719203621</v>
      </c>
      <c r="S1263" s="35">
        <f t="shared" si="259"/>
        <v>1.0277681063468795</v>
      </c>
      <c r="X1263" s="12"/>
      <c r="AB1263" s="17">
        <f>([1]WLTC_BFH!$I1264/1000-H1263)</f>
        <v>-7.5762047176498921</v>
      </c>
      <c r="AC1263" s="17">
        <f t="shared" si="254"/>
        <v>7.5762047176498921</v>
      </c>
      <c r="AG1263" s="17">
        <f>([1]WLTC_BFH!$U1267/1000-N1263)</f>
        <v>4.5242434625027013</v>
      </c>
      <c r="AH1263" s="17">
        <f t="shared" si="255"/>
        <v>4.5242434625027013</v>
      </c>
      <c r="AK1263">
        <v>-4.7346175994148556</v>
      </c>
    </row>
    <row r="1264" spans="1:37" x14ac:dyDescent="0.3">
      <c r="A1264" s="5" t="s">
        <v>5</v>
      </c>
      <c r="B1264" s="5">
        <v>1260</v>
      </c>
      <c r="C1264" s="10">
        <v>95.7</v>
      </c>
      <c r="D1264" s="10">
        <v>95.7</v>
      </c>
      <c r="E1264" s="10">
        <v>96.6113</v>
      </c>
      <c r="F1264" s="13">
        <f t="shared" si="256"/>
        <v>-0.11111111111110875</v>
      </c>
      <c r="G1264" s="13">
        <f t="shared" si="257"/>
        <v>11.772277777777791</v>
      </c>
      <c r="H1264" s="35" cm="1">
        <f t="array" ref="H1264">(m*g*_xll.Interp1d(-1,Parameters!$H$48:$H$54,Parameters!$I$48:$I$54,C1264)+c_w*A*rho_L*(C1264/3.6)^2/2+F1264*e_i*m)*C1264/3.6/1000</f>
        <v>6.4740056358744402</v>
      </c>
      <c r="I1264" s="35">
        <f t="shared" si="247"/>
        <v>8.6519069003701059</v>
      </c>
      <c r="J1264" s="35">
        <f t="shared" si="248"/>
        <v>7145.49990252528</v>
      </c>
      <c r="K1264" s="35">
        <f t="shared" si="249"/>
        <v>35.312758013860588</v>
      </c>
      <c r="L1264" s="35">
        <f t="shared" si="250"/>
        <v>875.35218700542441</v>
      </c>
      <c r="M1264" s="35" cm="1">
        <f t="array" ref="M1264">_xll.Interp2dTab(-1,1,Parameters!$V$29:$AI$29,Parameters!$U$30:$U$37,Parameters!$V$30:$AI$37,ABS(J1264),ABS(I1264))*_xll.Interp2dTab(-1,1,Parameters!$V$18:$AI$18,Parameters!$U$19:$U$26,Parameters!$V$19:$AI$26,ABS(J1264),ABS(I1264))</f>
        <v>0.63221941475999088</v>
      </c>
      <c r="N1264" s="35">
        <f t="shared" si="251"/>
        <v>10.240124685718744</v>
      </c>
      <c r="O1264" s="35">
        <f t="shared" si="252"/>
        <v>10240.124685718743</v>
      </c>
      <c r="P1264" s="35">
        <f t="shared" si="258"/>
        <v>1.4035215032295054</v>
      </c>
      <c r="Q1264" s="35" cm="1">
        <f t="array" ref="Q1264">_xll.Interp2dTab(-1,1,Parameters!$AL$29:$AY$29,Parameters!$AK$30:$AK$37,Parameters!$AL$30:$AY$37,ABS(L1264),ABS(K1264))</f>
        <v>0.88228016345182103</v>
      </c>
      <c r="R1264" s="35">
        <f t="shared" si="253"/>
        <v>7.3378116204558284</v>
      </c>
      <c r="S1264" s="35">
        <f t="shared" si="259"/>
        <v>1.0298063873525618</v>
      </c>
      <c r="X1264" s="12"/>
      <c r="AB1264" s="17">
        <f>([1]WLTC_BFH!$I1265/1000-H1264)</f>
        <v>-6.46221633587444</v>
      </c>
      <c r="AC1264" s="17">
        <f t="shared" si="254"/>
        <v>6.46221633587444</v>
      </c>
      <c r="AG1264" s="17">
        <f>([1]WLTC_BFH!$U1268/1000-N1264)</f>
        <v>4.4966025870085211</v>
      </c>
      <c r="AH1264" s="17">
        <f t="shared" si="255"/>
        <v>4.4966025870085211</v>
      </c>
      <c r="AK1264">
        <v>-4.9275041547267548</v>
      </c>
    </row>
    <row r="1265" spans="1:37" x14ac:dyDescent="0.3">
      <c r="A1265" s="5" t="s">
        <v>5</v>
      </c>
      <c r="B1265" s="5">
        <v>1261</v>
      </c>
      <c r="C1265" s="10">
        <v>95.5</v>
      </c>
      <c r="D1265" s="10">
        <v>95.5</v>
      </c>
      <c r="E1265" s="10">
        <v>96.546800000000005</v>
      </c>
      <c r="F1265" s="13">
        <f t="shared" si="256"/>
        <v>-5.5555555555556344E-2</v>
      </c>
      <c r="G1265" s="13">
        <f t="shared" si="257"/>
        <v>11.798805555555569</v>
      </c>
      <c r="H1265" s="35" cm="1">
        <f t="array" ref="H1265">(m*g*_xll.Interp1d(-1,Parameters!$H$48:$H$54,Parameters!$I$48:$I$54,C1265)+c_w*A*rho_L*(C1265/3.6)^2/2+F1265*e_i*m)*C1265/3.6/1000</f>
        <v>8.4256391138712896</v>
      </c>
      <c r="I1265" s="35">
        <f t="shared" si="247"/>
        <v>11.283665004693795</v>
      </c>
      <c r="J1265" s="35">
        <f t="shared" si="248"/>
        <v>7130.5667783820718</v>
      </c>
      <c r="K1265" s="35">
        <f t="shared" si="249"/>
        <v>46.054278716657727</v>
      </c>
      <c r="L1265" s="35">
        <f t="shared" si="250"/>
        <v>873.5228198434487</v>
      </c>
      <c r="M1265" s="35" cm="1">
        <f t="array" ref="M1265">_xll.Interp2dTab(-1,1,Parameters!$V$29:$AI$29,Parameters!$U$30:$U$37,Parameters!$V$30:$AI$37,ABS(J1265),ABS(I1265))*_xll.Interp2dTab(-1,1,Parameters!$V$18:$AI$18,Parameters!$U$19:$U$26,Parameters!$V$19:$AI$26,ABS(J1265),ABS(I1265))</f>
        <v>0.71918827147501108</v>
      </c>
      <c r="N1265" s="35">
        <f t="shared" si="251"/>
        <v>11.715484592915871</v>
      </c>
      <c r="O1265" s="35">
        <f t="shared" si="252"/>
        <v>11715.484592915871</v>
      </c>
      <c r="P1265" s="35">
        <f t="shared" si="258"/>
        <v>1.4067758045053154</v>
      </c>
      <c r="Q1265" s="35" cm="1">
        <f t="array" ref="Q1265">_xll.Interp2dTab(-1,1,Parameters!$AL$29:$AY$29,Parameters!$AK$30:$AK$37,Parameters!$AL$30:$AY$37,ABS(L1265),ABS(K1265))</f>
        <v>0.91090266885406868</v>
      </c>
      <c r="R1265" s="35">
        <f t="shared" si="253"/>
        <v>9.2497688303744781</v>
      </c>
      <c r="S1265" s="35">
        <f t="shared" si="259"/>
        <v>1.0323757675832215</v>
      </c>
      <c r="X1265" s="12"/>
      <c r="AB1265" s="17">
        <f>([1]WLTC_BFH!$I1266/1000-H1265)</f>
        <v>-8.4146771138712904</v>
      </c>
      <c r="AC1265" s="17">
        <f t="shared" si="254"/>
        <v>8.4146771138712904</v>
      </c>
      <c r="AG1265" s="17">
        <f>([1]WLTC_BFH!$U1269/1000-N1265)</f>
        <v>-0.15948459291553974</v>
      </c>
      <c r="AH1265" s="17">
        <f t="shared" si="255"/>
        <v>0.15948459291553974</v>
      </c>
      <c r="AK1265">
        <v>-7.1956703105526429</v>
      </c>
    </row>
    <row r="1266" spans="1:37" x14ac:dyDescent="0.3">
      <c r="A1266" s="5" t="s">
        <v>5</v>
      </c>
      <c r="B1266" s="5">
        <v>1262</v>
      </c>
      <c r="C1266" s="10">
        <v>95.3</v>
      </c>
      <c r="D1266" s="10">
        <v>95.3</v>
      </c>
      <c r="E1266" s="10">
        <v>96.444199999999995</v>
      </c>
      <c r="F1266" s="13">
        <f t="shared" si="256"/>
        <v>-5.5555555555556344E-2</v>
      </c>
      <c r="G1266" s="13">
        <f t="shared" si="257"/>
        <v>11.825277777777792</v>
      </c>
      <c r="H1266" s="35" cm="1">
        <f t="array" ref="H1266">(m*g*_xll.Interp1d(-1,Parameters!$H$48:$H$54,Parameters!$I$48:$I$54,C1266)+c_w*A*rho_L*(C1266/3.6)^2/2+F1266*e_i*m)*C1266/3.6/1000</f>
        <v>8.368981048029303</v>
      </c>
      <c r="I1266" s="35">
        <f t="shared" si="247"/>
        <v>11.231309259234742</v>
      </c>
      <c r="J1266" s="35">
        <f t="shared" si="248"/>
        <v>7115.6336542388626</v>
      </c>
      <c r="K1266" s="35">
        <f t="shared" si="249"/>
        <v>45.840588741566599</v>
      </c>
      <c r="L1266" s="35">
        <f t="shared" si="250"/>
        <v>871.69345268147276</v>
      </c>
      <c r="M1266" s="35" cm="1">
        <f t="array" ref="M1266">_xll.Interp2dTab(-1,1,Parameters!$V$29:$AI$29,Parameters!$U$30:$U$37,Parameters!$V$30:$AI$37,ABS(J1266),ABS(I1266))*_xll.Interp2dTab(-1,1,Parameters!$V$18:$AI$18,Parameters!$U$19:$U$26,Parameters!$V$19:$AI$26,ABS(J1266),ABS(I1266))</f>
        <v>0.71954427174411872</v>
      </c>
      <c r="N1266" s="35">
        <f t="shared" si="251"/>
        <v>11.630946665371335</v>
      </c>
      <c r="O1266" s="35">
        <f t="shared" si="252"/>
        <v>11630.946665371335</v>
      </c>
      <c r="P1266" s="35">
        <f t="shared" si="258"/>
        <v>1.410006623023474</v>
      </c>
      <c r="Q1266" s="35" cm="1">
        <f t="array" ref="Q1266">_xll.Interp2dTab(-1,1,Parameters!$AL$29:$AY$29,Parameters!$AK$30:$AK$37,Parameters!$AL$30:$AY$37,ABS(L1266),ABS(K1266))</f>
        <v>0.91047540727193721</v>
      </c>
      <c r="R1266" s="35">
        <f t="shared" si="253"/>
        <v>9.1918803969734117</v>
      </c>
      <c r="S1266" s="35">
        <f t="shared" si="259"/>
        <v>1.0349290676934919</v>
      </c>
      <c r="X1266" s="12"/>
      <c r="AB1266" s="17">
        <f>([1]WLTC_BFH!$I1267/1000-H1266)</f>
        <v>-8.3583093480293034</v>
      </c>
      <c r="AC1266" s="17">
        <f t="shared" si="254"/>
        <v>8.3583093480293034</v>
      </c>
      <c r="AG1266" s="17">
        <f>([1]WLTC_BFH!$U1270/1000-N1266)</f>
        <v>-0.25834853453041617</v>
      </c>
      <c r="AH1266" s="17">
        <f t="shared" si="255"/>
        <v>0.25834853453041617</v>
      </c>
      <c r="AK1266">
        <v>-6.9297077200114767</v>
      </c>
    </row>
    <row r="1267" spans="1:37" x14ac:dyDescent="0.3">
      <c r="A1267" s="5" t="s">
        <v>5</v>
      </c>
      <c r="B1267" s="5">
        <v>1263</v>
      </c>
      <c r="C1267" s="10">
        <v>95.2</v>
      </c>
      <c r="D1267" s="10">
        <v>95.2</v>
      </c>
      <c r="E1267" s="10">
        <v>96.333500000000001</v>
      </c>
      <c r="F1267" s="13">
        <f t="shared" si="256"/>
        <v>-2.7777777777776198E-2</v>
      </c>
      <c r="G1267" s="13">
        <f t="shared" si="257"/>
        <v>11.851722222222236</v>
      </c>
      <c r="H1267" s="35" cm="1">
        <f t="array" ref="H1267">(m*g*_xll.Interp1d(-1,Parameters!$H$48:$H$54,Parameters!$I$48:$I$54,C1267)+c_w*A*rho_L*(C1267/3.6)^2/2+F1267*e_i*m)*C1267/3.6/1000</f>
        <v>9.3397498666113083</v>
      </c>
      <c r="I1267" s="35">
        <f t="shared" si="247"/>
        <v>12.547262937735814</v>
      </c>
      <c r="J1267" s="35">
        <f t="shared" si="248"/>
        <v>7108.1670921672585</v>
      </c>
      <c r="K1267" s="35">
        <f t="shared" si="249"/>
        <v>51.211653680368727</v>
      </c>
      <c r="L1267" s="35">
        <f t="shared" si="250"/>
        <v>870.77876910048485</v>
      </c>
      <c r="M1267" s="35" cm="1">
        <f t="array" ref="M1267">_xll.Interp2dTab(-1,1,Parameters!$V$29:$AI$29,Parameters!$U$30:$U$37,Parameters!$V$30:$AI$37,ABS(J1267),ABS(I1267))*_xll.Interp2dTab(-1,1,Parameters!$V$18:$AI$18,Parameters!$U$19:$U$26,Parameters!$V$19:$AI$26,ABS(J1267),ABS(I1267))</f>
        <v>0.72489829983676213</v>
      </c>
      <c r="N1267" s="35">
        <f t="shared" si="251"/>
        <v>12.884220957221864</v>
      </c>
      <c r="O1267" s="35">
        <f t="shared" si="252"/>
        <v>12884.220957221864</v>
      </c>
      <c r="P1267" s="35">
        <f t="shared" si="258"/>
        <v>1.413585573289369</v>
      </c>
      <c r="Q1267" s="35" cm="1">
        <f t="array" ref="Q1267">_xll.Interp2dTab(-1,1,Parameters!$AL$29:$AY$29,Parameters!$AK$30:$AK$37,Parameters!$AL$30:$AY$37,ABS(L1267),ABS(K1267))</f>
        <v>0.92166908853862051</v>
      </c>
      <c r="R1267" s="35">
        <f t="shared" si="253"/>
        <v>10.133517531134979</v>
      </c>
      <c r="S1267" s="35">
        <f t="shared" si="259"/>
        <v>1.0377439336743628</v>
      </c>
      <c r="X1267" s="12"/>
      <c r="AB1267" s="17">
        <f>([1]WLTC_BFH!$I1268/1000-H1267)</f>
        <v>-9.3291709666113078</v>
      </c>
      <c r="AC1267" s="17">
        <f t="shared" si="254"/>
        <v>9.3291709666113078</v>
      </c>
      <c r="AG1267" s="17">
        <f>([1]WLTC_BFH!$U1271/1000-N1267)</f>
        <v>-3.8334164769077361E-2</v>
      </c>
      <c r="AH1267" s="17">
        <f t="shared" si="255"/>
        <v>3.8334164769077361E-2</v>
      </c>
      <c r="AK1267">
        <v>-5.2950196403953402</v>
      </c>
    </row>
    <row r="1268" spans="1:37" x14ac:dyDescent="0.3">
      <c r="A1268" s="5" t="s">
        <v>5</v>
      </c>
      <c r="B1268" s="5">
        <v>1264</v>
      </c>
      <c r="C1268" s="10">
        <v>95</v>
      </c>
      <c r="D1268" s="10">
        <v>95</v>
      </c>
      <c r="E1268" s="10">
        <v>95.893199999999993</v>
      </c>
      <c r="F1268" s="13">
        <f t="shared" si="256"/>
        <v>-5.5555555555556344E-2</v>
      </c>
      <c r="G1268" s="13">
        <f t="shared" si="257"/>
        <v>11.878111111111124</v>
      </c>
      <c r="H1268" s="35" cm="1">
        <f t="array" ref="H1268">(m*g*_xll.Interp1d(-1,Parameters!$H$48:$H$54,Parameters!$I$48:$I$54,C1268)+c_w*A*rho_L*(C1268/3.6)^2/2+F1268*e_i*m)*C1268/3.6/1000</f>
        <v>8.2844197591782578</v>
      </c>
      <c r="I1268" s="35">
        <f t="shared" si="247"/>
        <v>11.152935554629812</v>
      </c>
      <c r="J1268" s="35">
        <f t="shared" si="248"/>
        <v>7093.2339680240493</v>
      </c>
      <c r="K1268" s="35">
        <f t="shared" si="249"/>
        <v>45.520706466221576</v>
      </c>
      <c r="L1268" s="35">
        <f t="shared" si="250"/>
        <v>868.94940193850903</v>
      </c>
      <c r="M1268" s="35" cm="1">
        <f t="array" ref="M1268">_xll.Interp2dTab(-1,1,Parameters!$V$29:$AI$29,Parameters!$U$30:$U$37,Parameters!$V$30:$AI$37,ABS(J1268),ABS(I1268))*_xll.Interp2dTab(-1,1,Parameters!$V$18:$AI$18,Parameters!$U$19:$U$26,Parameters!$V$19:$AI$26,ABS(J1268),ABS(I1268))</f>
        <v>0.72008209053413053</v>
      </c>
      <c r="N1268" s="35">
        <f t="shared" si="251"/>
        <v>11.504826835830869</v>
      </c>
      <c r="O1268" s="35">
        <f t="shared" si="252"/>
        <v>11504.826835830869</v>
      </c>
      <c r="P1268" s="35">
        <f t="shared" si="258"/>
        <v>1.4167813585215443</v>
      </c>
      <c r="Q1268" s="35" cm="1">
        <f t="array" ref="Q1268">_xll.Interp2dTab(-1,1,Parameters!$AL$29:$AY$29,Parameters!$AK$30:$AK$37,Parameters!$AL$30:$AY$37,ABS(L1268),ABS(K1268))</f>
        <v>0.90984501646719573</v>
      </c>
      <c r="R1268" s="35">
        <f t="shared" si="253"/>
        <v>9.1053087165828863</v>
      </c>
      <c r="S1268" s="35">
        <f t="shared" si="259"/>
        <v>1.0402731860956358</v>
      </c>
      <c r="X1268" s="12"/>
      <c r="AB1268" s="17">
        <f>([1]WLTC_BFH!$I1269/1000-H1268)</f>
        <v>-8.2781452591782578</v>
      </c>
      <c r="AC1268" s="17">
        <f t="shared" si="254"/>
        <v>8.2781452591782578</v>
      </c>
      <c r="AG1268" s="17">
        <f>([1]WLTC_BFH!$U1272/1000-N1268)</f>
        <v>1.6836416326376238</v>
      </c>
      <c r="AH1268" s="17">
        <f t="shared" si="255"/>
        <v>1.6836416326376238</v>
      </c>
      <c r="AK1268">
        <v>-1.3957289453449029</v>
      </c>
    </row>
    <row r="1269" spans="1:37" x14ac:dyDescent="0.3">
      <c r="A1269" s="5" t="s">
        <v>5</v>
      </c>
      <c r="B1269" s="5">
        <v>1265</v>
      </c>
      <c r="C1269" s="10">
        <v>94.9</v>
      </c>
      <c r="D1269" s="10">
        <v>94.9</v>
      </c>
      <c r="E1269" s="10">
        <v>95.461500000000001</v>
      </c>
      <c r="F1269" s="13">
        <f t="shared" si="256"/>
        <v>-2.7777777777776198E-2</v>
      </c>
      <c r="G1269" s="13">
        <f t="shared" si="257"/>
        <v>11.904472222222235</v>
      </c>
      <c r="H1269" s="35" cm="1">
        <f t="array" ref="H1269">(m*g*_xll.Interp1d(-1,Parameters!$H$48:$H$54,Parameters!$I$48:$I$54,C1269)+c_w*A*rho_L*(C1269/3.6)^2/2+F1269*e_i*m)*C1269/3.6/1000</f>
        <v>9.2522105025792012</v>
      </c>
      <c r="I1269" s="35">
        <f t="shared" si="247"/>
        <v>12.468953198564348</v>
      </c>
      <c r="J1269" s="35">
        <f t="shared" si="248"/>
        <v>7085.7674059524461</v>
      </c>
      <c r="K1269" s="35">
        <f t="shared" si="249"/>
        <v>50.89203247994039</v>
      </c>
      <c r="L1269" s="35">
        <f t="shared" si="250"/>
        <v>868.03471835752123</v>
      </c>
      <c r="M1269" s="35" cm="1">
        <f t="array" ref="M1269">_xll.Interp2dTab(-1,1,Parameters!$V$29:$AI$29,Parameters!$U$30:$U$37,Parameters!$V$30:$AI$37,ABS(J1269),ABS(I1269))*_xll.Interp2dTab(-1,1,Parameters!$V$18:$AI$18,Parameters!$U$19:$U$26,Parameters!$V$19:$AI$26,ABS(J1269),ABS(I1269))</f>
        <v>0.72540803182700364</v>
      </c>
      <c r="N1269" s="35">
        <f t="shared" si="251"/>
        <v>12.754491398829289</v>
      </c>
      <c r="O1269" s="35">
        <f t="shared" si="252"/>
        <v>12754.49139882929</v>
      </c>
      <c r="P1269" s="35">
        <f t="shared" si="258"/>
        <v>1.4203242727989969</v>
      </c>
      <c r="Q1269" s="35" cm="1">
        <f t="array" ref="Q1269">_xll.Interp2dTab(-1,1,Parameters!$AL$29:$AY$29,Parameters!$AK$30:$AK$37,Parameters!$AL$30:$AY$37,ABS(L1269),ABS(K1269))</f>
        <v>0.92175239490669669</v>
      </c>
      <c r="R1269" s="35">
        <f t="shared" si="253"/>
        <v>10.037631096706557</v>
      </c>
      <c r="S1269" s="35">
        <f t="shared" si="259"/>
        <v>1.0430614169558321</v>
      </c>
      <c r="X1269" s="12"/>
      <c r="AB1269" s="17">
        <f>([1]WLTC_BFH!$I1270/1000-H1269)</f>
        <v>-9.2443648025792005</v>
      </c>
      <c r="AC1269" s="17">
        <f t="shared" si="254"/>
        <v>9.2443648025792005</v>
      </c>
      <c r="AG1269" s="17">
        <f>([1]WLTC_BFH!$U1273/1000-N1269)</f>
        <v>0.15999508765722226</v>
      </c>
      <c r="AH1269" s="17">
        <f t="shared" si="255"/>
        <v>0.15999508765722226</v>
      </c>
      <c r="AK1269">
        <v>-1.4766770830267131</v>
      </c>
    </row>
    <row r="1270" spans="1:37" x14ac:dyDescent="0.3">
      <c r="A1270" s="5" t="s">
        <v>5</v>
      </c>
      <c r="B1270" s="5">
        <v>1266</v>
      </c>
      <c r="C1270" s="10">
        <v>94.7</v>
      </c>
      <c r="D1270" s="10">
        <v>94.7</v>
      </c>
      <c r="E1270" s="10">
        <v>95.187899999999999</v>
      </c>
      <c r="F1270" s="13">
        <f t="shared" si="256"/>
        <v>-5.5555555555556344E-2</v>
      </c>
      <c r="G1270" s="13">
        <f t="shared" si="257"/>
        <v>11.930777777777791</v>
      </c>
      <c r="H1270" s="35" cm="1">
        <f t="array" ref="H1270">(m*g*_xll.Interp1d(-1,Parameters!$H$48:$H$54,Parameters!$I$48:$I$54,C1270)+c_w*A*rho_L*(C1270/3.6)^2/2+F1270*e_i*m)*C1270/3.6/1000</f>
        <v>8.2003682418770829</v>
      </c>
      <c r="I1270" s="35">
        <f t="shared" si="247"/>
        <v>11.074753746325266</v>
      </c>
      <c r="J1270" s="35">
        <f t="shared" si="248"/>
        <v>7070.8342818092378</v>
      </c>
      <c r="K1270" s="35">
        <f t="shared" si="249"/>
        <v>45.201607415626576</v>
      </c>
      <c r="L1270" s="35">
        <f t="shared" si="250"/>
        <v>866.20535119554552</v>
      </c>
      <c r="M1270" s="35" cm="1">
        <f t="array" ref="M1270">_xll.Interp2dTab(-1,1,Parameters!$V$29:$AI$29,Parameters!$U$30:$U$37,Parameters!$V$30:$AI$37,ABS(J1270),ABS(I1270))*_xll.Interp2dTab(-1,1,Parameters!$V$18:$AI$18,Parameters!$U$19:$U$26,Parameters!$V$19:$AI$26,ABS(J1270),ABS(I1270))</f>
        <v>0.72062448393793044</v>
      </c>
      <c r="N1270" s="35">
        <f t="shared" si="251"/>
        <v>11.379530427644205</v>
      </c>
      <c r="O1270" s="35">
        <f t="shared" si="252"/>
        <v>11379.530427644206</v>
      </c>
      <c r="P1270" s="35">
        <f t="shared" si="258"/>
        <v>1.4234852534733424</v>
      </c>
      <c r="Q1270" s="35" cm="1">
        <f t="array" ref="Q1270">_xll.Interp2dTab(-1,1,Parameters!$AL$29:$AY$29,Parameters!$AK$30:$AK$37,Parameters!$AL$30:$AY$37,ABS(L1270),ABS(K1270))</f>
        <v>0.90922719315726597</v>
      </c>
      <c r="R1270" s="35">
        <f t="shared" si="253"/>
        <v>9.0190529975258809</v>
      </c>
      <c r="S1270" s="35">
        <f t="shared" si="259"/>
        <v>1.0455667094551448</v>
      </c>
      <c r="X1270" s="12"/>
      <c r="AB1270" s="17">
        <f>([1]WLTC_BFH!$I1271/1000-H1270)</f>
        <v>-8.1915593418770829</v>
      </c>
      <c r="AC1270" s="17">
        <f t="shared" si="254"/>
        <v>8.1915593418770829</v>
      </c>
      <c r="AG1270" s="17">
        <f>([1]WLTC_BFH!$U1274/1000-N1270)</f>
        <v>1.5310150269012386</v>
      </c>
      <c r="AH1270" s="17">
        <f t="shared" si="255"/>
        <v>1.5310150269012386</v>
      </c>
      <c r="AK1270">
        <v>-2.8429356206883778</v>
      </c>
    </row>
    <row r="1271" spans="1:37" x14ac:dyDescent="0.3">
      <c r="A1271" s="5" t="s">
        <v>5</v>
      </c>
      <c r="B1271" s="5">
        <v>1267</v>
      </c>
      <c r="C1271" s="10">
        <v>94.5</v>
      </c>
      <c r="D1271" s="10">
        <v>94.5</v>
      </c>
      <c r="E1271" s="10">
        <v>94.954700000000003</v>
      </c>
      <c r="F1271" s="13">
        <f t="shared" si="256"/>
        <v>-5.5555555555556344E-2</v>
      </c>
      <c r="G1271" s="13">
        <f t="shared" si="257"/>
        <v>11.957027777777791</v>
      </c>
      <c r="H1271" s="35" cm="1">
        <f t="array" ref="H1271">(m*g*_xll.Interp1d(-1,Parameters!$H$48:$H$54,Parameters!$I$48:$I$54,C1271)+c_w*A*rho_L*(C1271/3.6)^2/2+F1271*e_i*m)*C1271/3.6/1000</f>
        <v>8.1446164365681994</v>
      </c>
      <c r="I1271" s="35">
        <f t="shared" si="247"/>
        <v>11.022739149844666</v>
      </c>
      <c r="J1271" s="35">
        <f t="shared" si="248"/>
        <v>7055.9011576660287</v>
      </c>
      <c r="K1271" s="35">
        <f t="shared" si="249"/>
        <v>44.989309840091003</v>
      </c>
      <c r="L1271" s="35">
        <f t="shared" si="250"/>
        <v>864.37598403356958</v>
      </c>
      <c r="M1271" s="35" cm="1">
        <f t="array" ref="M1271">_xll.Interp2dTab(-1,1,Parameters!$V$29:$AI$29,Parameters!$U$30:$U$37,Parameters!$V$30:$AI$37,ABS(J1271),ABS(I1271))*_xll.Interp2dTab(-1,1,Parameters!$V$18:$AI$18,Parameters!$U$19:$U$26,Parameters!$V$19:$AI$26,ABS(J1271),ABS(I1271))</f>
        <v>0.7209886168621169</v>
      </c>
      <c r="N1271" s="35">
        <f t="shared" si="251"/>
        <v>11.296456346308432</v>
      </c>
      <c r="O1271" s="35">
        <f t="shared" si="252"/>
        <v>11296.456346308432</v>
      </c>
      <c r="P1271" s="35">
        <f t="shared" si="258"/>
        <v>1.4266231580139836</v>
      </c>
      <c r="Q1271" s="35" cm="1">
        <f t="array" ref="Q1271">_xll.Interp2dTab(-1,1,Parameters!$AL$29:$AY$29,Parameters!$AK$30:$AK$37,Parameters!$AL$30:$AY$37,ABS(L1271),ABS(K1271))</f>
        <v>0.90882227378813307</v>
      </c>
      <c r="R1271" s="35">
        <f t="shared" si="253"/>
        <v>8.9617262598769596</v>
      </c>
      <c r="S1271" s="35">
        <f t="shared" si="259"/>
        <v>1.0480560778606662</v>
      </c>
      <c r="X1271" s="12"/>
      <c r="AB1271" s="17">
        <f>([1]WLTC_BFH!$I1272/1000-H1271)</f>
        <v>-8.1354087365682002</v>
      </c>
      <c r="AC1271" s="17">
        <f t="shared" si="254"/>
        <v>8.1354087365682002</v>
      </c>
      <c r="AG1271" s="17">
        <f>([1]WLTC_BFH!$U1275/1000-N1271)</f>
        <v>2.0809417119439981</v>
      </c>
      <c r="AH1271" s="17">
        <f t="shared" si="255"/>
        <v>2.0809417119439981</v>
      </c>
      <c r="AK1271">
        <v>-2.6073110242603121</v>
      </c>
    </row>
    <row r="1272" spans="1:37" x14ac:dyDescent="0.3">
      <c r="A1272" s="5" t="s">
        <v>5</v>
      </c>
      <c r="B1272" s="5">
        <v>1268</v>
      </c>
      <c r="C1272" s="10">
        <v>94.4</v>
      </c>
      <c r="D1272" s="10">
        <v>94.4</v>
      </c>
      <c r="E1272" s="10">
        <v>94.714600000000004</v>
      </c>
      <c r="F1272" s="13">
        <f t="shared" si="256"/>
        <v>-2.7777777777776198E-2</v>
      </c>
      <c r="G1272" s="13">
        <f t="shared" si="257"/>
        <v>11.983250000000012</v>
      </c>
      <c r="H1272" s="35" cm="1">
        <f t="array" ref="H1272">(m*g*_xll.Interp1d(-1,Parameters!$H$48:$H$54,Parameters!$I$48:$I$54,C1272)+c_w*A*rho_L*(C1272/3.6)^2/2+F1272*e_i*m)*C1272/3.6/1000</f>
        <v>9.1074427210470006</v>
      </c>
      <c r="I1272" s="35">
        <f t="shared" si="247"/>
        <v>12.338863402834965</v>
      </c>
      <c r="J1272" s="35">
        <f t="shared" si="248"/>
        <v>7048.4345955944245</v>
      </c>
      <c r="K1272" s="35">
        <f t="shared" si="249"/>
        <v>50.361070978670909</v>
      </c>
      <c r="L1272" s="35">
        <f t="shared" si="250"/>
        <v>863.46130045258167</v>
      </c>
      <c r="M1272" s="35" cm="1">
        <f t="array" ref="M1272">_xll.Interp2dTab(-1,1,Parameters!$V$29:$AI$29,Parameters!$U$30:$U$37,Parameters!$V$30:$AI$37,ABS(J1272),ABS(I1272))*_xll.Interp2dTab(-1,1,Parameters!$V$18:$AI$18,Parameters!$U$19:$U$26,Parameters!$V$19:$AI$26,ABS(J1272),ABS(I1272))</f>
        <v>0.72626772146217833</v>
      </c>
      <c r="N1272" s="35">
        <f t="shared" si="251"/>
        <v>12.54006264069012</v>
      </c>
      <c r="O1272" s="35">
        <f t="shared" si="252"/>
        <v>12540.062640690121</v>
      </c>
      <c r="P1272" s="35">
        <f t="shared" si="258"/>
        <v>1.4301065087475087</v>
      </c>
      <c r="Q1272" s="35" cm="1">
        <f t="array" ref="Q1272">_xll.Interp2dTab(-1,1,Parameters!$AL$29:$AY$29,Parameters!$AK$30:$AK$37,Parameters!$AL$30:$AY$37,ABS(L1272),ABS(K1272))</f>
        <v>0.92188998355956031</v>
      </c>
      <c r="R1272" s="35">
        <f t="shared" si="253"/>
        <v>9.8790993323105116</v>
      </c>
      <c r="S1272" s="35">
        <f t="shared" si="259"/>
        <v>1.0508002721196414</v>
      </c>
      <c r="X1272" s="12"/>
      <c r="AB1272" s="17">
        <f>([1]WLTC_BFH!$I1273/1000-H1272)</f>
        <v>-9.0987418210470015</v>
      </c>
      <c r="AC1272" s="17">
        <f t="shared" si="254"/>
        <v>9.0987418210470015</v>
      </c>
      <c r="AG1272" s="17">
        <f>([1]WLTC_BFH!$U1276/1000-N1272)</f>
        <v>0.83057956114486409</v>
      </c>
      <c r="AH1272" s="17">
        <f t="shared" si="255"/>
        <v>0.83057956114486409</v>
      </c>
      <c r="AK1272">
        <v>-2.3878814631599212</v>
      </c>
    </row>
    <row r="1273" spans="1:37" x14ac:dyDescent="0.3">
      <c r="A1273" s="5" t="s">
        <v>5</v>
      </c>
      <c r="B1273" s="5">
        <v>1269</v>
      </c>
      <c r="C1273" s="10">
        <v>94.4</v>
      </c>
      <c r="D1273" s="10">
        <v>94.4</v>
      </c>
      <c r="E1273" s="10">
        <v>94.468699999999998</v>
      </c>
      <c r="F1273" s="13">
        <f t="shared" si="256"/>
        <v>0</v>
      </c>
      <c r="G1273" s="13">
        <f t="shared" si="257"/>
        <v>12.009472222222234</v>
      </c>
      <c r="H1273" s="35" cm="1">
        <f t="array" ref="H1273">(m*g*_xll.Interp1d(-1,Parameters!$H$48:$H$54,Parameters!$I$48:$I$54,C1273)+c_w*A*rho_L*(C1273/3.6)^2/2+F1273*e_i*m)*C1273/3.6/1000</f>
        <v>10.098060296355587</v>
      </c>
      <c r="I1273" s="35">
        <f t="shared" si="247"/>
        <v>13.680962971348645</v>
      </c>
      <c r="J1273" s="35">
        <f t="shared" si="248"/>
        <v>7048.4345955944245</v>
      </c>
      <c r="K1273" s="35">
        <f t="shared" si="249"/>
        <v>55.838850367559495</v>
      </c>
      <c r="L1273" s="35">
        <f t="shared" si="250"/>
        <v>863.46130045258167</v>
      </c>
      <c r="M1273" s="35" cm="1">
        <f t="array" ref="M1273">_xll.Interp2dTab(-1,1,Parameters!$V$29:$AI$29,Parameters!$U$30:$U$37,Parameters!$V$30:$AI$37,ABS(J1273),ABS(I1273))*_xll.Interp2dTab(-1,1,Parameters!$V$18:$AI$18,Parameters!$U$19:$U$26,Parameters!$V$19:$AI$26,ABS(J1273),ABS(I1273))</f>
        <v>0.73137847680709267</v>
      </c>
      <c r="N1273" s="35">
        <f t="shared" si="251"/>
        <v>13.806887427751086</v>
      </c>
      <c r="O1273" s="35">
        <f t="shared" si="252"/>
        <v>13806.887427751086</v>
      </c>
      <c r="P1273" s="35">
        <f t="shared" si="258"/>
        <v>1.4339417552552174</v>
      </c>
      <c r="Q1273" s="35" cm="1">
        <f t="array" ref="Q1273">_xll.Interp2dTab(-1,1,Parameters!$AL$29:$AY$29,Parameters!$AK$30:$AK$37,Parameters!$AL$30:$AY$37,ABS(L1273),ABS(K1273))</f>
        <v>0.92284648863589358</v>
      </c>
      <c r="R1273" s="35">
        <f t="shared" si="253"/>
        <v>10.942296926634077</v>
      </c>
      <c r="S1273" s="35">
        <f t="shared" si="259"/>
        <v>1.0538397990437065</v>
      </c>
      <c r="X1273" s="12"/>
      <c r="AB1273" s="17">
        <f>([1]WLTC_BFH!$I1274/1000-H1273)</f>
        <v>-10.089235096355587</v>
      </c>
      <c r="AC1273" s="17">
        <f t="shared" si="254"/>
        <v>10.089235096355587</v>
      </c>
      <c r="AG1273" s="17">
        <f>([1]WLTC_BFH!$U1277/1000-N1273)</f>
        <v>-1.1626894079491592</v>
      </c>
      <c r="AH1273" s="17">
        <f t="shared" si="255"/>
        <v>1.1626894079491592</v>
      </c>
      <c r="AK1273">
        <v>-2.8970167413564241</v>
      </c>
    </row>
    <row r="1274" spans="1:37" x14ac:dyDescent="0.3">
      <c r="A1274" s="5" t="s">
        <v>5</v>
      </c>
      <c r="B1274" s="5">
        <v>1270</v>
      </c>
      <c r="C1274" s="10">
        <v>94.3</v>
      </c>
      <c r="D1274" s="10">
        <v>94.3</v>
      </c>
      <c r="E1274" s="10">
        <v>94.276499999999999</v>
      </c>
      <c r="F1274" s="13">
        <f t="shared" si="256"/>
        <v>-2.7777777777780146E-2</v>
      </c>
      <c r="G1274" s="13">
        <f t="shared" si="257"/>
        <v>12.035666666666678</v>
      </c>
      <c r="H1274" s="35" cm="1">
        <f t="array" ref="H1274">(m*g*_xll.Interp1d(-1,Parameters!$H$48:$H$54,Parameters!$I$48:$I$54,C1274)+c_w*A*rho_L*(C1274/3.6)^2/2+F1274*e_i*m)*C1274/3.6/1000</f>
        <v>9.0786583883894494</v>
      </c>
      <c r="I1274" s="35">
        <f t="shared" si="247"/>
        <v>12.312909409122359</v>
      </c>
      <c r="J1274" s="35">
        <f t="shared" si="248"/>
        <v>7040.9680335228204</v>
      </c>
      <c r="K1274" s="35">
        <f t="shared" si="249"/>
        <v>50.255139753332905</v>
      </c>
      <c r="L1274" s="35">
        <f t="shared" si="250"/>
        <v>862.54661687159376</v>
      </c>
      <c r="M1274" s="35" cm="1">
        <f t="array" ref="M1274">_xll.Interp2dTab(-1,1,Parameters!$V$29:$AI$29,Parameters!$U$30:$U$37,Parameters!$V$30:$AI$37,ABS(J1274),ABS(I1274))*_xll.Interp2dTab(-1,1,Parameters!$V$18:$AI$18,Parameters!$U$19:$U$26,Parameters!$V$19:$AI$26,ABS(J1274),ABS(I1274))</f>
        <v>0.72644117693784205</v>
      </c>
      <c r="N1274" s="35">
        <f t="shared" si="251"/>
        <v>12.497444633657192</v>
      </c>
      <c r="O1274" s="35">
        <f t="shared" si="252"/>
        <v>12497.444633657193</v>
      </c>
      <c r="P1274" s="35">
        <f t="shared" si="258"/>
        <v>1.4374132676534555</v>
      </c>
      <c r="Q1274" s="35" cm="1">
        <f t="array" ref="Q1274">_xll.Interp2dTab(-1,1,Parameters!$AL$29:$AY$29,Parameters!$AK$30:$AK$37,Parameters!$AL$30:$AY$37,ABS(L1274),ABS(K1274))</f>
        <v>0.92191731385572673</v>
      </c>
      <c r="R1274" s="35">
        <f t="shared" si="253"/>
        <v>9.8475842160072418</v>
      </c>
      <c r="S1274" s="35">
        <f t="shared" si="259"/>
        <v>1.0565752391037084</v>
      </c>
      <c r="X1274" s="12"/>
      <c r="AB1274" s="17">
        <f>([1]WLTC_BFH!$I1275/1000-H1274)</f>
        <v>-9.06933788838945</v>
      </c>
      <c r="AC1274" s="17">
        <f t="shared" si="254"/>
        <v>9.06933788838945</v>
      </c>
      <c r="AG1274" s="17">
        <f>([1]WLTC_BFH!$U1278/1000-N1274)</f>
        <v>1.1664015201886819</v>
      </c>
      <c r="AH1274" s="17">
        <f t="shared" si="255"/>
        <v>1.1664015201886819</v>
      </c>
      <c r="AK1274">
        <v>-2.2555913975065369</v>
      </c>
    </row>
    <row r="1275" spans="1:37" x14ac:dyDescent="0.3">
      <c r="A1275" s="5" t="s">
        <v>5</v>
      </c>
      <c r="B1275" s="5">
        <v>1271</v>
      </c>
      <c r="C1275" s="10">
        <v>94.3</v>
      </c>
      <c r="D1275" s="10">
        <v>94.3</v>
      </c>
      <c r="E1275" s="10">
        <v>94.095799999999997</v>
      </c>
      <c r="F1275" s="13">
        <f t="shared" si="256"/>
        <v>0</v>
      </c>
      <c r="G1275" s="13">
        <f t="shared" si="257"/>
        <v>12.061861111111122</v>
      </c>
      <c r="H1275" s="35" cm="1">
        <f t="array" ref="H1275">(m*g*_xll.Interp1d(-1,Parameters!$H$48:$H$54,Parameters!$I$48:$I$54,C1275)+c_w*A*rho_L*(C1275/3.6)^2/2+F1275*e_i*m)*C1275/3.6/1000</f>
        <v>10.068226580673485</v>
      </c>
      <c r="I1275" s="35">
        <f t="shared" si="247"/>
        <v>13.655008977636227</v>
      </c>
      <c r="J1275" s="35">
        <f t="shared" si="248"/>
        <v>7040.9680335228204</v>
      </c>
      <c r="K1275" s="35">
        <f t="shared" si="249"/>
        <v>55.732919142222258</v>
      </c>
      <c r="L1275" s="35">
        <f t="shared" si="250"/>
        <v>862.54661687159376</v>
      </c>
      <c r="M1275" s="35" cm="1">
        <f t="array" ref="M1275">_xll.Interp2dTab(-1,1,Parameters!$V$29:$AI$29,Parameters!$U$30:$U$37,Parameters!$V$30:$AI$37,ABS(J1275),ABS(I1275))*_xll.Interp2dTab(-1,1,Parameters!$V$18:$AI$18,Parameters!$U$19:$U$26,Parameters!$V$19:$AI$26,ABS(J1275),ABS(I1275))</f>
        <v>0.73154198021931616</v>
      </c>
      <c r="N1275" s="35">
        <f t="shared" si="251"/>
        <v>13.763019557203037</v>
      </c>
      <c r="O1275" s="35">
        <f t="shared" si="252"/>
        <v>13763.019557203037</v>
      </c>
      <c r="P1275" s="35">
        <f t="shared" si="258"/>
        <v>1.4412363286415675</v>
      </c>
      <c r="Q1275" s="35" cm="1">
        <f t="array" ref="Q1275">_xll.Interp2dTab(-1,1,Parameters!$AL$29:$AY$29,Parameters!$AK$30:$AK$37,Parameters!$AL$30:$AY$37,ABS(L1275),ABS(K1275))</f>
        <v>0.92287582310600691</v>
      </c>
      <c r="R1275" s="35">
        <f t="shared" si="253"/>
        <v>10.909622214165415</v>
      </c>
      <c r="S1275" s="35">
        <f t="shared" si="259"/>
        <v>1.0596056897187545</v>
      </c>
      <c r="X1275" s="12"/>
      <c r="AB1275" s="17">
        <f>([1]WLTC_BFH!$I1276/1000-H1275)</f>
        <v>-10.059211780673486</v>
      </c>
      <c r="AC1275" s="17">
        <f t="shared" si="254"/>
        <v>10.059211780673486</v>
      </c>
      <c r="AG1275" s="17">
        <f>([1]WLTC_BFH!$U1279/1000-N1275)</f>
        <v>4.2451622609788551</v>
      </c>
      <c r="AH1275" s="17">
        <f t="shared" si="255"/>
        <v>4.2451622609788551</v>
      </c>
      <c r="AK1275">
        <v>2.1010516446226291</v>
      </c>
    </row>
    <row r="1276" spans="1:37" x14ac:dyDescent="0.3">
      <c r="A1276" s="5" t="s">
        <v>5</v>
      </c>
      <c r="B1276" s="5">
        <v>1272</v>
      </c>
      <c r="C1276" s="10">
        <v>94.1</v>
      </c>
      <c r="D1276" s="10">
        <v>94.1</v>
      </c>
      <c r="E1276" s="10">
        <v>93.874300000000005</v>
      </c>
      <c r="F1276" s="13">
        <f t="shared" si="256"/>
        <v>-5.5555555555556344E-2</v>
      </c>
      <c r="G1276" s="13">
        <f t="shared" si="257"/>
        <v>12.088000000000012</v>
      </c>
      <c r="H1276" s="35" cm="1">
        <f t="array" ref="H1276">(m*g*_xll.Interp1d(-1,Parameters!$H$48:$H$54,Parameters!$I$48:$I$54,C1276)+c_w*A*rho_L*(C1276/3.6)^2/2+F1276*e_i*m)*C1276/3.6/1000</f>
        <v>8.0337891203743332</v>
      </c>
      <c r="I1276" s="35">
        <f t="shared" si="247"/>
        <v>10.918965818617304</v>
      </c>
      <c r="J1276" s="35">
        <f t="shared" si="248"/>
        <v>7026.0349093796103</v>
      </c>
      <c r="K1276" s="35">
        <f t="shared" si="249"/>
        <v>44.565758988686525</v>
      </c>
      <c r="L1276" s="35">
        <f t="shared" si="250"/>
        <v>860.71724970961782</v>
      </c>
      <c r="M1276" s="35" cm="1">
        <f t="array" ref="M1276">_xll.Interp2dTab(-1,1,Parameters!$V$29:$AI$29,Parameters!$U$30:$U$37,Parameters!$V$30:$AI$37,ABS(J1276),ABS(I1276))*_xll.Interp2dTab(-1,1,Parameters!$V$18:$AI$18,Parameters!$U$19:$U$26,Parameters!$V$19:$AI$26,ABS(J1276),ABS(I1276))</f>
        <v>0.72172296115674828</v>
      </c>
      <c r="N1276" s="35">
        <f t="shared" si="251"/>
        <v>11.131402979750154</v>
      </c>
      <c r="O1276" s="35">
        <f t="shared" si="252"/>
        <v>11131.402979750153</v>
      </c>
      <c r="P1276" s="35">
        <f t="shared" si="258"/>
        <v>1.4443283850248314</v>
      </c>
      <c r="Q1276" s="35" cm="1">
        <f t="array" ref="Q1276">_xll.Interp2dTab(-1,1,Parameters!$AL$29:$AY$29,Parameters!$AK$30:$AK$37,Parameters!$AL$30:$AY$37,ABS(L1276),ABS(K1276))</f>
        <v>0.90802909427883249</v>
      </c>
      <c r="R1276" s="35">
        <f t="shared" si="253"/>
        <v>8.8475018818145514</v>
      </c>
      <c r="S1276" s="35">
        <f t="shared" si="259"/>
        <v>1.0620633291303696</v>
      </c>
      <c r="X1276" s="12"/>
      <c r="AB1276" s="17">
        <f>([1]WLTC_BFH!$I1277/1000-H1276)</f>
        <v>-8.0251688203743328</v>
      </c>
      <c r="AC1276" s="17">
        <f t="shared" si="254"/>
        <v>8.0251688203743328</v>
      </c>
      <c r="AG1276" s="17">
        <f>([1]WLTC_BFH!$U1280/1000-N1276)</f>
        <v>3.949506111158767</v>
      </c>
      <c r="AH1276" s="17">
        <f t="shared" si="255"/>
        <v>3.949506111158767</v>
      </c>
      <c r="AK1276">
        <v>-0.30202392302538961</v>
      </c>
    </row>
    <row r="1277" spans="1:37" x14ac:dyDescent="0.3">
      <c r="A1277" s="5" t="s">
        <v>5</v>
      </c>
      <c r="B1277" s="5">
        <v>1273</v>
      </c>
      <c r="C1277" s="10">
        <v>93.9</v>
      </c>
      <c r="D1277" s="10">
        <v>93.9</v>
      </c>
      <c r="E1277" s="10">
        <v>93.723500000000001</v>
      </c>
      <c r="F1277" s="13">
        <f t="shared" si="256"/>
        <v>-5.5555555555552395E-2</v>
      </c>
      <c r="G1277" s="13">
        <f t="shared" si="257"/>
        <v>12.114083333333346</v>
      </c>
      <c r="H1277" s="35" cm="1">
        <f t="array" ref="H1277">(m*g*_xll.Interp1d(-1,Parameters!$H$48:$H$54,Parameters!$I$48:$I$54,C1277)+c_w*A*rho_L*(C1277/3.6)^2/2+F1277*e_i*m)*C1277/3.6/1000</f>
        <v>7.9787128092598687</v>
      </c>
      <c r="I1277" s="35">
        <f t="shared" si="247"/>
        <v>10.86720708387074</v>
      </c>
      <c r="J1277" s="35">
        <f t="shared" si="248"/>
        <v>7011.1017852364039</v>
      </c>
      <c r="K1277" s="35">
        <f t="shared" si="249"/>
        <v>44.35450571281843</v>
      </c>
      <c r="L1277" s="35">
        <f t="shared" si="250"/>
        <v>858.88788254764222</v>
      </c>
      <c r="M1277" s="35" cm="1">
        <f t="array" ref="M1277">_xll.Interp2dTab(-1,1,Parameters!$V$29:$AI$29,Parameters!$U$30:$U$37,Parameters!$V$30:$AI$37,ABS(J1277),ABS(I1277))*_xll.Interp2dTab(-1,1,Parameters!$V$18:$AI$18,Parameters!$U$19:$U$26,Parameters!$V$19:$AI$26,ABS(J1277),ABS(I1277))</f>
        <v>0.722093167593018</v>
      </c>
      <c r="N1277" s="35">
        <f t="shared" si="251"/>
        <v>11.049422937840045</v>
      </c>
      <c r="O1277" s="35">
        <f t="shared" si="252"/>
        <v>11049.422937840045</v>
      </c>
      <c r="P1277" s="35">
        <f t="shared" si="258"/>
        <v>1.4473976691742314</v>
      </c>
      <c r="Q1277" s="35" cm="1">
        <f t="array" ref="Q1277">_xll.Interp2dTab(-1,1,Parameters!$AL$29:$AY$29,Parameters!$AK$30:$AK$37,Parameters!$AL$30:$AY$37,ABS(L1277),ABS(K1277))</f>
        <v>0.90764081121377682</v>
      </c>
      <c r="R1277" s="35">
        <f t="shared" si="253"/>
        <v>8.7906060532800794</v>
      </c>
      <c r="S1277" s="35">
        <f t="shared" si="259"/>
        <v>1.0645051641451697</v>
      </c>
      <c r="X1277" s="12"/>
      <c r="AB1277" s="17">
        <f>([1]WLTC_BFH!$I1278/1000-H1277)</f>
        <v>-7.9692380092598691</v>
      </c>
      <c r="AC1277" s="17">
        <f t="shared" si="254"/>
        <v>7.9692380092598691</v>
      </c>
      <c r="AG1277" s="17">
        <f>([1]WLTC_BFH!$U1281/1000-N1277)</f>
        <v>1.2627932783762894</v>
      </c>
      <c r="AH1277" s="17">
        <f t="shared" si="255"/>
        <v>1.2627932783762894</v>
      </c>
      <c r="AK1277">
        <v>-3.6257530941592098</v>
      </c>
    </row>
    <row r="1278" spans="1:37" x14ac:dyDescent="0.3">
      <c r="A1278" s="5" t="s">
        <v>5</v>
      </c>
      <c r="B1278" s="5">
        <v>1274</v>
      </c>
      <c r="C1278" s="10">
        <v>93.4</v>
      </c>
      <c r="D1278" s="10">
        <v>93.4</v>
      </c>
      <c r="E1278" s="10">
        <v>93.915599999999998</v>
      </c>
      <c r="F1278" s="13">
        <f t="shared" si="256"/>
        <v>-0.1388888888888889</v>
      </c>
      <c r="G1278" s="13">
        <f t="shared" si="257"/>
        <v>12.140027777777791</v>
      </c>
      <c r="H1278" s="35" cm="1">
        <f t="array" ref="H1278">(m*g*_xll.Interp1d(-1,Parameters!$H$48:$H$54,Parameters!$I$48:$I$54,C1278)+c_w*A*rho_L*(C1278/3.6)^2/2+F1278*e_i*m)*C1278/3.6/1000</f>
        <v>4.9016315157322321</v>
      </c>
      <c r="I1278" s="35">
        <f t="shared" si="247"/>
        <v>6.7118846731576074</v>
      </c>
      <c r="J1278" s="35">
        <f t="shared" si="248"/>
        <v>6973.7689748783823</v>
      </c>
      <c r="K1278" s="35">
        <f t="shared" si="249"/>
        <v>27.394557293492774</v>
      </c>
      <c r="L1278" s="35">
        <f t="shared" si="250"/>
        <v>854.31446464270266</v>
      </c>
      <c r="M1278" s="35" cm="1">
        <f t="array" ref="M1278">_xll.Interp2dTab(-1,1,Parameters!$V$29:$AI$29,Parameters!$U$30:$U$37,Parameters!$V$30:$AI$37,ABS(J1278),ABS(I1278))*_xll.Interp2dTab(-1,1,Parameters!$V$18:$AI$18,Parameters!$U$19:$U$26,Parameters!$V$19:$AI$26,ABS(J1278),ABS(I1278))</f>
        <v>0.52627861894742678</v>
      </c>
      <c r="N1278" s="35">
        <f t="shared" si="251"/>
        <v>9.3137576547108143</v>
      </c>
      <c r="O1278" s="35">
        <f t="shared" si="252"/>
        <v>9313.7576547108147</v>
      </c>
      <c r="P1278" s="35">
        <f t="shared" si="258"/>
        <v>1.4499848240783177</v>
      </c>
      <c r="Q1278" s="35" cm="1">
        <f t="array" ref="Q1278">_xll.Interp2dTab(-1,1,Parameters!$AL$29:$AY$29,Parameters!$AK$30:$AK$37,Parameters!$AL$30:$AY$37,ABS(L1278),ABS(K1278))</f>
        <v>0.86518548770185755</v>
      </c>
      <c r="R1278" s="35">
        <f t="shared" si="253"/>
        <v>5.6654111579612296</v>
      </c>
      <c r="S1278" s="35">
        <f t="shared" si="259"/>
        <v>1.0660788894668256</v>
      </c>
      <c r="X1278" s="12"/>
      <c r="AB1278" s="17">
        <f>([1]WLTC_BFH!$I1279/1000-H1278)</f>
        <v>-4.8880899157322322</v>
      </c>
      <c r="AC1278" s="17">
        <f t="shared" si="254"/>
        <v>4.8880899157322322</v>
      </c>
      <c r="AG1278" s="17">
        <f>([1]WLTC_BFH!$U1282/1000-N1278)</f>
        <v>1.2423452891372477E-3</v>
      </c>
      <c r="AH1278" s="17">
        <f t="shared" si="255"/>
        <v>1.2423452891372477E-3</v>
      </c>
      <c r="AK1278">
        <v>-9.8657040276181647</v>
      </c>
    </row>
    <row r="1279" spans="1:37" x14ac:dyDescent="0.3">
      <c r="A1279" s="5" t="s">
        <v>5</v>
      </c>
      <c r="B1279" s="5">
        <v>1275</v>
      </c>
      <c r="C1279" s="10">
        <v>92.8</v>
      </c>
      <c r="D1279" s="10">
        <v>92.8</v>
      </c>
      <c r="E1279" s="10">
        <v>94.022499999999994</v>
      </c>
      <c r="F1279" s="13">
        <f t="shared" si="256"/>
        <v>-0.16666666666666904</v>
      </c>
      <c r="G1279" s="13">
        <f t="shared" si="257"/>
        <v>12.165805555555568</v>
      </c>
      <c r="H1279" s="35" cm="1">
        <f t="array" ref="H1279">(m*g*_xll.Interp1d(-1,Parameters!$H$48:$H$54,Parameters!$I$48:$I$54,C1279)+c_w*A*rho_L*(C1279/3.6)^2/2+F1279*e_i*m)*C1279/3.6/1000</f>
        <v>3.7844830978660813</v>
      </c>
      <c r="I1279" s="35">
        <f t="shared" si="247"/>
        <v>5.2156602782057346</v>
      </c>
      <c r="J1279" s="35">
        <f t="shared" si="248"/>
        <v>6928.9696024487548</v>
      </c>
      <c r="K1279" s="35">
        <f t="shared" si="249"/>
        <v>21.287717425496705</v>
      </c>
      <c r="L1279" s="35">
        <f t="shared" si="250"/>
        <v>848.82636315677507</v>
      </c>
      <c r="M1279" s="35" cm="1">
        <f t="array" ref="M1279">_xll.Interp2dTab(-1,1,Parameters!$V$29:$AI$29,Parameters!$U$30:$U$37,Parameters!$V$30:$AI$37,ABS(J1279),ABS(I1279))*_xll.Interp2dTab(-1,1,Parameters!$V$18:$AI$18,Parameters!$U$19:$U$26,Parameters!$V$19:$AI$26,ABS(J1279),ABS(I1279))</f>
        <v>0.44726677192175646</v>
      </c>
      <c r="N1279" s="35">
        <f t="shared" si="251"/>
        <v>8.4613553598122593</v>
      </c>
      <c r="O1279" s="35">
        <f t="shared" si="252"/>
        <v>8461.3553598122598</v>
      </c>
      <c r="P1279" s="35">
        <f t="shared" si="258"/>
        <v>1.4523352005671546</v>
      </c>
      <c r="Q1279" s="35" cm="1">
        <f t="array" ref="Q1279">_xll.Interp2dTab(-1,1,Parameters!$AL$29:$AY$29,Parameters!$AK$30:$AK$37,Parameters!$AL$30:$AY$37,ABS(L1279),ABS(K1279))</f>
        <v>0.79189387302496916</v>
      </c>
      <c r="R1279" s="35">
        <f t="shared" si="253"/>
        <v>4.779028133415995</v>
      </c>
      <c r="S1279" s="35">
        <f t="shared" si="259"/>
        <v>1.0674063972816634</v>
      </c>
      <c r="X1279" s="12"/>
      <c r="AB1279" s="17">
        <f>([1]WLTC_BFH!$I1280/1000-H1279)</f>
        <v>-3.7732155978660811</v>
      </c>
      <c r="AC1279" s="17">
        <f t="shared" si="254"/>
        <v>3.7732155978660811</v>
      </c>
      <c r="AG1279" s="17">
        <f>([1]WLTC_BFH!$U1283/1000-N1279)</f>
        <v>0.54064464018778047</v>
      </c>
      <c r="AH1279" s="17">
        <f t="shared" si="255"/>
        <v>0.54064464018778047</v>
      </c>
      <c r="AK1279">
        <v>-9.4913701253317182</v>
      </c>
    </row>
    <row r="1280" spans="1:37" x14ac:dyDescent="0.3">
      <c r="A1280" s="5" t="s">
        <v>5</v>
      </c>
      <c r="B1280" s="5">
        <v>1276</v>
      </c>
      <c r="C1280" s="10">
        <v>92</v>
      </c>
      <c r="D1280" s="10">
        <v>92</v>
      </c>
      <c r="E1280" s="10">
        <v>93.855000000000004</v>
      </c>
      <c r="F1280" s="13">
        <f t="shared" si="256"/>
        <v>-0.22222222222222143</v>
      </c>
      <c r="G1280" s="13">
        <f t="shared" si="257"/>
        <v>12.191361111111124</v>
      </c>
      <c r="H1280" s="35" cm="1">
        <f t="array" ref="H1280">(m*g*_xll.Interp1d(-1,Parameters!$H$48:$H$54,Parameters!$I$48:$I$54,C1280)+c_w*A*rho_L*(C1280/3.6)^2/2+F1280*e_i*m)*C1280/3.6/1000</f>
        <v>1.6740271956768844</v>
      </c>
      <c r="I1280" s="35">
        <f t="shared" si="247"/>
        <v>2.3271553940189662</v>
      </c>
      <c r="J1280" s="35">
        <f t="shared" si="248"/>
        <v>6869.2371058759227</v>
      </c>
      <c r="K1280" s="35">
        <f t="shared" si="249"/>
        <v>9.4982847406884101</v>
      </c>
      <c r="L1280" s="35">
        <f t="shared" si="250"/>
        <v>841.508894508872</v>
      </c>
      <c r="M1280" s="35" cm="1">
        <f t="array" ref="M1280">_xll.Interp2dTab(-1,1,Parameters!$V$29:$AI$29,Parameters!$U$30:$U$37,Parameters!$V$30:$AI$37,ABS(J1280),ABS(I1280))*_xll.Interp2dTab(-1,1,Parameters!$V$18:$AI$18,Parameters!$U$19:$U$26,Parameters!$V$19:$AI$26,ABS(J1280),ABS(I1280))</f>
        <v>0.31059088502555843</v>
      </c>
      <c r="N1280" s="35">
        <f t="shared" si="251"/>
        <v>5.3898143068143458</v>
      </c>
      <c r="O1280" s="35">
        <f t="shared" si="252"/>
        <v>5389.8143068143454</v>
      </c>
      <c r="P1280" s="35">
        <f t="shared" si="258"/>
        <v>1.4538323712079364</v>
      </c>
      <c r="Q1280" s="35" cm="1">
        <f t="array" ref="Q1280">_xll.Interp2dTab(-1,1,Parameters!$AL$29:$AY$29,Parameters!$AK$30:$AK$37,Parameters!$AL$30:$AY$37,ABS(L1280),ABS(K1280))</f>
        <v>0.5754136467304104</v>
      </c>
      <c r="R1280" s="35">
        <f t="shared" si="253"/>
        <v>2.9092587657400317</v>
      </c>
      <c r="S1280" s="35">
        <f t="shared" si="259"/>
        <v>1.0682145247165913</v>
      </c>
      <c r="X1280" s="12"/>
      <c r="AB1280" s="17">
        <f>([1]WLTC_BFH!$I1281/1000-H1280)</f>
        <v>-1.6653037956768844</v>
      </c>
      <c r="AC1280" s="17">
        <f t="shared" si="254"/>
        <v>1.6653037956768844</v>
      </c>
      <c r="AG1280" s="17">
        <f>([1]WLTC_BFH!$U1284/1000-N1280)</f>
        <v>4.1639111833817566</v>
      </c>
      <c r="AH1280" s="17">
        <f t="shared" si="255"/>
        <v>4.1639111833817566</v>
      </c>
      <c r="AK1280">
        <v>-6.3171010352734047</v>
      </c>
    </row>
    <row r="1281" spans="1:37" x14ac:dyDescent="0.3">
      <c r="A1281" s="5" t="s">
        <v>5</v>
      </c>
      <c r="B1281" s="5">
        <v>1277</v>
      </c>
      <c r="C1281" s="10">
        <v>91.3</v>
      </c>
      <c r="D1281" s="10">
        <v>91.3</v>
      </c>
      <c r="E1281" s="10">
        <v>93.451999999999998</v>
      </c>
      <c r="F1281" s="13">
        <f t="shared" si="256"/>
        <v>-0.19444444444444522</v>
      </c>
      <c r="G1281" s="13">
        <f t="shared" si="257"/>
        <v>12.216722222222236</v>
      </c>
      <c r="H1281" s="35" cm="1">
        <f t="array" ref="H1281">(m*g*_xll.Interp1d(-1,Parameters!$H$48:$H$54,Parameters!$I$48:$I$54,C1281)+c_w*A*rho_L*(C1281/3.6)^2/2+F1281*e_i*m)*C1281/3.6/1000</f>
        <v>2.4925587849243902</v>
      </c>
      <c r="I1281" s="35">
        <f t="shared" si="247"/>
        <v>3.4916068288537034</v>
      </c>
      <c r="J1281" s="35">
        <f t="shared" si="248"/>
        <v>6816.9711713746929</v>
      </c>
      <c r="K1281" s="35">
        <f t="shared" si="249"/>
        <v>14.250993271966392</v>
      </c>
      <c r="L1281" s="35">
        <f t="shared" si="250"/>
        <v>835.10610944195673</v>
      </c>
      <c r="M1281" s="35" cm="1">
        <f t="array" ref="M1281">_xll.Interp2dTab(-1,1,Parameters!$V$29:$AI$29,Parameters!$U$30:$U$37,Parameters!$V$30:$AI$37,ABS(J1281),ABS(I1281))*_xll.Interp2dTab(-1,1,Parameters!$V$18:$AI$18,Parameters!$U$19:$U$26,Parameters!$V$19:$AI$26,ABS(J1281),ABS(I1281))</f>
        <v>0.36310769049698111</v>
      </c>
      <c r="N1281" s="35">
        <f t="shared" si="251"/>
        <v>6.8645166438442962</v>
      </c>
      <c r="O1281" s="35">
        <f t="shared" si="252"/>
        <v>6864.5166438442966</v>
      </c>
      <c r="P1281" s="35">
        <f t="shared" si="258"/>
        <v>1.4557391813867819</v>
      </c>
      <c r="Q1281" s="35" cm="1">
        <f t="array" ref="Q1281">_xll.Interp2dTab(-1,1,Parameters!$AL$29:$AY$29,Parameters!$AK$30:$AK$37,Parameters!$AL$30:$AY$37,ABS(L1281),ABS(K1281))</f>
        <v>0.66391629807727015</v>
      </c>
      <c r="R1281" s="35">
        <f t="shared" si="253"/>
        <v>3.7543268513560317</v>
      </c>
      <c r="S1281" s="35">
        <f t="shared" si="259"/>
        <v>1.0692573932864124</v>
      </c>
      <c r="X1281" s="12"/>
      <c r="AB1281" s="17">
        <f>([1]WLTC_BFH!$I1282/1000-H1281)</f>
        <v>-2.4859301849243902</v>
      </c>
      <c r="AC1281" s="17">
        <f t="shared" si="254"/>
        <v>2.4859301849243902</v>
      </c>
      <c r="AG1281" s="17">
        <f>([1]WLTC_BFH!$U1285/1000-N1281)</f>
        <v>0.72589777057016303</v>
      </c>
      <c r="AH1281" s="17">
        <f t="shared" si="255"/>
        <v>0.72589777057016303</v>
      </c>
      <c r="AK1281">
        <v>-5.830653216576593</v>
      </c>
    </row>
    <row r="1282" spans="1:37" x14ac:dyDescent="0.3">
      <c r="A1282" s="5" t="s">
        <v>5</v>
      </c>
      <c r="B1282" s="5">
        <v>1278</v>
      </c>
      <c r="C1282" s="10">
        <v>90.6</v>
      </c>
      <c r="D1282" s="10">
        <v>90.6</v>
      </c>
      <c r="E1282" s="10">
        <v>92.798900000000003</v>
      </c>
      <c r="F1282" s="13">
        <f t="shared" si="256"/>
        <v>-0.19444444444444522</v>
      </c>
      <c r="G1282" s="13">
        <f t="shared" si="257"/>
        <v>12.241888888888903</v>
      </c>
      <c r="H1282" s="35" cm="1">
        <f t="array" ref="H1282">(m*g*_xll.Interp1d(-1,Parameters!$H$48:$H$54,Parameters!$I$48:$I$54,C1282)+c_w*A*rho_L*(C1282/3.6)^2/2+F1282*e_i*m)*C1282/3.6/1000</f>
        <v>2.3483427383186162</v>
      </c>
      <c r="I1282" s="35">
        <f t="shared" si="247"/>
        <v>3.3150034639212733</v>
      </c>
      <c r="J1282" s="35">
        <f t="shared" si="248"/>
        <v>6764.7052368734621</v>
      </c>
      <c r="K1282" s="35">
        <f t="shared" si="249"/>
        <v>13.530186637994678</v>
      </c>
      <c r="L1282" s="35">
        <f t="shared" si="250"/>
        <v>828.70332437504123</v>
      </c>
      <c r="M1282" s="35" cm="1">
        <f t="array" ref="M1282">_xll.Interp2dTab(-1,1,Parameters!$V$29:$AI$29,Parameters!$U$30:$U$37,Parameters!$V$30:$AI$37,ABS(J1282),ABS(I1282))*_xll.Interp2dTab(-1,1,Parameters!$V$18:$AI$18,Parameters!$U$19:$U$26,Parameters!$V$19:$AI$26,ABS(J1282),ABS(I1282))</f>
        <v>0.35487267744353274</v>
      </c>
      <c r="N1282" s="35">
        <f t="shared" si="251"/>
        <v>6.6174233396491449</v>
      </c>
      <c r="O1282" s="35">
        <f t="shared" si="252"/>
        <v>6617.4233396491445</v>
      </c>
      <c r="P1282" s="35">
        <f t="shared" si="258"/>
        <v>1.4575773545366846</v>
      </c>
      <c r="Q1282" s="35" cm="1">
        <f t="array" ref="Q1282">_xll.Interp2dTab(-1,1,Parameters!$AL$29:$AY$29,Parameters!$AK$30:$AK$37,Parameters!$AL$30:$AY$37,ABS(L1282),ABS(K1282))</f>
        <v>0.65126061810689828</v>
      </c>
      <c r="R1282" s="35">
        <f t="shared" si="253"/>
        <v>3.6058417675320849</v>
      </c>
      <c r="S1282" s="35">
        <f t="shared" si="259"/>
        <v>1.0702590159996157</v>
      </c>
      <c r="X1282" s="12"/>
      <c r="AB1282" s="17">
        <f>([1]WLTC_BFH!$I1283/1000-H1282)</f>
        <v>-2.3447723383186161</v>
      </c>
      <c r="AC1282" s="17">
        <f t="shared" si="254"/>
        <v>2.3447723383186161</v>
      </c>
      <c r="AG1282" s="17">
        <f>([1]WLTC_BFH!$U1286/1000-N1282)</f>
        <v>-2.4670449612707213</v>
      </c>
      <c r="AH1282" s="17">
        <f t="shared" si="255"/>
        <v>2.4670449612707213</v>
      </c>
      <c r="AK1282">
        <v>-6.6810480333199767</v>
      </c>
    </row>
    <row r="1283" spans="1:37" x14ac:dyDescent="0.3">
      <c r="A1283" s="5" t="s">
        <v>5</v>
      </c>
      <c r="B1283" s="5">
        <v>1279</v>
      </c>
      <c r="C1283" s="10">
        <v>90</v>
      </c>
      <c r="D1283" s="10">
        <v>90</v>
      </c>
      <c r="E1283" s="10">
        <v>92.238600000000005</v>
      </c>
      <c r="F1283" s="13">
        <f t="shared" si="256"/>
        <v>-0.16666666666666508</v>
      </c>
      <c r="G1283" s="13">
        <f t="shared" si="257"/>
        <v>12.266888888888904</v>
      </c>
      <c r="H1283" s="35" cm="1">
        <f t="array" ref="H1283">(m*g*_xll.Interp1d(-1,Parameters!$H$48:$H$54,Parameters!$I$48:$I$54,C1283)+c_w*A*rho_L*(C1283/3.6)^2/2+F1283*e_i*m)*C1283/3.6/1000</f>
        <v>3.1712975419156342</v>
      </c>
      <c r="I1283" s="35">
        <f t="shared" si="247"/>
        <v>4.5065602702708993</v>
      </c>
      <c r="J1283" s="35">
        <f t="shared" si="248"/>
        <v>6719.9058644438364</v>
      </c>
      <c r="K1283" s="35">
        <f t="shared" si="249"/>
        <v>18.393525743110676</v>
      </c>
      <c r="L1283" s="35">
        <f t="shared" si="250"/>
        <v>823.21522288911387</v>
      </c>
      <c r="M1283" s="35" cm="1">
        <f t="array" ref="M1283">_xll.Interp2dTab(-1,1,Parameters!$V$29:$AI$29,Parameters!$U$30:$U$37,Parameters!$V$30:$AI$37,ABS(J1283),ABS(I1283))*_xll.Interp2dTab(-1,1,Parameters!$V$18:$AI$18,Parameters!$U$19:$U$26,Parameters!$V$19:$AI$26,ABS(J1283),ABS(I1283))</f>
        <v>0.4114671242691213</v>
      </c>
      <c r="N1283" s="35">
        <f t="shared" si="251"/>
        <v>7.7072926483464022</v>
      </c>
      <c r="O1283" s="35">
        <f t="shared" si="252"/>
        <v>7707.2926483464025</v>
      </c>
      <c r="P1283" s="35">
        <f t="shared" si="258"/>
        <v>1.4597182691612252</v>
      </c>
      <c r="Q1283" s="35" cm="1">
        <f t="array" ref="Q1283">_xll.Interp2dTab(-1,1,Parameters!$AL$29:$AY$29,Parameters!$AK$30:$AK$37,Parameters!$AL$30:$AY$37,ABS(L1283),ABS(K1283))</f>
        <v>0.74238220557173706</v>
      </c>
      <c r="R1283" s="35">
        <f t="shared" si="253"/>
        <v>4.2717855009378844</v>
      </c>
      <c r="S1283" s="35">
        <f t="shared" si="259"/>
        <v>1.0714456230832095</v>
      </c>
      <c r="X1283" s="12"/>
      <c r="AB1283" s="17">
        <f>([1]WLTC_BFH!$I1284/1000-H1283)</f>
        <v>-3.1653903419156344</v>
      </c>
      <c r="AC1283" s="17">
        <f t="shared" si="254"/>
        <v>3.1653903419156344</v>
      </c>
      <c r="AG1283" s="17">
        <f>([1]WLTC_BFH!$U1287/1000-N1283)</f>
        <v>-2.9940110949480738</v>
      </c>
      <c r="AH1283" s="17">
        <f t="shared" si="255"/>
        <v>2.9940110949480738</v>
      </c>
      <c r="AK1283">
        <v>-6.6221187868781488</v>
      </c>
    </row>
    <row r="1284" spans="1:37" x14ac:dyDescent="0.3">
      <c r="A1284" s="5" t="s">
        <v>5</v>
      </c>
      <c r="B1284" s="5">
        <v>1280</v>
      </c>
      <c r="C1284" s="10">
        <v>89.3</v>
      </c>
      <c r="D1284" s="10">
        <v>89.3</v>
      </c>
      <c r="E1284" s="10">
        <v>91.630899999999997</v>
      </c>
      <c r="F1284" s="13">
        <f t="shared" si="256"/>
        <v>-0.19444444444444522</v>
      </c>
      <c r="G1284" s="13">
        <f t="shared" si="257"/>
        <v>12.29169444444446</v>
      </c>
      <c r="H1284" s="35" cm="1">
        <f t="array" ref="H1284">(m*g*_xll.Interp1d(-1,Parameters!$H$48:$H$54,Parameters!$I$48:$I$54,C1284)+c_w*A*rho_L*(C1284/3.6)^2/2+F1284*e_i*m)*C1284/3.6/1000</f>
        <v>2.0875772184867056</v>
      </c>
      <c r="I1284" s="35">
        <f t="shared" ref="I1284:I1347" si="260">ABS(IFERROR(H1284*1000/(C1284/3.6)*r_dyn/i_g,0))</f>
        <v>2.9897976216395539</v>
      </c>
      <c r="J1284" s="35">
        <f t="shared" ref="J1284:J1347" si="261">C1284/3.6*60/2/PI()/r_dyn*i_g</f>
        <v>6667.6399299426066</v>
      </c>
      <c r="K1284" s="35">
        <f t="shared" ref="K1284:K1347" si="262">I1284*i_g/2</f>
        <v>12.20285899272184</v>
      </c>
      <c r="L1284" s="35">
        <f t="shared" ref="L1284:L1347" si="263">J1284/i_g</f>
        <v>816.81243782219849</v>
      </c>
      <c r="M1284" s="35" cm="1">
        <f t="array" ref="M1284">_xll.Interp2dTab(-1,1,Parameters!$V$29:$AI$29,Parameters!$U$30:$U$37,Parameters!$V$30:$AI$37,ABS(J1284),ABS(I1284))*_xll.Interp2dTab(-1,1,Parameters!$V$18:$AI$18,Parameters!$U$19:$U$26,Parameters!$V$19:$AI$26,ABS(J1284),ABS(I1284))</f>
        <v>0.33993482954246579</v>
      </c>
      <c r="N1284" s="35">
        <f t="shared" si="251"/>
        <v>6.1411101101245604</v>
      </c>
      <c r="O1284" s="35">
        <f t="shared" si="252"/>
        <v>6141.1101101245604</v>
      </c>
      <c r="P1284" s="35">
        <f t="shared" si="258"/>
        <v>1.4614241330807043</v>
      </c>
      <c r="Q1284" s="35" cm="1">
        <f t="array" ref="Q1284">_xll.Interp2dTab(-1,1,Parameters!$AL$29:$AY$29,Parameters!$AK$30:$AK$37,Parameters!$AL$30:$AY$37,ABS(L1284),ABS(K1284))</f>
        <v>0.62777247059862507</v>
      </c>
      <c r="R1284" s="35">
        <f t="shared" si="253"/>
        <v>3.3253723542481155</v>
      </c>
      <c r="S1284" s="35">
        <f t="shared" si="259"/>
        <v>1.0723693376260561</v>
      </c>
      <c r="X1284" s="12"/>
      <c r="AB1284" s="17">
        <f>([1]WLTC_BFH!$I1285/1000-H1284)</f>
        <v>-2.0832130184867057</v>
      </c>
      <c r="AC1284" s="17">
        <f t="shared" si="254"/>
        <v>2.0832130184867057</v>
      </c>
      <c r="AG1284" s="17">
        <f>([1]WLTC_BFH!$U1288/1000-N1284)</f>
        <v>2.6790700700556505</v>
      </c>
      <c r="AH1284" s="17">
        <f t="shared" si="255"/>
        <v>2.6790700700556505</v>
      </c>
      <c r="AK1284">
        <v>-1.8232075339627354</v>
      </c>
    </row>
    <row r="1285" spans="1:37" x14ac:dyDescent="0.3">
      <c r="A1285" s="5" t="s">
        <v>5</v>
      </c>
      <c r="B1285" s="5">
        <v>1281</v>
      </c>
      <c r="C1285" s="10">
        <v>88.7</v>
      </c>
      <c r="D1285" s="10">
        <v>88.7</v>
      </c>
      <c r="E1285" s="10">
        <v>90.667299999999997</v>
      </c>
      <c r="F1285" s="13">
        <f t="shared" si="256"/>
        <v>-0.16666666666666508</v>
      </c>
      <c r="G1285" s="13">
        <f t="shared" si="257"/>
        <v>12.316333333333349</v>
      </c>
      <c r="H1285" s="35" cm="1">
        <f t="array" ref="H1285">(m*g*_xll.Interp1d(-1,Parameters!$H$48:$H$54,Parameters!$I$48:$I$54,C1285)+c_w*A*rho_L*(C1285/3.6)^2/2+F1285*e_i*m)*C1285/3.6/1000</f>
        <v>2.9010993529713267</v>
      </c>
      <c r="I1285" s="35">
        <f t="shared" si="260"/>
        <v>4.1830175292591374</v>
      </c>
      <c r="J1285" s="35">
        <f t="shared" si="261"/>
        <v>6622.8405575129818</v>
      </c>
      <c r="K1285" s="35">
        <f t="shared" si="262"/>
        <v>17.072986045671168</v>
      </c>
      <c r="L1285" s="35">
        <f t="shared" si="263"/>
        <v>811.32433633627113</v>
      </c>
      <c r="M1285" s="35" cm="1">
        <f t="array" ref="M1285">_xll.Interp2dTab(-1,1,Parameters!$V$29:$AI$29,Parameters!$U$30:$U$37,Parameters!$V$30:$AI$37,ABS(J1285),ABS(I1285))*_xll.Interp2dTab(-1,1,Parameters!$V$18:$AI$18,Parameters!$U$19:$U$26,Parameters!$V$19:$AI$26,ABS(J1285),ABS(I1285))</f>
        <v>0.3955989582246629</v>
      </c>
      <c r="N1285" s="35">
        <f t="shared" ref="N1285:N1348" si="264">IF(H1285&lt;0,H1285*M1285,H1285/M1285)</f>
        <v>7.333435269876964</v>
      </c>
      <c r="O1285" s="35">
        <f t="shared" ref="O1285:O1348" si="265">N1285*1000</f>
        <v>7333.4352698769644</v>
      </c>
      <c r="P1285" s="35">
        <f t="shared" si="258"/>
        <v>1.4634611984334478</v>
      </c>
      <c r="Q1285" s="35" cm="1">
        <f t="array" ref="Q1285">_xll.Interp2dTab(-1,1,Parameters!$AL$29:$AY$29,Parameters!$AK$30:$AK$37,Parameters!$AL$30:$AY$37,ABS(L1285),ABS(K1285))</f>
        <v>0.71942541576865282</v>
      </c>
      <c r="R1285" s="35">
        <f t="shared" ref="R1285:R1348" si="266">IF(H1285&lt;0,H1285*Q1285,H1285/Q1285)</f>
        <v>4.0325227457688806</v>
      </c>
      <c r="S1285" s="35">
        <f t="shared" si="259"/>
        <v>1.0734894828332142</v>
      </c>
      <c r="X1285" s="12"/>
      <c r="AB1285" s="17">
        <f>([1]WLTC_BFH!$I1286/1000-H1285)</f>
        <v>-2.9007067529713266</v>
      </c>
      <c r="AC1285" s="17">
        <f t="shared" ref="AC1285:AC1348" si="267">ABS(AB1285)</f>
        <v>2.9007067529713266</v>
      </c>
      <c r="AG1285" s="17">
        <f>([1]WLTC_BFH!$U1289/1000-N1285)</f>
        <v>3.0331389875487629</v>
      </c>
      <c r="AH1285" s="17">
        <f t="shared" ref="AH1285:AH1348" si="268">ABS(AG1285)</f>
        <v>3.0331389875487629</v>
      </c>
      <c r="AK1285">
        <v>3.1363704054859651</v>
      </c>
    </row>
    <row r="1286" spans="1:37" x14ac:dyDescent="0.3">
      <c r="A1286" s="5" t="s">
        <v>5</v>
      </c>
      <c r="B1286" s="5">
        <v>1282</v>
      </c>
      <c r="C1286" s="10">
        <v>88.1</v>
      </c>
      <c r="D1286" s="10">
        <v>88.1</v>
      </c>
      <c r="E1286" s="10">
        <v>89.586200000000005</v>
      </c>
      <c r="F1286" s="13">
        <f t="shared" ref="F1286:F1349" si="269">(($C1286-$C1285)/3.6)</f>
        <v>-0.16666666666666904</v>
      </c>
      <c r="G1286" s="13">
        <f t="shared" ref="G1286:G1349" si="270">(C1286/3.6)/1000+G1285</f>
        <v>12.340805555555571</v>
      </c>
      <c r="H1286" s="35" cm="1">
        <f t="array" ref="H1286">(m*g*_xll.Interp1d(-1,Parameters!$H$48:$H$54,Parameters!$I$48:$I$54,C1286)+c_w*A*rho_L*(C1286/3.6)^2/2+F1286*e_i*m)*C1286/3.6/1000</f>
        <v>2.7794481000558307</v>
      </c>
      <c r="I1286" s="35">
        <f t="shared" si="260"/>
        <v>4.0349054535661759</v>
      </c>
      <c r="J1286" s="35">
        <f t="shared" si="261"/>
        <v>6578.0411850833552</v>
      </c>
      <c r="K1286" s="35">
        <f t="shared" si="262"/>
        <v>16.468466608730349</v>
      </c>
      <c r="L1286" s="35">
        <f t="shared" si="263"/>
        <v>805.83623485034366</v>
      </c>
      <c r="M1286" s="35" cm="1">
        <f t="array" ref="M1286">_xll.Interp2dTab(-1,1,Parameters!$V$29:$AI$29,Parameters!$U$30:$U$37,Parameters!$V$30:$AI$37,ABS(J1286),ABS(I1286))*_xll.Interp2dTab(-1,1,Parameters!$V$18:$AI$18,Parameters!$U$19:$U$26,Parameters!$V$19:$AI$26,ABS(J1286),ABS(I1286))</f>
        <v>0.38843216824820248</v>
      </c>
      <c r="N1286" s="35">
        <f t="shared" si="264"/>
        <v>7.155555917500128</v>
      </c>
      <c r="O1286" s="35">
        <f t="shared" si="265"/>
        <v>7155.5559175001281</v>
      </c>
      <c r="P1286" s="35">
        <f t="shared" ref="P1286:P1349" si="271">N1286*(B1286-B1285)/60/60+P1285</f>
        <v>1.4654488528549756</v>
      </c>
      <c r="Q1286" s="35" cm="1">
        <f t="array" ref="Q1286">_xll.Interp2dTab(-1,1,Parameters!$AL$29:$AY$29,Parameters!$AK$30:$AK$37,Parameters!$AL$30:$AY$37,ABS(L1286),ABS(K1286))</f>
        <v>0.70883826153410179</v>
      </c>
      <c r="R1286" s="35">
        <f t="shared" si="266"/>
        <v>3.9211315907812532</v>
      </c>
      <c r="S1286" s="35">
        <f t="shared" ref="S1286:S1349" si="272">R1286*(B1286-B1285)/60/60+S1285</f>
        <v>1.0745786860528757</v>
      </c>
      <c r="X1286" s="12"/>
      <c r="AB1286" s="17">
        <f>([1]WLTC_BFH!$I1287/1000-H1286)</f>
        <v>-2.7798981000558305</v>
      </c>
      <c r="AC1286" s="17">
        <f t="shared" si="267"/>
        <v>2.7798981000558305</v>
      </c>
      <c r="AG1286" s="17">
        <f>([1]WLTC_BFH!$U1290/1000-N1286)</f>
        <v>2.641404082500002</v>
      </c>
      <c r="AH1286" s="17">
        <f t="shared" si="268"/>
        <v>2.641404082500002</v>
      </c>
      <c r="AK1286">
        <v>3.989283166514987</v>
      </c>
    </row>
    <row r="1287" spans="1:37" x14ac:dyDescent="0.3">
      <c r="A1287" s="5" t="s">
        <v>5</v>
      </c>
      <c r="B1287" s="5">
        <v>1283</v>
      </c>
      <c r="C1287" s="10">
        <v>87.4</v>
      </c>
      <c r="D1287" s="10">
        <v>87.4</v>
      </c>
      <c r="E1287" s="10">
        <v>88.894499999999994</v>
      </c>
      <c r="F1287" s="13">
        <f t="shared" si="269"/>
        <v>-0.19444444444444128</v>
      </c>
      <c r="G1287" s="13">
        <f t="shared" si="270"/>
        <v>12.365083333333349</v>
      </c>
      <c r="H1287" s="35" cm="1">
        <f t="array" ref="H1287">(m*g*_xll.Interp1d(-1,Parameters!$H$48:$H$54,Parameters!$I$48:$I$54,C1287)+c_w*A*rho_L*(C1287/3.6)^2/2+F1287*e_i*m)*C1287/3.6/1000</f>
        <v>1.7227802745235443</v>
      </c>
      <c r="I1287" s="35">
        <f t="shared" si="260"/>
        <v>2.5209786058186028</v>
      </c>
      <c r="J1287" s="35">
        <f t="shared" si="261"/>
        <v>6525.7752505821263</v>
      </c>
      <c r="K1287" s="35">
        <f t="shared" si="262"/>
        <v>10.289374179648627</v>
      </c>
      <c r="L1287" s="35">
        <f t="shared" si="263"/>
        <v>799.43344978342839</v>
      </c>
      <c r="M1287" s="35" cm="1">
        <f t="array" ref="M1287">_xll.Interp2dTab(-1,1,Parameters!$V$29:$AI$29,Parameters!$U$30:$U$37,Parameters!$V$30:$AI$37,ABS(J1287),ABS(I1287))*_xll.Interp2dTab(-1,1,Parameters!$V$18:$AI$18,Parameters!$U$19:$U$26,Parameters!$V$19:$AI$26,ABS(J1287),ABS(I1287))</f>
        <v>0.31891645603426599</v>
      </c>
      <c r="N1287" s="35">
        <f t="shared" si="264"/>
        <v>5.4019798662833507</v>
      </c>
      <c r="O1287" s="35">
        <f t="shared" si="265"/>
        <v>5401.9798662833509</v>
      </c>
      <c r="P1287" s="35">
        <f t="shared" si="271"/>
        <v>1.466949402817832</v>
      </c>
      <c r="Q1287" s="35" cm="1">
        <f t="array" ref="Q1287">_xll.Interp2dTab(-1,1,Parameters!$AL$29:$AY$29,Parameters!$AK$30:$AK$37,Parameters!$AL$30:$AY$37,ABS(L1287),ABS(K1287))</f>
        <v>0.59346355236607373</v>
      </c>
      <c r="R1287" s="35">
        <f t="shared" si="266"/>
        <v>2.9029251546367245</v>
      </c>
      <c r="S1287" s="35">
        <f t="shared" si="272"/>
        <v>1.0753850541513859</v>
      </c>
      <c r="X1287" s="12"/>
      <c r="AB1287" s="17">
        <f>([1]WLTC_BFH!$I1288/1000-H1287)</f>
        <v>-1.7182968745235443</v>
      </c>
      <c r="AC1287" s="17">
        <f t="shared" si="267"/>
        <v>1.7182968745235443</v>
      </c>
      <c r="AG1287" s="17">
        <f>([1]WLTC_BFH!$U1291/1000-N1287)</f>
        <v>1.6432053189019546</v>
      </c>
      <c r="AH1287" s="17">
        <f t="shared" si="268"/>
        <v>1.6432053189019546</v>
      </c>
      <c r="AK1287">
        <v>-1.7483422748242887</v>
      </c>
    </row>
    <row r="1288" spans="1:37" x14ac:dyDescent="0.3">
      <c r="A1288" s="5" t="s">
        <v>5</v>
      </c>
      <c r="B1288" s="5">
        <v>1284</v>
      </c>
      <c r="C1288" s="10">
        <v>86.7</v>
      </c>
      <c r="D1288" s="10">
        <v>86.7</v>
      </c>
      <c r="E1288" s="10">
        <v>88.579800000000006</v>
      </c>
      <c r="F1288" s="13">
        <f t="shared" si="269"/>
        <v>-0.19444444444444522</v>
      </c>
      <c r="G1288" s="13">
        <f t="shared" si="270"/>
        <v>12.389166666666682</v>
      </c>
      <c r="H1288" s="35" cm="1">
        <f t="array" ref="H1288">(m*g*_xll.Interp1d(-1,Parameters!$H$48:$H$54,Parameters!$I$48:$I$54,C1288)+c_w*A*rho_L*(C1288/3.6)^2/2+F1288*e_i*m)*C1288/3.6/1000</f>
        <v>1.5932080631803573</v>
      </c>
      <c r="I1288" s="35">
        <f t="shared" si="260"/>
        <v>2.3501960953308361</v>
      </c>
      <c r="J1288" s="35">
        <f t="shared" si="261"/>
        <v>6473.5093160808965</v>
      </c>
      <c r="K1288" s="35">
        <f t="shared" si="262"/>
        <v>9.592325363092808</v>
      </c>
      <c r="L1288" s="35">
        <f t="shared" si="263"/>
        <v>793.03066471651312</v>
      </c>
      <c r="M1288" s="35" cm="1">
        <f t="array" ref="M1288">_xll.Interp2dTab(-1,1,Parameters!$V$29:$AI$29,Parameters!$U$30:$U$37,Parameters!$V$30:$AI$37,ABS(J1288),ABS(I1288))*_xll.Interp2dTab(-1,1,Parameters!$V$18:$AI$18,Parameters!$U$19:$U$26,Parameters!$V$19:$AI$26,ABS(J1288),ABS(I1288))</f>
        <v>0.31141113052991026</v>
      </c>
      <c r="N1288" s="35">
        <f t="shared" si="264"/>
        <v>5.1160922233874162</v>
      </c>
      <c r="O1288" s="35">
        <f t="shared" si="265"/>
        <v>5116.0922233874162</v>
      </c>
      <c r="P1288" s="35">
        <f t="shared" si="271"/>
        <v>1.4683705395465507</v>
      </c>
      <c r="Q1288" s="35" cm="1">
        <f t="array" ref="Q1288">_xll.Interp2dTab(-1,1,Parameters!$AL$29:$AY$29,Parameters!$AK$30:$AK$37,Parameters!$AL$30:$AY$37,ABS(L1288),ABS(K1288))</f>
        <v>0.58060312535255953</v>
      </c>
      <c r="R1288" s="35">
        <f t="shared" si="266"/>
        <v>2.7440569876590208</v>
      </c>
      <c r="S1288" s="35">
        <f t="shared" si="272"/>
        <v>1.0761472922035134</v>
      </c>
      <c r="X1288" s="12"/>
      <c r="AB1288" s="17">
        <f>([1]WLTC_BFH!$I1289/1000-H1288)</f>
        <v>-1.5864861631803573</v>
      </c>
      <c r="AC1288" s="17">
        <f t="shared" si="267"/>
        <v>1.5864861631803573</v>
      </c>
      <c r="AG1288" s="17">
        <f>([1]WLTC_BFH!$U1292/1000-N1288)</f>
        <v>-0.71220131429651179</v>
      </c>
      <c r="AH1288" s="17">
        <f t="shared" si="268"/>
        <v>0.71220131429651179</v>
      </c>
      <c r="AK1288">
        <v>-7.0480198611122482</v>
      </c>
    </row>
    <row r="1289" spans="1:37" x14ac:dyDescent="0.3">
      <c r="A1289" s="5" t="s">
        <v>5</v>
      </c>
      <c r="B1289" s="5">
        <v>1285</v>
      </c>
      <c r="C1289" s="10">
        <v>86</v>
      </c>
      <c r="D1289" s="10">
        <v>86</v>
      </c>
      <c r="E1289" s="10">
        <v>88.292699999999996</v>
      </c>
      <c r="F1289" s="13">
        <f t="shared" si="269"/>
        <v>-0.19444444444444522</v>
      </c>
      <c r="G1289" s="13">
        <f t="shared" si="270"/>
        <v>12.413055555555571</v>
      </c>
      <c r="H1289" s="35" cm="1">
        <f t="array" ref="H1289">(m*g*_xll.Interp1d(-1,Parameters!$H$48:$H$54,Parameters!$I$48:$I$54,C1289)+c_w*A*rho_L*(C1289/3.6)^2/2+F1289*e_i*m)*C1289/3.6/1000</f>
        <v>1.4662078663509452</v>
      </c>
      <c r="I1289" s="35">
        <f t="shared" si="260"/>
        <v>2.180458353589775</v>
      </c>
      <c r="J1289" s="35">
        <f t="shared" si="261"/>
        <v>6421.2433815796658</v>
      </c>
      <c r="K1289" s="35">
        <f t="shared" si="262"/>
        <v>8.8995407701766673</v>
      </c>
      <c r="L1289" s="35">
        <f t="shared" si="263"/>
        <v>786.62787964959762</v>
      </c>
      <c r="M1289" s="35" cm="1">
        <f t="array" ref="M1289">_xll.Interp2dTab(-1,1,Parameters!$V$29:$AI$29,Parameters!$U$30:$U$37,Parameters!$V$30:$AI$37,ABS(J1289),ABS(I1289))*_xll.Interp2dTab(-1,1,Parameters!$V$18:$AI$18,Parameters!$U$19:$U$26,Parameters!$V$19:$AI$26,ABS(J1289),ABS(I1289))</f>
        <v>0.30403170803501128</v>
      </c>
      <c r="N1289" s="35">
        <f t="shared" si="264"/>
        <v>4.8225491868173878</v>
      </c>
      <c r="O1289" s="35">
        <f t="shared" si="265"/>
        <v>4822.5491868173876</v>
      </c>
      <c r="P1289" s="35">
        <f t="shared" si="271"/>
        <v>1.4697101365428888</v>
      </c>
      <c r="Q1289" s="35" cm="1">
        <f t="array" ref="Q1289">_xll.Interp2dTab(-1,1,Parameters!$AL$29:$AY$29,Parameters!$AK$30:$AK$37,Parameters!$AL$30:$AY$37,ABS(L1289),ABS(K1289))</f>
        <v>0.56778738940028983</v>
      </c>
      <c r="R1289" s="35">
        <f t="shared" si="266"/>
        <v>2.5823184764627971</v>
      </c>
      <c r="S1289" s="35">
        <f t="shared" si="272"/>
        <v>1.0768646028914197</v>
      </c>
      <c r="X1289" s="12"/>
      <c r="AB1289" s="17">
        <f>([1]WLTC_BFH!$I1290/1000-H1289)</f>
        <v>-1.4593443663509453</v>
      </c>
      <c r="AC1289" s="17">
        <f t="shared" si="267"/>
        <v>1.4593443663509453</v>
      </c>
      <c r="AG1289" s="17">
        <f>([1]WLTC_BFH!$U1293/1000-N1289)</f>
        <v>-0.10309964553290651</v>
      </c>
      <c r="AH1289" s="17">
        <f t="shared" si="268"/>
        <v>0.10309964553290651</v>
      </c>
      <c r="AK1289">
        <v>-6.8142837930729527</v>
      </c>
    </row>
    <row r="1290" spans="1:37" x14ac:dyDescent="0.3">
      <c r="A1290" s="5" t="s">
        <v>5</v>
      </c>
      <c r="B1290" s="5">
        <v>1286</v>
      </c>
      <c r="C1290" s="10">
        <v>85.3</v>
      </c>
      <c r="D1290" s="10">
        <v>85.3</v>
      </c>
      <c r="E1290" s="10">
        <v>87.790499999999994</v>
      </c>
      <c r="F1290" s="13">
        <f t="shared" si="269"/>
        <v>-0.19444444444444522</v>
      </c>
      <c r="G1290" s="13">
        <f t="shared" si="270"/>
        <v>12.436750000000016</v>
      </c>
      <c r="H1290" s="35" cm="1">
        <f t="array" ref="H1290">(m*g*_xll.Interp1d(-1,Parameters!$H$48:$H$54,Parameters!$I$48:$I$54,C1290)+c_w*A*rho_L*(C1290/3.6)^2/2+F1290*e_i*m)*C1290/3.6/1000</f>
        <v>1.3417625291124882</v>
      </c>
      <c r="I1290" s="35">
        <f t="shared" si="260"/>
        <v>2.0117653805952225</v>
      </c>
      <c r="J1290" s="35">
        <f t="shared" si="261"/>
        <v>6368.9774470784359</v>
      </c>
      <c r="K1290" s="35">
        <f t="shared" si="262"/>
        <v>8.2110204008994003</v>
      </c>
      <c r="L1290" s="35">
        <f t="shared" si="263"/>
        <v>780.22509458268235</v>
      </c>
      <c r="M1290" s="35" cm="1">
        <f t="array" ref="M1290">_xll.Interp2dTab(-1,1,Parameters!$V$29:$AI$29,Parameters!$U$30:$U$37,Parameters!$V$30:$AI$37,ABS(J1290),ABS(I1290))*_xll.Interp2dTab(-1,1,Parameters!$V$18:$AI$18,Parameters!$U$19:$U$26,Parameters!$V$19:$AI$26,ABS(J1290),ABS(I1290))</f>
        <v>0.29677667353139986</v>
      </c>
      <c r="N1290" s="35">
        <f t="shared" si="264"/>
        <v>4.5211185675296202</v>
      </c>
      <c r="O1290" s="35">
        <f t="shared" si="265"/>
        <v>4521.1185675296201</v>
      </c>
      <c r="P1290" s="35">
        <f t="shared" si="271"/>
        <v>1.4709660028116471</v>
      </c>
      <c r="Q1290" s="35" cm="1">
        <f t="array" ref="Q1290">_xll.Interp2dTab(-1,1,Parameters!$AL$29:$AY$29,Parameters!$AK$30:$AK$37,Parameters!$AL$30:$AY$37,ABS(L1290),ABS(K1290))</f>
        <v>0.55501667214413852</v>
      </c>
      <c r="R1290" s="35">
        <f t="shared" si="266"/>
        <v>2.4175175205620323</v>
      </c>
      <c r="S1290" s="35">
        <f t="shared" si="272"/>
        <v>1.0775361355360202</v>
      </c>
      <c r="X1290" s="12"/>
      <c r="AB1290" s="17">
        <f>([1]WLTC_BFH!$I1291/1000-H1290)</f>
        <v>-1.3377959291124881</v>
      </c>
      <c r="AC1290" s="17">
        <f t="shared" si="267"/>
        <v>1.3377959291124881</v>
      </c>
      <c r="AG1290" s="17">
        <f>([1]WLTC_BFH!$U1294/1000-N1290)</f>
        <v>-0.40321031064895507</v>
      </c>
      <c r="AH1290" s="17">
        <f t="shared" si="268"/>
        <v>0.40321031064895507</v>
      </c>
      <c r="AK1290">
        <v>-5.6058847037027624</v>
      </c>
    </row>
    <row r="1291" spans="1:37" x14ac:dyDescent="0.3">
      <c r="A1291" s="5" t="s">
        <v>5</v>
      </c>
      <c r="B1291" s="5">
        <v>1287</v>
      </c>
      <c r="C1291" s="10">
        <v>84.7</v>
      </c>
      <c r="D1291" s="10">
        <v>84.7</v>
      </c>
      <c r="E1291" s="10">
        <v>87.016499999999994</v>
      </c>
      <c r="F1291" s="13">
        <f t="shared" si="269"/>
        <v>-0.16666666666666508</v>
      </c>
      <c r="G1291" s="13">
        <f t="shared" si="270"/>
        <v>12.460277777777794</v>
      </c>
      <c r="H1291" s="35" cm="1">
        <f t="array" ref="H1291">(m*g*_xll.Interp1d(-1,Parameters!$H$48:$H$54,Parameters!$I$48:$I$54,C1291)+c_w*A*rho_L*(C1291/3.6)^2/2+F1291*e_i*m)*C1291/3.6/1000</f>
        <v>2.1259429750504242</v>
      </c>
      <c r="I1291" s="35">
        <f t="shared" si="260"/>
        <v>3.2101025228916011</v>
      </c>
      <c r="J1291" s="35">
        <f t="shared" si="261"/>
        <v>6324.1780746488121</v>
      </c>
      <c r="K1291" s="35">
        <f t="shared" si="262"/>
        <v>13.10203344718207</v>
      </c>
      <c r="L1291" s="35">
        <f t="shared" si="263"/>
        <v>774.7369930967551</v>
      </c>
      <c r="M1291" s="35" cm="1">
        <f t="array" ref="M1291">_xll.Interp2dTab(-1,1,Parameters!$V$29:$AI$29,Parameters!$U$30:$U$37,Parameters!$V$30:$AI$37,ABS(J1291),ABS(I1291))*_xll.Interp2dTab(-1,1,Parameters!$V$18:$AI$18,Parameters!$U$19:$U$26,Parameters!$V$19:$AI$26,ABS(J1291),ABS(I1291))</f>
        <v>0.34963906099331088</v>
      </c>
      <c r="N1291" s="35">
        <f t="shared" si="264"/>
        <v>6.080393217538977</v>
      </c>
      <c r="O1291" s="35">
        <f t="shared" si="265"/>
        <v>6080.3932175389773</v>
      </c>
      <c r="P1291" s="35">
        <f t="shared" si="271"/>
        <v>1.4726550009276302</v>
      </c>
      <c r="Q1291" s="35" cm="1">
        <f t="array" ref="Q1291">_xll.Interp2dTab(-1,1,Parameters!$AL$29:$AY$29,Parameters!$AK$30:$AK$37,Parameters!$AL$30:$AY$37,ABS(L1291),ABS(K1291))</f>
        <v>0.64764221585271375</v>
      </c>
      <c r="R1291" s="35">
        <f t="shared" si="266"/>
        <v>3.2825886315198209</v>
      </c>
      <c r="S1291" s="35">
        <f t="shared" si="272"/>
        <v>1.0784479657114423</v>
      </c>
      <c r="X1291" s="12"/>
      <c r="AB1291" s="17">
        <f>([1]WLTC_BFH!$I1292/1000-H1291)</f>
        <v>-2.124391775050424</v>
      </c>
      <c r="AC1291" s="17">
        <f t="shared" si="267"/>
        <v>2.124391775050424</v>
      </c>
      <c r="AG1291" s="17">
        <f>([1]WLTC_BFH!$U1295/1000-N1291)</f>
        <v>8.5221461360191597E-2</v>
      </c>
      <c r="AH1291" s="17">
        <f t="shared" si="268"/>
        <v>8.5221461360191597E-2</v>
      </c>
      <c r="AK1291">
        <v>-1.3156817087652453</v>
      </c>
    </row>
    <row r="1292" spans="1:37" x14ac:dyDescent="0.3">
      <c r="A1292" s="5" t="s">
        <v>5</v>
      </c>
      <c r="B1292" s="5">
        <v>1288</v>
      </c>
      <c r="C1292" s="10">
        <v>84.1</v>
      </c>
      <c r="D1292" s="10">
        <v>84.1</v>
      </c>
      <c r="E1292" s="10">
        <v>86.186099999999996</v>
      </c>
      <c r="F1292" s="13">
        <f t="shared" si="269"/>
        <v>-0.16666666666666904</v>
      </c>
      <c r="G1292" s="13">
        <f t="shared" si="270"/>
        <v>12.483638888888905</v>
      </c>
      <c r="H1292" s="35" cm="1">
        <f t="array" ref="H1292">(m*g*_xll.Interp1d(-1,Parameters!$H$48:$H$54,Parameters!$I$48:$I$54,C1292)+c_w*A*rho_L*(C1292/3.6)^2/2+F1292*e_i*m)*C1292/3.6/1000</f>
        <v>2.0168533339092383</v>
      </c>
      <c r="I1292" s="35">
        <f t="shared" si="260"/>
        <v>3.0671076818754335</v>
      </c>
      <c r="J1292" s="35">
        <f t="shared" si="261"/>
        <v>6279.3787022191855</v>
      </c>
      <c r="K1292" s="35">
        <f t="shared" si="262"/>
        <v>12.518400003574582</v>
      </c>
      <c r="L1292" s="35">
        <f t="shared" si="263"/>
        <v>769.24889161082751</v>
      </c>
      <c r="M1292" s="35" cm="1">
        <f t="array" ref="M1292">_xll.Interp2dTab(-1,1,Parameters!$V$29:$AI$29,Parameters!$U$30:$U$37,Parameters!$V$30:$AI$37,ABS(J1292),ABS(I1292))*_xll.Interp2dTab(-1,1,Parameters!$V$18:$AI$18,Parameters!$U$19:$U$26,Parameters!$V$19:$AI$26,ABS(J1292),ABS(I1292))</f>
        <v>0.34310601127597468</v>
      </c>
      <c r="N1292" s="35">
        <f t="shared" si="264"/>
        <v>5.8782220877121203</v>
      </c>
      <c r="O1292" s="35">
        <f t="shared" si="265"/>
        <v>5878.2220877121199</v>
      </c>
      <c r="P1292" s="35">
        <f t="shared" si="271"/>
        <v>1.4742878403964392</v>
      </c>
      <c r="Q1292" s="35" cm="1">
        <f t="array" ref="Q1292">_xll.Interp2dTab(-1,1,Parameters!$AL$29:$AY$29,Parameters!$AK$30:$AK$37,Parameters!$AL$30:$AY$37,ABS(L1292),ABS(K1292))</f>
        <v>0.63688573876867793</v>
      </c>
      <c r="R1292" s="35">
        <f t="shared" si="266"/>
        <v>3.1667428097990049</v>
      </c>
      <c r="S1292" s="35">
        <f t="shared" si="272"/>
        <v>1.0793276164919421</v>
      </c>
      <c r="X1292" s="12"/>
      <c r="AB1292" s="17">
        <f>([1]WLTC_BFH!$I1293/1000-H1292)</f>
        <v>-2.0154799339092384</v>
      </c>
      <c r="AC1292" s="17">
        <f t="shared" si="267"/>
        <v>2.0154799339092384</v>
      </c>
      <c r="AG1292" s="17">
        <f>([1]WLTC_BFH!$U1296/1000-N1292)</f>
        <v>2.1703493408590857</v>
      </c>
      <c r="AH1292" s="17">
        <f t="shared" si="268"/>
        <v>2.1703493408590857</v>
      </c>
      <c r="AK1292">
        <v>1.2684041266967512</v>
      </c>
    </row>
    <row r="1293" spans="1:37" x14ac:dyDescent="0.3">
      <c r="A1293" s="5" t="s">
        <v>5</v>
      </c>
      <c r="B1293" s="5">
        <v>1289</v>
      </c>
      <c r="C1293" s="10">
        <v>83.5</v>
      </c>
      <c r="D1293" s="10">
        <v>83.5</v>
      </c>
      <c r="E1293" s="10">
        <v>85.3489</v>
      </c>
      <c r="F1293" s="13">
        <f t="shared" si="269"/>
        <v>-0.16666666666666508</v>
      </c>
      <c r="G1293" s="13">
        <f t="shared" si="270"/>
        <v>12.506833333333349</v>
      </c>
      <c r="H1293" s="35" cm="1">
        <f t="array" ref="H1293">(m*g*_xll.Interp1d(-1,Parameters!$H$48:$H$54,Parameters!$I$48:$I$54,C1293)+c_w*A*rho_L*(C1293/3.6)^2/2+F1293*e_i*m)*C1293/3.6/1000</f>
        <v>1.9096065226511179</v>
      </c>
      <c r="I1293" s="35">
        <f t="shared" si="260"/>
        <v>2.9248804260611694</v>
      </c>
      <c r="J1293" s="35">
        <f t="shared" si="261"/>
        <v>6234.5793297895589</v>
      </c>
      <c r="K1293" s="35">
        <f t="shared" si="262"/>
        <v>11.937899458968664</v>
      </c>
      <c r="L1293" s="35">
        <f t="shared" si="263"/>
        <v>763.76079012490004</v>
      </c>
      <c r="M1293" s="35" cm="1">
        <f t="array" ref="M1293">_xll.Interp2dTab(-1,1,Parameters!$V$29:$AI$29,Parameters!$U$30:$U$37,Parameters!$V$30:$AI$37,ABS(J1293),ABS(I1293))*_xll.Interp2dTab(-1,1,Parameters!$V$18:$AI$18,Parameters!$U$19:$U$26,Parameters!$V$19:$AI$26,ABS(J1293),ABS(I1293))</f>
        <v>0.33666438475033533</v>
      </c>
      <c r="N1293" s="35">
        <f t="shared" si="264"/>
        <v>5.6721370277026777</v>
      </c>
      <c r="O1293" s="35">
        <f t="shared" si="265"/>
        <v>5672.1370277026781</v>
      </c>
      <c r="P1293" s="35">
        <f t="shared" si="271"/>
        <v>1.4758634340152454</v>
      </c>
      <c r="Q1293" s="35" cm="1">
        <f t="array" ref="Q1293">_xll.Interp2dTab(-1,1,Parameters!$AL$29:$AY$29,Parameters!$AK$30:$AK$37,Parameters!$AL$30:$AY$37,ABS(L1293),ABS(K1293))</f>
        <v>0.62616299000445652</v>
      </c>
      <c r="R1293" s="35">
        <f t="shared" si="266"/>
        <v>3.0496956114214395</v>
      </c>
      <c r="S1293" s="35">
        <f t="shared" si="272"/>
        <v>1.0801747541617814</v>
      </c>
      <c r="X1293" s="12"/>
      <c r="AB1293" s="17">
        <f>([1]WLTC_BFH!$I1294/1000-H1293)</f>
        <v>-1.9085013226511178</v>
      </c>
      <c r="AC1293" s="17">
        <f t="shared" si="267"/>
        <v>1.9085013226511178</v>
      </c>
      <c r="AG1293" s="17">
        <f>([1]WLTC_BFH!$U1297/1000-N1293)</f>
        <v>0.38008938739188114</v>
      </c>
      <c r="AH1293" s="17">
        <f t="shared" si="268"/>
        <v>0.38008938739188114</v>
      </c>
      <c r="AK1293">
        <v>-0.41284137375533092</v>
      </c>
    </row>
    <row r="1294" spans="1:37" x14ac:dyDescent="0.3">
      <c r="A1294" s="5" t="s">
        <v>5</v>
      </c>
      <c r="B1294" s="5">
        <v>1290</v>
      </c>
      <c r="C1294" s="10">
        <v>82.9</v>
      </c>
      <c r="D1294" s="10">
        <v>82.9</v>
      </c>
      <c r="E1294" s="10">
        <v>84.6661</v>
      </c>
      <c r="F1294" s="13">
        <f t="shared" si="269"/>
        <v>-0.16666666666666508</v>
      </c>
      <c r="G1294" s="13">
        <f t="shared" si="270"/>
        <v>12.529861111111126</v>
      </c>
      <c r="H1294" s="35" cm="1">
        <f t="array" ref="H1294">(m*g*_xll.Interp1d(-1,Parameters!$H$48:$H$54,Parameters!$I$48:$I$54,C1294)+c_w*A*rho_L*(C1294/3.6)^2/2+F1294*e_i*m)*C1294/3.6/1000</f>
        <v>1.8041917381756853</v>
      </c>
      <c r="I1294" s="35">
        <f t="shared" si="260"/>
        <v>2.7834207554482355</v>
      </c>
      <c r="J1294" s="35">
        <f t="shared" si="261"/>
        <v>6189.779957359935</v>
      </c>
      <c r="K1294" s="35">
        <f t="shared" si="262"/>
        <v>11.360531813361973</v>
      </c>
      <c r="L1294" s="35">
        <f t="shared" si="263"/>
        <v>758.2726886389728</v>
      </c>
      <c r="M1294" s="35" cm="1">
        <f t="array" ref="M1294">_xll.Interp2dTab(-1,1,Parameters!$V$29:$AI$29,Parameters!$U$30:$U$37,Parameters!$V$30:$AI$37,ABS(J1294),ABS(I1294))*_xll.Interp2dTab(-1,1,Parameters!$V$18:$AI$18,Parameters!$U$19:$U$26,Parameters!$V$19:$AI$26,ABS(J1294),ABS(I1294))</f>
        <v>0.33031324898932324</v>
      </c>
      <c r="N1294" s="35">
        <f t="shared" si="264"/>
        <v>5.4620628863542873</v>
      </c>
      <c r="O1294" s="35">
        <f t="shared" si="265"/>
        <v>5462.062886354287</v>
      </c>
      <c r="P1294" s="35">
        <f t="shared" si="271"/>
        <v>1.4773806737058994</v>
      </c>
      <c r="Q1294" s="35" cm="1">
        <f t="array" ref="Q1294">_xll.Interp2dTab(-1,1,Parameters!$AL$29:$AY$29,Parameters!$AK$30:$AK$37,Parameters!$AL$30:$AY$37,ABS(L1294),ABS(K1294))</f>
        <v>0.61547417588401721</v>
      </c>
      <c r="R1294" s="35">
        <f t="shared" si="266"/>
        <v>2.9313849530474463</v>
      </c>
      <c r="S1294" s="35">
        <f t="shared" si="272"/>
        <v>1.0809890277598502</v>
      </c>
      <c r="X1294" s="12"/>
      <c r="AB1294" s="17">
        <f>([1]WLTC_BFH!$I1295/1000-H1294)</f>
        <v>-1.8016513381756853</v>
      </c>
      <c r="AC1294" s="17">
        <f t="shared" si="267"/>
        <v>1.8016513381756853</v>
      </c>
      <c r="AG1294" s="17">
        <f>([1]WLTC_BFH!$U1298/1000-N1294)</f>
        <v>0.66317347728206943</v>
      </c>
      <c r="AH1294" s="17">
        <f t="shared" si="268"/>
        <v>0.66317347728206943</v>
      </c>
      <c r="AK1294">
        <v>-1.2262716797369766</v>
      </c>
    </row>
    <row r="1295" spans="1:37" x14ac:dyDescent="0.3">
      <c r="A1295" s="5" t="s">
        <v>5</v>
      </c>
      <c r="B1295" s="5">
        <v>1291</v>
      </c>
      <c r="C1295" s="10">
        <v>82.3</v>
      </c>
      <c r="D1295" s="10">
        <v>82.3</v>
      </c>
      <c r="E1295" s="10">
        <v>84.2102</v>
      </c>
      <c r="F1295" s="13">
        <f t="shared" si="269"/>
        <v>-0.16666666666666904</v>
      </c>
      <c r="G1295" s="13">
        <f t="shared" si="270"/>
        <v>12.552722222222236</v>
      </c>
      <c r="H1295" s="35" cm="1">
        <f t="array" ref="H1295">(m*g*_xll.Interp1d(-1,Parameters!$H$48:$H$54,Parameters!$I$48:$I$54,C1295)+c_w*A*rho_L*(C1295/3.6)^2/2+F1295*e_i*m)*C1295/3.6/1000</f>
        <v>1.7005981773829399</v>
      </c>
      <c r="I1295" s="35">
        <f t="shared" si="260"/>
        <v>2.6427286700366266</v>
      </c>
      <c r="J1295" s="35">
        <f t="shared" si="261"/>
        <v>6144.9805849303084</v>
      </c>
      <c r="K1295" s="35">
        <f t="shared" si="262"/>
        <v>10.786297066754491</v>
      </c>
      <c r="L1295" s="35">
        <f t="shared" si="263"/>
        <v>752.78458715304521</v>
      </c>
      <c r="M1295" s="35" cm="1">
        <f t="array" ref="M1295">_xll.Interp2dTab(-1,1,Parameters!$V$29:$AI$29,Parameters!$U$30:$U$37,Parameters!$V$30:$AI$37,ABS(J1295),ABS(I1295))*_xll.Interp2dTab(-1,1,Parameters!$V$18:$AI$18,Parameters!$U$19:$U$26,Parameters!$V$19:$AI$26,ABS(J1295),ABS(I1295))</f>
        <v>0.32405167729403589</v>
      </c>
      <c r="N1295" s="35">
        <f t="shared" si="264"/>
        <v>5.2479227744896448</v>
      </c>
      <c r="O1295" s="35">
        <f t="shared" si="265"/>
        <v>5247.9227744896452</v>
      </c>
      <c r="P1295" s="35">
        <f t="shared" si="271"/>
        <v>1.4788384300321467</v>
      </c>
      <c r="Q1295" s="35" cm="1">
        <f t="array" ref="Q1295">_xll.Interp2dTab(-1,1,Parameters!$AL$29:$AY$29,Parameters!$AK$30:$AK$37,Parameters!$AL$30:$AY$37,ABS(L1295),ABS(K1295))</f>
        <v>0.60481950273137131</v>
      </c>
      <c r="R1295" s="35">
        <f t="shared" si="266"/>
        <v>2.8117449415950055</v>
      </c>
      <c r="S1295" s="35">
        <f t="shared" si="272"/>
        <v>1.0817700680214044</v>
      </c>
      <c r="X1295" s="12"/>
      <c r="AB1295" s="17">
        <f>([1]WLTC_BFH!$I1296/1000-H1295)</f>
        <v>-1.6958685773829401</v>
      </c>
      <c r="AC1295" s="17">
        <f t="shared" si="267"/>
        <v>1.6958685773829401</v>
      </c>
      <c r="AG1295" s="17">
        <f>([1]WLTC_BFH!$U1299/1000-N1295)</f>
        <v>0.9562340882554512</v>
      </c>
      <c r="AH1295" s="17">
        <f t="shared" si="268"/>
        <v>0.9562340882554512</v>
      </c>
      <c r="AK1295">
        <v>-2.4439993946392509</v>
      </c>
    </row>
    <row r="1296" spans="1:37" x14ac:dyDescent="0.3">
      <c r="A1296" s="5" t="s">
        <v>5</v>
      </c>
      <c r="B1296" s="5">
        <v>1292</v>
      </c>
      <c r="C1296" s="10">
        <v>81.7</v>
      </c>
      <c r="D1296" s="10">
        <v>81.7</v>
      </c>
      <c r="E1296" s="10">
        <v>83.684299999999993</v>
      </c>
      <c r="F1296" s="13">
        <f t="shared" si="269"/>
        <v>-0.16666666666666508</v>
      </c>
      <c r="G1296" s="13">
        <f t="shared" si="270"/>
        <v>12.575416666666682</v>
      </c>
      <c r="H1296" s="35" cm="1">
        <f t="array" ref="H1296">(m*g*_xll.Interp1d(-1,Parameters!$H$48:$H$54,Parameters!$I$48:$I$54,C1296)+c_w*A*rho_L*(C1296/3.6)^2/2+F1296*e_i*m)*C1296/3.6/1000</f>
        <v>1.5988150371732555</v>
      </c>
      <c r="I1296" s="35">
        <f t="shared" si="260"/>
        <v>2.5028041698269217</v>
      </c>
      <c r="J1296" s="35">
        <f t="shared" si="261"/>
        <v>6100.1812125006836</v>
      </c>
      <c r="K1296" s="35">
        <f t="shared" si="262"/>
        <v>10.215195219148582</v>
      </c>
      <c r="L1296" s="35">
        <f t="shared" si="263"/>
        <v>747.29648566711785</v>
      </c>
      <c r="M1296" s="35" cm="1">
        <f t="array" ref="M1296">_xll.Interp2dTab(-1,1,Parameters!$V$29:$AI$29,Parameters!$U$30:$U$37,Parameters!$V$30:$AI$37,ABS(J1296),ABS(I1296))*_xll.Interp2dTab(-1,1,Parameters!$V$18:$AI$18,Parameters!$U$19:$U$26,Parameters!$V$19:$AI$26,ABS(J1296),ABS(I1296))</f>
        <v>0.31787874868950616</v>
      </c>
      <c r="N1296" s="35">
        <f t="shared" si="264"/>
        <v>5.0296380106080232</v>
      </c>
      <c r="O1296" s="35">
        <f t="shared" si="265"/>
        <v>5029.6380106080233</v>
      </c>
      <c r="P1296" s="35">
        <f t="shared" si="271"/>
        <v>1.48023555170176</v>
      </c>
      <c r="Q1296" s="35" cm="1">
        <f t="array" ref="Q1296">_xll.Interp2dTab(-1,1,Parameters!$AL$29:$AY$29,Parameters!$AK$30:$AK$37,Parameters!$AL$30:$AY$37,ABS(L1296),ABS(K1296))</f>
        <v>0.59419917687057566</v>
      </c>
      <c r="R1296" s="35">
        <f t="shared" si="266"/>
        <v>2.6907055738340384</v>
      </c>
      <c r="S1296" s="35">
        <f t="shared" si="272"/>
        <v>1.0825174862363582</v>
      </c>
      <c r="X1296" s="12"/>
      <c r="AB1296" s="17">
        <f>([1]WLTC_BFH!$I1297/1000-H1296)</f>
        <v>-1.5956309371732555</v>
      </c>
      <c r="AC1296" s="17">
        <f t="shared" si="267"/>
        <v>1.5956309371732555</v>
      </c>
      <c r="AG1296" s="17">
        <f>([1]WLTC_BFH!$U1300/1000-N1296)</f>
        <v>1.4523425719162679</v>
      </c>
      <c r="AH1296" s="17">
        <f t="shared" si="268"/>
        <v>1.4523425719162679</v>
      </c>
      <c r="AK1296">
        <v>-1.5610796800952569</v>
      </c>
    </row>
    <row r="1297" spans="1:37" x14ac:dyDescent="0.3">
      <c r="A1297" s="5" t="s">
        <v>5</v>
      </c>
      <c r="B1297" s="5">
        <v>1293</v>
      </c>
      <c r="C1297" s="10">
        <v>81.099999999999994</v>
      </c>
      <c r="D1297" s="10">
        <v>81.099999999999994</v>
      </c>
      <c r="E1297" s="10">
        <v>83.078599999999994</v>
      </c>
      <c r="F1297" s="13">
        <f t="shared" si="269"/>
        <v>-0.16666666666666904</v>
      </c>
      <c r="G1297" s="13">
        <f t="shared" si="270"/>
        <v>12.59794444444446</v>
      </c>
      <c r="H1297" s="35" cm="1">
        <f t="array" ref="H1297">(m*g*_xll.Interp1d(-1,Parameters!$H$48:$H$54,Parameters!$I$48:$I$54,C1297)+c_w*A*rho_L*(C1297/3.6)^2/2+F1297*e_i*m)*C1297/3.6/1000</f>
        <v>1.4988315144461339</v>
      </c>
      <c r="I1297" s="35">
        <f t="shared" si="260"/>
        <v>2.3636472548183471</v>
      </c>
      <c r="J1297" s="35">
        <f t="shared" si="261"/>
        <v>6055.381840071057</v>
      </c>
      <c r="K1297" s="35">
        <f t="shared" si="262"/>
        <v>9.6472262705410845</v>
      </c>
      <c r="L1297" s="35">
        <f t="shared" si="263"/>
        <v>741.80838418119038</v>
      </c>
      <c r="M1297" s="35" cm="1">
        <f t="array" ref="M1297">_xll.Interp2dTab(-1,1,Parameters!$V$29:$AI$29,Parameters!$U$30:$U$37,Parameters!$V$30:$AI$37,ABS(J1297),ABS(I1297))*_xll.Interp2dTab(-1,1,Parameters!$V$18:$AI$18,Parameters!$U$19:$U$26,Parameters!$V$19:$AI$26,ABS(J1297),ABS(I1297))</f>
        <v>0.31179354792032282</v>
      </c>
      <c r="N1297" s="35">
        <f t="shared" si="264"/>
        <v>4.8071280642059735</v>
      </c>
      <c r="O1297" s="35">
        <f t="shared" si="265"/>
        <v>4807.1280642059737</v>
      </c>
      <c r="P1297" s="35">
        <f t="shared" si="271"/>
        <v>1.4815708650529285</v>
      </c>
      <c r="Q1297" s="35" cm="1">
        <f t="array" ref="Q1297">_xll.Interp2dTab(-1,1,Parameters!$AL$29:$AY$29,Parameters!$AK$30:$AK$37,Parameters!$AL$30:$AY$37,ABS(L1297),ABS(K1297))</f>
        <v>0.58361340462558231</v>
      </c>
      <c r="R1297" s="35">
        <f t="shared" si="266"/>
        <v>2.5681924071084534</v>
      </c>
      <c r="S1297" s="35">
        <f t="shared" si="272"/>
        <v>1.0832308730161107</v>
      </c>
      <c r="X1297" s="12"/>
      <c r="AB1297" s="17">
        <f>([1]WLTC_BFH!$I1298/1000-H1297)</f>
        <v>-1.496437314446134</v>
      </c>
      <c r="AC1297" s="17">
        <f t="shared" si="267"/>
        <v>1.496437314446134</v>
      </c>
      <c r="AG1297" s="17">
        <f>([1]WLTC_BFH!$U1301/1000-N1297)</f>
        <v>1.6461108738471273</v>
      </c>
      <c r="AH1297" s="17">
        <f t="shared" si="268"/>
        <v>1.6461108738471273</v>
      </c>
      <c r="AK1297">
        <v>-0.89902988197210121</v>
      </c>
    </row>
    <row r="1298" spans="1:37" x14ac:dyDescent="0.3">
      <c r="A1298" s="5" t="s">
        <v>5</v>
      </c>
      <c r="B1298" s="5">
        <v>1294</v>
      </c>
      <c r="C1298" s="10">
        <v>80.5</v>
      </c>
      <c r="D1298" s="10">
        <v>80.5</v>
      </c>
      <c r="E1298" s="10">
        <v>82.480900000000005</v>
      </c>
      <c r="F1298" s="13">
        <f t="shared" si="269"/>
        <v>-0.16666666666666508</v>
      </c>
      <c r="G1298" s="13">
        <f t="shared" si="270"/>
        <v>12.620305555555571</v>
      </c>
      <c r="H1298" s="35" cm="1">
        <f t="array" ref="H1298">(m*g*_xll.Interp1d(-1,Parameters!$H$48:$H$54,Parameters!$I$48:$I$54,C1298)+c_w*A*rho_L*(C1298/3.6)^2/2+F1298*e_i*m)*C1298/3.6/1000</f>
        <v>1.4006368061020713</v>
      </c>
      <c r="I1298" s="35">
        <f t="shared" si="260"/>
        <v>2.2252579250116793</v>
      </c>
      <c r="J1298" s="35">
        <f t="shared" si="261"/>
        <v>6010.5824676414322</v>
      </c>
      <c r="K1298" s="35">
        <f t="shared" si="262"/>
        <v>9.082390220935169</v>
      </c>
      <c r="L1298" s="35">
        <f t="shared" si="263"/>
        <v>736.32028269526302</v>
      </c>
      <c r="M1298" s="35" cm="1">
        <f t="array" ref="M1298">_xll.Interp2dTab(-1,1,Parameters!$V$29:$AI$29,Parameters!$U$30:$U$37,Parameters!$V$30:$AI$37,ABS(J1298),ABS(I1298))*_xll.Interp2dTab(-1,1,Parameters!$V$18:$AI$18,Parameters!$U$19:$U$26,Parameters!$V$19:$AI$26,ABS(J1298),ABS(I1298))</f>
        <v>0.30579516544640073</v>
      </c>
      <c r="N1298" s="35">
        <f t="shared" si="264"/>
        <v>4.5803104965947297</v>
      </c>
      <c r="O1298" s="35">
        <f t="shared" si="265"/>
        <v>4580.3104965947296</v>
      </c>
      <c r="P1298" s="35">
        <f t="shared" si="271"/>
        <v>1.4828431735242047</v>
      </c>
      <c r="Q1298" s="35" cm="1">
        <f t="array" ref="Q1298">_xll.Interp2dTab(-1,1,Parameters!$AL$29:$AY$29,Parameters!$AK$30:$AK$37,Parameters!$AL$30:$AY$37,ABS(L1298),ABS(K1298))</f>
        <v>0.57306239232046308</v>
      </c>
      <c r="R1298" s="35">
        <f t="shared" si="266"/>
        <v>2.4441261979006628</v>
      </c>
      <c r="S1298" s="35">
        <f t="shared" si="272"/>
        <v>1.083909796959972</v>
      </c>
      <c r="X1298" s="12"/>
      <c r="AB1298" s="17">
        <f>([1]WLTC_BFH!$I1299/1000-H1298)</f>
        <v>-1.3978910061020713</v>
      </c>
      <c r="AC1298" s="17">
        <f t="shared" si="267"/>
        <v>1.3978910061020713</v>
      </c>
      <c r="AG1298" s="17">
        <f>([1]WLTC_BFH!$U1302/1000-N1298)</f>
        <v>1.3910877334937632</v>
      </c>
      <c r="AH1298" s="17">
        <f t="shared" si="268"/>
        <v>1.3910877334937632</v>
      </c>
      <c r="AK1298">
        <v>-1.2462028266409764</v>
      </c>
    </row>
    <row r="1299" spans="1:37" x14ac:dyDescent="0.3">
      <c r="A1299" s="5" t="s">
        <v>5</v>
      </c>
      <c r="B1299" s="5">
        <v>1295</v>
      </c>
      <c r="C1299" s="10">
        <v>79.900000000000006</v>
      </c>
      <c r="D1299" s="10">
        <v>79.900000000000006</v>
      </c>
      <c r="E1299" s="10">
        <v>81.975099999999998</v>
      </c>
      <c r="F1299" s="13">
        <f t="shared" si="269"/>
        <v>-0.16666666666666508</v>
      </c>
      <c r="G1299" s="13">
        <f t="shared" si="270"/>
        <v>12.642500000000016</v>
      </c>
      <c r="H1299" s="35" cm="1">
        <f t="array" ref="H1299">(m*g*_xll.Interp1d(-1,Parameters!$H$48:$H$54,Parameters!$I$48:$I$54,C1299)+c_w*A*rho_L*(C1299/3.6)^2/2+F1299*e_i*m)*C1299/3.6/1000</f>
        <v>1.3042201090407013</v>
      </c>
      <c r="I1299" s="35">
        <f t="shared" si="260"/>
        <v>2.0876361804063421</v>
      </c>
      <c r="J1299" s="35">
        <f t="shared" si="261"/>
        <v>5965.7830952118065</v>
      </c>
      <c r="K1299" s="35">
        <f t="shared" si="262"/>
        <v>8.5206870703284849</v>
      </c>
      <c r="L1299" s="35">
        <f t="shared" si="263"/>
        <v>730.83218120933554</v>
      </c>
      <c r="M1299" s="35" cm="1">
        <f t="array" ref="M1299">_xll.Interp2dTab(-1,1,Parameters!$V$29:$AI$29,Parameters!$U$30:$U$37,Parameters!$V$30:$AI$37,ABS(J1299),ABS(I1299))*_xll.Interp2dTab(-1,1,Parameters!$V$18:$AI$18,Parameters!$U$19:$U$26,Parameters!$V$19:$AI$26,ABS(J1299),ABS(I1299))</f>
        <v>0.29984268419786986</v>
      </c>
      <c r="N1299" s="35">
        <f t="shared" si="264"/>
        <v>4.3496812754652048</v>
      </c>
      <c r="O1299" s="35">
        <f t="shared" si="265"/>
        <v>4349.6812754652046</v>
      </c>
      <c r="P1299" s="35">
        <f t="shared" si="271"/>
        <v>1.484051418322945</v>
      </c>
      <c r="Q1299" s="35" cm="1">
        <f t="array" ref="Q1299">_xll.Interp2dTab(-1,1,Parameters!$AL$29:$AY$29,Parameters!$AK$30:$AK$37,Parameters!$AL$30:$AY$37,ABS(L1299),ABS(K1299))</f>
        <v>0.56254634627918532</v>
      </c>
      <c r="R1299" s="35">
        <f t="shared" si="266"/>
        <v>2.3184225045049565</v>
      </c>
      <c r="S1299" s="35">
        <f t="shared" si="272"/>
        <v>1.0845538032112234</v>
      </c>
      <c r="X1299" s="12"/>
      <c r="AB1299" s="17">
        <f>([1]WLTC_BFH!$I1300/1000-H1299)</f>
        <v>-1.3008098090407012</v>
      </c>
      <c r="AC1299" s="17">
        <f t="shared" si="267"/>
        <v>1.3008098090407012</v>
      </c>
      <c r="AG1299" s="17">
        <f>([1]WLTC_BFH!$U1303/1000-N1299)</f>
        <v>0.53702142723747492</v>
      </c>
      <c r="AH1299" s="17">
        <f t="shared" si="268"/>
        <v>0.53702142723747492</v>
      </c>
      <c r="AK1299">
        <v>-2.724636070618744</v>
      </c>
    </row>
    <row r="1300" spans="1:37" x14ac:dyDescent="0.3">
      <c r="A1300" s="5" t="s">
        <v>5</v>
      </c>
      <c r="B1300" s="5">
        <v>1296</v>
      </c>
      <c r="C1300" s="10">
        <v>79.400000000000006</v>
      </c>
      <c r="D1300" s="10">
        <v>79.400000000000006</v>
      </c>
      <c r="E1300" s="10">
        <v>81.517499999999998</v>
      </c>
      <c r="F1300" s="13">
        <f t="shared" si="269"/>
        <v>-0.1388888888888889</v>
      </c>
      <c r="G1300" s="13">
        <f t="shared" si="270"/>
        <v>12.664555555555571</v>
      </c>
      <c r="H1300" s="35" cm="1">
        <f t="array" ref="H1300">(m*g*_xll.Interp1d(-1,Parameters!$H$48:$H$54,Parameters!$I$48:$I$54,C1300)+c_w*A*rho_L*(C1300/3.6)^2/2+F1300*e_i*m)*C1300/3.6/1000</f>
        <v>2.0584333922545435</v>
      </c>
      <c r="I1300" s="35">
        <f t="shared" si="260"/>
        <v>3.315637311555617</v>
      </c>
      <c r="J1300" s="35">
        <f t="shared" si="261"/>
        <v>5928.4502848537859</v>
      </c>
      <c r="K1300" s="35">
        <f t="shared" si="262"/>
        <v>13.532773687114251</v>
      </c>
      <c r="L1300" s="35">
        <f t="shared" si="263"/>
        <v>726.2587633043961</v>
      </c>
      <c r="M1300" s="35" cm="1">
        <f t="array" ref="M1300">_xll.Interp2dTab(-1,1,Parameters!$V$29:$AI$29,Parameters!$U$30:$U$37,Parameters!$V$30:$AI$37,ABS(J1300),ABS(I1300))*_xll.Interp2dTab(-1,1,Parameters!$V$18:$AI$18,Parameters!$U$19:$U$26,Parameters!$V$19:$AI$26,ABS(J1300),ABS(I1300))</f>
        <v>0.35416388478479993</v>
      </c>
      <c r="N1300" s="35">
        <f t="shared" si="264"/>
        <v>5.812092877582101</v>
      </c>
      <c r="O1300" s="35">
        <f t="shared" si="265"/>
        <v>5812.0928775821012</v>
      </c>
      <c r="P1300" s="35">
        <f t="shared" si="271"/>
        <v>1.4856658885667178</v>
      </c>
      <c r="Q1300" s="35" cm="1">
        <f t="array" ref="Q1300">_xll.Interp2dTab(-1,1,Parameters!$AL$29:$AY$29,Parameters!$AK$30:$AK$37,Parameters!$AL$30:$AY$37,ABS(L1300),ABS(K1300))</f>
        <v>0.65840783918818602</v>
      </c>
      <c r="R1300" s="35">
        <f t="shared" si="266"/>
        <v>3.126380443453685</v>
      </c>
      <c r="S1300" s="35">
        <f t="shared" si="272"/>
        <v>1.085422242223294</v>
      </c>
      <c r="X1300" s="12"/>
      <c r="AB1300" s="17">
        <f>([1]WLTC_BFH!$I1301/1000-H1300)</f>
        <v>-2.0550000922545433</v>
      </c>
      <c r="AC1300" s="17">
        <f t="shared" si="267"/>
        <v>2.0550000922545433</v>
      </c>
      <c r="AG1300" s="17">
        <f>([1]WLTC_BFH!$U1304/1000-N1300)</f>
        <v>-0.97552144901077931</v>
      </c>
      <c r="AH1300" s="17">
        <f t="shared" si="268"/>
        <v>0.97552144901077931</v>
      </c>
      <c r="AK1300">
        <v>-2.9054721777575727</v>
      </c>
    </row>
    <row r="1301" spans="1:37" x14ac:dyDescent="0.3">
      <c r="A1301" s="5" t="s">
        <v>5</v>
      </c>
      <c r="B1301" s="5">
        <v>1297</v>
      </c>
      <c r="C1301" s="10">
        <v>79.099999999999994</v>
      </c>
      <c r="D1301" s="10">
        <v>79.099999999999994</v>
      </c>
      <c r="E1301" s="10">
        <v>81.003799999999998</v>
      </c>
      <c r="F1301" s="13">
        <f t="shared" si="269"/>
        <v>-8.3333333333336493E-2</v>
      </c>
      <c r="G1301" s="13">
        <f t="shared" si="270"/>
        <v>12.686527777777794</v>
      </c>
      <c r="H1301" s="35" cm="1">
        <f t="array" ref="H1301">(m*g*_xll.Interp1d(-1,Parameters!$H$48:$H$54,Parameters!$I$48:$I$54,C1301)+c_w*A*rho_L*(C1301/3.6)^2/2+F1301*e_i*m)*C1301/3.6/1000</f>
        <v>3.6685975538554478</v>
      </c>
      <c r="I1301" s="35">
        <f t="shared" si="260"/>
        <v>5.9316332478981693</v>
      </c>
      <c r="J1301" s="35">
        <f t="shared" si="261"/>
        <v>5906.0505986389717</v>
      </c>
      <c r="K1301" s="35">
        <f t="shared" si="262"/>
        <v>24.209961101296379</v>
      </c>
      <c r="L1301" s="35">
        <f t="shared" si="263"/>
        <v>723.51471256143225</v>
      </c>
      <c r="M1301" s="35" cm="1">
        <f t="array" ref="M1301">_xll.Interp2dTab(-1,1,Parameters!$V$29:$AI$29,Parameters!$U$30:$U$37,Parameters!$V$30:$AI$37,ABS(J1301),ABS(I1301))*_xll.Interp2dTab(-1,1,Parameters!$V$18:$AI$18,Parameters!$U$19:$U$26,Parameters!$V$19:$AI$26,ABS(J1301),ABS(I1301))</f>
        <v>0.48250110899671489</v>
      </c>
      <c r="N1301" s="35">
        <f t="shared" si="264"/>
        <v>7.6032935167417932</v>
      </c>
      <c r="O1301" s="35">
        <f t="shared" si="265"/>
        <v>7603.2935167417936</v>
      </c>
      <c r="P1301" s="35">
        <f t="shared" si="271"/>
        <v>1.4877779145435905</v>
      </c>
      <c r="Q1301" s="35" cm="1">
        <f t="array" ref="Q1301">_xll.Interp2dTab(-1,1,Parameters!$AL$29:$AY$29,Parameters!$AK$30:$AK$37,Parameters!$AL$30:$AY$37,ABS(L1301),ABS(K1301))</f>
        <v>0.86255409203920863</v>
      </c>
      <c r="R1301" s="35">
        <f t="shared" si="266"/>
        <v>4.2531796993534945</v>
      </c>
      <c r="S1301" s="35">
        <f t="shared" si="272"/>
        <v>1.0866036810286699</v>
      </c>
      <c r="X1301" s="12"/>
      <c r="AB1301" s="17">
        <f>([1]WLTC_BFH!$I1302/1000-H1301)</f>
        <v>-3.6657318538554478</v>
      </c>
      <c r="AC1301" s="17">
        <f t="shared" si="267"/>
        <v>3.6657318538554478</v>
      </c>
      <c r="AG1301" s="17">
        <f>([1]WLTC_BFH!$U1305/1000-N1301)</f>
        <v>-0.28952775097604455</v>
      </c>
      <c r="AH1301" s="17">
        <f t="shared" si="268"/>
        <v>0.28952775097604455</v>
      </c>
      <c r="AK1301">
        <v>4.3460020881750161E-2</v>
      </c>
    </row>
    <row r="1302" spans="1:37" x14ac:dyDescent="0.3">
      <c r="A1302" s="5" t="s">
        <v>5</v>
      </c>
      <c r="B1302" s="5">
        <v>1298</v>
      </c>
      <c r="C1302" s="10">
        <v>78.8</v>
      </c>
      <c r="D1302" s="10">
        <v>78.8</v>
      </c>
      <c r="E1302" s="10">
        <v>80.383399999999995</v>
      </c>
      <c r="F1302" s="13">
        <f t="shared" si="269"/>
        <v>-8.3333333333332538E-2</v>
      </c>
      <c r="G1302" s="13">
        <f t="shared" si="270"/>
        <v>12.708416666666682</v>
      </c>
      <c r="H1302" s="35" cm="1">
        <f t="array" ref="H1302">(m*g*_xll.Interp1d(-1,Parameters!$H$48:$H$54,Parameters!$I$48:$I$54,C1302)+c_w*A*rho_L*(C1302/3.6)^2/2+F1302*e_i*m)*C1302/3.6/1000</f>
        <v>3.6127796732590607</v>
      </c>
      <c r="I1302" s="35">
        <f t="shared" si="260"/>
        <v>5.8636219435139418</v>
      </c>
      <c r="J1302" s="35">
        <f t="shared" si="261"/>
        <v>5883.6509124241593</v>
      </c>
      <c r="K1302" s="35">
        <f t="shared" si="262"/>
        <v>23.932372962452153</v>
      </c>
      <c r="L1302" s="35">
        <f t="shared" si="263"/>
        <v>720.77066181846862</v>
      </c>
      <c r="M1302" s="35" cm="1">
        <f t="array" ref="M1302">_xll.Interp2dTab(-1,1,Parameters!$V$29:$AI$29,Parameters!$U$30:$U$37,Parameters!$V$30:$AI$37,ABS(J1302),ABS(I1302))*_xll.Interp2dTab(-1,1,Parameters!$V$18:$AI$18,Parameters!$U$19:$U$26,Parameters!$V$19:$AI$26,ABS(J1302),ABS(I1302))</f>
        <v>0.47907560027225748</v>
      </c>
      <c r="N1302" s="35">
        <f t="shared" si="264"/>
        <v>7.5411473078694193</v>
      </c>
      <c r="O1302" s="35">
        <f t="shared" si="265"/>
        <v>7541.1473078694189</v>
      </c>
      <c r="P1302" s="35">
        <f t="shared" si="271"/>
        <v>1.4898726776846654</v>
      </c>
      <c r="Q1302" s="35" cm="1">
        <f t="array" ref="Q1302">_xll.Interp2dTab(-1,1,Parameters!$AL$29:$AY$29,Parameters!$AK$30:$AK$37,Parameters!$AL$30:$AY$37,ABS(L1302),ABS(K1302))</f>
        <v>0.85751319597781506</v>
      </c>
      <c r="R1302" s="35">
        <f t="shared" si="266"/>
        <v>4.2130893031207979</v>
      </c>
      <c r="S1302" s="35">
        <f t="shared" si="272"/>
        <v>1.0877739836128701</v>
      </c>
      <c r="X1302" s="12"/>
      <c r="AB1302" s="17">
        <f>([1]WLTC_BFH!$I1303/1000-H1302)</f>
        <v>-3.6109764732590608</v>
      </c>
      <c r="AC1302" s="17">
        <f t="shared" si="267"/>
        <v>3.6109764732590608</v>
      </c>
      <c r="AG1302" s="17">
        <f>([1]WLTC_BFH!$U1306/1000-N1302)</f>
        <v>-0.77990458942294882</v>
      </c>
      <c r="AH1302" s="17">
        <f t="shared" si="268"/>
        <v>0.77990458942294882</v>
      </c>
      <c r="AK1302">
        <v>0.29074912465296077</v>
      </c>
    </row>
    <row r="1303" spans="1:37" x14ac:dyDescent="0.3">
      <c r="A1303" s="5" t="s">
        <v>5</v>
      </c>
      <c r="B1303" s="5">
        <v>1299</v>
      </c>
      <c r="C1303" s="10">
        <v>78.5</v>
      </c>
      <c r="D1303" s="10">
        <v>78.5</v>
      </c>
      <c r="E1303" s="10">
        <v>79.734499999999997</v>
      </c>
      <c r="F1303" s="13">
        <f t="shared" si="269"/>
        <v>-8.3333333333332538E-2</v>
      </c>
      <c r="G1303" s="13">
        <f t="shared" si="270"/>
        <v>12.730222222222238</v>
      </c>
      <c r="H1303" s="35" cm="1">
        <f t="array" ref="H1303">(m*g*_xll.Interp1d(-1,Parameters!$H$48:$H$54,Parameters!$I$48:$I$54,C1303)+c_w*A*rho_L*(C1303/3.6)^2/2+F1303*e_i*m)*C1303/3.6/1000</f>
        <v>3.5573986432874221</v>
      </c>
      <c r="I1303" s="35">
        <f t="shared" si="260"/>
        <v>5.795802535429897</v>
      </c>
      <c r="J1303" s="35">
        <f t="shared" si="261"/>
        <v>5861.2512262093469</v>
      </c>
      <c r="K1303" s="35">
        <f t="shared" si="262"/>
        <v>23.655568048357125</v>
      </c>
      <c r="L1303" s="35">
        <f t="shared" si="263"/>
        <v>718.02661107550489</v>
      </c>
      <c r="M1303" s="35" cm="1">
        <f t="array" ref="M1303">_xll.Interp2dTab(-1,1,Parameters!$V$29:$AI$29,Parameters!$U$30:$U$37,Parameters!$V$30:$AI$37,ABS(J1303),ABS(I1303))*_xll.Interp2dTab(-1,1,Parameters!$V$18:$AI$18,Parameters!$U$19:$U$26,Parameters!$V$19:$AI$26,ABS(J1303),ABS(I1303))</f>
        <v>0.47566414630324172</v>
      </c>
      <c r="N1303" s="35">
        <f t="shared" si="264"/>
        <v>7.4788034181990604</v>
      </c>
      <c r="O1303" s="35">
        <f t="shared" si="265"/>
        <v>7478.8034181990606</v>
      </c>
      <c r="P1303" s="35">
        <f t="shared" si="271"/>
        <v>1.4919501230786096</v>
      </c>
      <c r="Q1303" s="35" cm="1">
        <f t="array" ref="Q1303">_xll.Interp2dTab(-1,1,Parameters!$AL$29:$AY$29,Parameters!$AK$30:$AK$37,Parameters!$AL$30:$AY$37,ABS(L1303),ABS(K1303))</f>
        <v>0.85248118762854519</v>
      </c>
      <c r="R1303" s="35">
        <f t="shared" si="266"/>
        <v>4.1729937210503003</v>
      </c>
      <c r="S1303" s="35">
        <f t="shared" si="272"/>
        <v>1.0889331485353841</v>
      </c>
      <c r="X1303" s="12"/>
      <c r="AB1303" s="17">
        <f>([1]WLTC_BFH!$I1304/1000-H1303)</f>
        <v>-3.555893243287422</v>
      </c>
      <c r="AC1303" s="17">
        <f t="shared" si="267"/>
        <v>3.555893243287422</v>
      </c>
      <c r="AG1303" s="17">
        <f>([1]WLTC_BFH!$U1307/1000-N1303)</f>
        <v>0.79946685207124446</v>
      </c>
      <c r="AH1303" s="17">
        <f t="shared" si="268"/>
        <v>0.79946685207124446</v>
      </c>
      <c r="AK1303">
        <v>2.1373934874500637</v>
      </c>
    </row>
    <row r="1304" spans="1:37" x14ac:dyDescent="0.3">
      <c r="A1304" s="5" t="s">
        <v>5</v>
      </c>
      <c r="B1304" s="5">
        <v>1300</v>
      </c>
      <c r="C1304" s="10">
        <v>78.2</v>
      </c>
      <c r="D1304" s="10">
        <v>78.2</v>
      </c>
      <c r="E1304" s="10">
        <v>79.269199999999998</v>
      </c>
      <c r="F1304" s="13">
        <f t="shared" si="269"/>
        <v>-8.3333333333332538E-2</v>
      </c>
      <c r="G1304" s="13">
        <f t="shared" si="270"/>
        <v>12.75194444444446</v>
      </c>
      <c r="H1304" s="35" cm="1">
        <f t="array" ref="H1304">(m*g*_xll.Interp1d(-1,Parameters!$H$48:$H$54,Parameters!$I$48:$I$54,C1304)+c_w*A*rho_L*(C1304/3.6)^2/2+F1304*e_i*m)*C1304/3.6/1000</f>
        <v>3.5024531135531562</v>
      </c>
      <c r="I1304" s="35">
        <f t="shared" si="260"/>
        <v>5.7281750236462363</v>
      </c>
      <c r="J1304" s="35">
        <f t="shared" si="261"/>
        <v>5838.8515399945336</v>
      </c>
      <c r="K1304" s="35">
        <f t="shared" si="262"/>
        <v>23.379546359012114</v>
      </c>
      <c r="L1304" s="35">
        <f t="shared" si="263"/>
        <v>715.28256033254115</v>
      </c>
      <c r="M1304" s="35" cm="1">
        <f t="array" ref="M1304">_xll.Interp2dTab(-1,1,Parameters!$V$29:$AI$29,Parameters!$U$30:$U$37,Parameters!$V$30:$AI$37,ABS(J1304),ABS(I1304))*_xll.Interp2dTab(-1,1,Parameters!$V$18:$AI$18,Parameters!$U$19:$U$26,Parameters!$V$19:$AI$26,ABS(J1304),ABS(I1304))</f>
        <v>0.47226677049338384</v>
      </c>
      <c r="N1304" s="35">
        <f t="shared" si="264"/>
        <v>7.4162599030503324</v>
      </c>
      <c r="O1304" s="35">
        <f t="shared" si="265"/>
        <v>7416.2599030503325</v>
      </c>
      <c r="P1304" s="35">
        <f t="shared" si="271"/>
        <v>1.4940101952739013</v>
      </c>
      <c r="Q1304" s="35" cm="1">
        <f t="array" ref="Q1304">_xll.Interp2dTab(-1,1,Parameters!$AL$29:$AY$29,Parameters!$AK$30:$AK$37,Parameters!$AL$30:$AY$37,ABS(L1304),ABS(K1304))</f>
        <v>0.84745809278191631</v>
      </c>
      <c r="R1304" s="35">
        <f t="shared" si="266"/>
        <v>4.1328924030400085</v>
      </c>
      <c r="S1304" s="35">
        <f t="shared" si="272"/>
        <v>1.0900811742028953</v>
      </c>
      <c r="X1304" s="12"/>
      <c r="AB1304" s="17">
        <f>([1]WLTC_BFH!$I1305/1000-H1304)</f>
        <v>-3.4985818135531561</v>
      </c>
      <c r="AC1304" s="17">
        <f t="shared" si="267"/>
        <v>3.4985818135531561</v>
      </c>
      <c r="AG1304" s="17">
        <f>([1]WLTC_BFH!$U1308/1000-N1304)</f>
        <v>0.16651487172441382</v>
      </c>
      <c r="AH1304" s="17">
        <f t="shared" si="268"/>
        <v>0.16651487172441382</v>
      </c>
      <c r="AK1304">
        <v>0.50038186329062384</v>
      </c>
    </row>
    <row r="1305" spans="1:37" x14ac:dyDescent="0.3">
      <c r="A1305" s="5" t="s">
        <v>5</v>
      </c>
      <c r="B1305" s="5">
        <v>1301</v>
      </c>
      <c r="C1305" s="10">
        <v>77.900000000000006</v>
      </c>
      <c r="D1305" s="10">
        <v>77.900000000000006</v>
      </c>
      <c r="E1305" s="10">
        <v>78.906599999999997</v>
      </c>
      <c r="F1305" s="13">
        <f t="shared" si="269"/>
        <v>-8.3333333333332538E-2</v>
      </c>
      <c r="G1305" s="13">
        <f t="shared" si="270"/>
        <v>12.773583333333349</v>
      </c>
      <c r="H1305" s="35" cm="1">
        <f t="array" ref="H1305">(m*g*_xll.Interp1d(-1,Parameters!$H$48:$H$54,Parameters!$I$48:$I$54,C1305)+c_w*A*rho_L*(C1305/3.6)^2/2+F1305*e_i*m)*C1305/3.6/1000</f>
        <v>3.4479417336687592</v>
      </c>
      <c r="I1305" s="35">
        <f t="shared" si="260"/>
        <v>5.6607394081629545</v>
      </c>
      <c r="J1305" s="35">
        <f t="shared" si="261"/>
        <v>5816.4518537797203</v>
      </c>
      <c r="K1305" s="35">
        <f t="shared" si="262"/>
        <v>23.104307894417101</v>
      </c>
      <c r="L1305" s="35">
        <f t="shared" si="263"/>
        <v>712.53850958957742</v>
      </c>
      <c r="M1305" s="35" cm="1">
        <f t="array" ref="M1305">_xll.Interp2dTab(-1,1,Parameters!$V$29:$AI$29,Parameters!$U$30:$U$37,Parameters!$V$30:$AI$37,ABS(J1305),ABS(I1305))*_xll.Interp2dTab(-1,1,Parameters!$V$18:$AI$18,Parameters!$U$19:$U$26,Parameters!$V$19:$AI$26,ABS(J1305),ABS(I1305))</f>
        <v>0.46888349552344999</v>
      </c>
      <c r="N1305" s="35">
        <f t="shared" si="264"/>
        <v>7.3535148210315269</v>
      </c>
      <c r="O1305" s="35">
        <f t="shared" si="265"/>
        <v>7353.5148210315265</v>
      </c>
      <c r="P1305" s="35">
        <f t="shared" si="271"/>
        <v>1.4960528382797433</v>
      </c>
      <c r="Q1305" s="35" cm="1">
        <f t="array" ref="Q1305">_xll.Interp2dTab(-1,1,Parameters!$AL$29:$AY$29,Parameters!$AK$30:$AK$37,Parameters!$AL$30:$AY$37,ABS(L1305),ABS(K1305))</f>
        <v>0.84244393722842947</v>
      </c>
      <c r="R1305" s="35">
        <f t="shared" si="266"/>
        <v>4.092784791130673</v>
      </c>
      <c r="S1305" s="35">
        <f t="shared" si="272"/>
        <v>1.0912180588670983</v>
      </c>
      <c r="X1305" s="12"/>
      <c r="AB1305" s="17">
        <f>([1]WLTC_BFH!$I1306/1000-H1305)</f>
        <v>-3.4443349336687592</v>
      </c>
      <c r="AC1305" s="17">
        <f t="shared" si="267"/>
        <v>3.4443349336687592</v>
      </c>
      <c r="AG1305" s="17">
        <f>([1]WLTC_BFH!$U1309/1000-N1305)</f>
        <v>-1.3392085147251178</v>
      </c>
      <c r="AH1305" s="17">
        <f t="shared" si="268"/>
        <v>1.3392085147251178</v>
      </c>
      <c r="AK1305">
        <v>-1.5177071862117231</v>
      </c>
    </row>
    <row r="1306" spans="1:37" x14ac:dyDescent="0.3">
      <c r="A1306" s="5" t="s">
        <v>5</v>
      </c>
      <c r="B1306" s="5">
        <v>1302</v>
      </c>
      <c r="C1306" s="10">
        <v>77.599999999999994</v>
      </c>
      <c r="D1306" s="10">
        <v>77.599999999999994</v>
      </c>
      <c r="E1306" s="10">
        <v>78.670400000000001</v>
      </c>
      <c r="F1306" s="13">
        <f t="shared" si="269"/>
        <v>-8.3333333333336493E-2</v>
      </c>
      <c r="G1306" s="13">
        <f t="shared" si="270"/>
        <v>12.795138888888905</v>
      </c>
      <c r="H1306" s="35" cm="1">
        <f t="array" ref="H1306">(m*g*_xll.Interp1d(-1,Parameters!$H$48:$H$54,Parameters!$I$48:$I$54,C1306)+c_w*A*rho_L*(C1306/3.6)^2/2+F1306*e_i*m)*C1306/3.6/1000</f>
        <v>3.393863153246615</v>
      </c>
      <c r="I1306" s="35">
        <f t="shared" si="260"/>
        <v>5.5934956889798615</v>
      </c>
      <c r="J1306" s="35">
        <f t="shared" si="261"/>
        <v>5794.0521675649079</v>
      </c>
      <c r="K1306" s="35">
        <f t="shared" si="262"/>
        <v>22.829852654571305</v>
      </c>
      <c r="L1306" s="35">
        <f t="shared" si="263"/>
        <v>709.79445884661368</v>
      </c>
      <c r="M1306" s="35" cm="1">
        <f t="array" ref="M1306">_xll.Interp2dTab(-1,1,Parameters!$V$29:$AI$29,Parameters!$U$30:$U$37,Parameters!$V$30:$AI$37,ABS(J1306),ABS(I1306))*_xll.Interp2dTab(-1,1,Parameters!$V$18:$AI$18,Parameters!$U$19:$U$26,Parameters!$V$19:$AI$26,ABS(J1306),ABS(I1306))</f>
        <v>0.46551434335474334</v>
      </c>
      <c r="N1306" s="35">
        <f t="shared" si="264"/>
        <v>7.2905662343046975</v>
      </c>
      <c r="O1306" s="35">
        <f t="shared" si="265"/>
        <v>7290.5662343046979</v>
      </c>
      <c r="P1306" s="35">
        <f t="shared" si="271"/>
        <v>1.4980779955670502</v>
      </c>
      <c r="Q1306" s="35" cm="1">
        <f t="array" ref="Q1306">_xll.Interp2dTab(-1,1,Parameters!$AL$29:$AY$29,Parameters!$AK$30:$AK$37,Parameters!$AL$30:$AY$37,ABS(L1306),ABS(K1306))</f>
        <v>0.83743874675857133</v>
      </c>
      <c r="R1306" s="35">
        <f t="shared" si="266"/>
        <v>4.0526703193314813</v>
      </c>
      <c r="S1306" s="35">
        <f t="shared" si="272"/>
        <v>1.0923438006224682</v>
      </c>
      <c r="X1306" s="12"/>
      <c r="AB1306" s="17">
        <f>([1]WLTC_BFH!$I1307/1000-H1306)</f>
        <v>-3.3890581532466149</v>
      </c>
      <c r="AC1306" s="17">
        <f t="shared" si="267"/>
        <v>3.3890581532466149</v>
      </c>
      <c r="AG1306" s="17">
        <f>([1]WLTC_BFH!$U1310/1000-N1306)</f>
        <v>-0.67761210586435006</v>
      </c>
      <c r="AH1306" s="17">
        <f t="shared" si="268"/>
        <v>0.67761210586435006</v>
      </c>
      <c r="AK1306">
        <v>-1.4767093095052255</v>
      </c>
    </row>
    <row r="1307" spans="1:37" x14ac:dyDescent="0.3">
      <c r="A1307" s="5" t="s">
        <v>5</v>
      </c>
      <c r="B1307" s="5">
        <v>1303</v>
      </c>
      <c r="C1307" s="10">
        <v>77.3</v>
      </c>
      <c r="D1307" s="10">
        <v>77.3</v>
      </c>
      <c r="E1307" s="10">
        <v>78.440600000000003</v>
      </c>
      <c r="F1307" s="13">
        <f t="shared" si="269"/>
        <v>-8.3333333333332538E-2</v>
      </c>
      <c r="G1307" s="13">
        <f t="shared" si="270"/>
        <v>12.816611111111127</v>
      </c>
      <c r="H1307" s="35" cm="1">
        <f t="array" ref="H1307">(m*g*_xll.Interp1d(-1,Parameters!$H$48:$H$54,Parameters!$I$48:$I$54,C1307)+c_w*A*rho_L*(C1307/3.6)^2/2+F1307*e_i*m)*C1307/3.6/1000</f>
        <v>3.3402160218995727</v>
      </c>
      <c r="I1307" s="35">
        <f t="shared" si="260"/>
        <v>5.5264438660975284</v>
      </c>
      <c r="J1307" s="35">
        <f t="shared" si="261"/>
        <v>5771.6524813500955</v>
      </c>
      <c r="K1307" s="35">
        <f t="shared" si="262"/>
        <v>22.556180639477063</v>
      </c>
      <c r="L1307" s="35">
        <f t="shared" si="263"/>
        <v>707.05040810365006</v>
      </c>
      <c r="M1307" s="35" cm="1">
        <f t="array" ref="M1307">_xll.Interp2dTab(-1,1,Parameters!$V$29:$AI$29,Parameters!$U$30:$U$37,Parameters!$V$30:$AI$37,ABS(J1307),ABS(I1307))*_xll.Interp2dTab(-1,1,Parameters!$V$18:$AI$18,Parameters!$U$19:$U$26,Parameters!$V$19:$AI$26,ABS(J1307),ABS(I1307))</f>
        <v>0.46215933523263908</v>
      </c>
      <c r="N1307" s="35">
        <f t="shared" si="264"/>
        <v>7.2274122088612449</v>
      </c>
      <c r="O1307" s="35">
        <f t="shared" si="265"/>
        <v>7227.4122088612448</v>
      </c>
      <c r="P1307" s="35">
        <f t="shared" si="271"/>
        <v>1.5000856100695117</v>
      </c>
      <c r="Q1307" s="35" cm="1">
        <f t="array" ref="Q1307">_xll.Interp2dTab(-1,1,Parameters!$AL$29:$AY$29,Parameters!$AK$30:$AK$37,Parameters!$AL$30:$AY$37,ABS(L1307),ABS(K1307))</f>
        <v>0.8324425471628879</v>
      </c>
      <c r="R1307" s="35">
        <f t="shared" si="266"/>
        <v>4.0125484134414107</v>
      </c>
      <c r="S1307" s="35">
        <f t="shared" si="272"/>
        <v>1.0934583974039798</v>
      </c>
      <c r="X1307" s="12"/>
      <c r="AB1307" s="17">
        <f>([1]WLTC_BFH!$I1308/1000-H1307)</f>
        <v>-3.3354531218995729</v>
      </c>
      <c r="AC1307" s="17">
        <f t="shared" si="267"/>
        <v>3.3354531218995729</v>
      </c>
      <c r="AG1307" s="17">
        <f>([1]WLTC_BFH!$U1311/1000-N1307)</f>
        <v>0.48451302478366465</v>
      </c>
      <c r="AH1307" s="17">
        <f t="shared" si="268"/>
        <v>0.48451302478366465</v>
      </c>
      <c r="AK1307">
        <v>-0.35198098516537524</v>
      </c>
    </row>
    <row r="1308" spans="1:37" x14ac:dyDescent="0.3">
      <c r="A1308" s="5" t="s">
        <v>5</v>
      </c>
      <c r="B1308" s="5">
        <v>1304</v>
      </c>
      <c r="C1308" s="10">
        <v>77</v>
      </c>
      <c r="D1308" s="10">
        <v>77</v>
      </c>
      <c r="E1308" s="10">
        <v>77.990099999999998</v>
      </c>
      <c r="F1308" s="13">
        <f t="shared" si="269"/>
        <v>-8.3333333333332538E-2</v>
      </c>
      <c r="G1308" s="13">
        <f t="shared" si="270"/>
        <v>12.838000000000017</v>
      </c>
      <c r="H1308" s="35" cm="1">
        <f t="array" ref="H1308">(m*g*_xll.Interp1d(-1,Parameters!$H$48:$H$54,Parameters!$I$48:$I$54,C1308)+c_w*A*rho_L*(C1308/3.6)^2/2+F1308*e_i*m)*C1308/3.6/1000</f>
        <v>3.2869989892397871</v>
      </c>
      <c r="I1308" s="35">
        <f t="shared" si="260"/>
        <v>5.4595839395153885</v>
      </c>
      <c r="J1308" s="35">
        <f t="shared" si="261"/>
        <v>5749.2527951352822</v>
      </c>
      <c r="K1308" s="35">
        <f t="shared" si="262"/>
        <v>22.283291849132059</v>
      </c>
      <c r="L1308" s="35">
        <f t="shared" si="263"/>
        <v>704.30635736068632</v>
      </c>
      <c r="M1308" s="35" cm="1">
        <f t="array" ref="M1308">_xll.Interp2dTab(-1,1,Parameters!$V$29:$AI$29,Parameters!$U$30:$U$37,Parameters!$V$30:$AI$37,ABS(J1308),ABS(I1308))*_xll.Interp2dTab(-1,1,Parameters!$V$18:$AI$18,Parameters!$U$19:$U$26,Parameters!$V$19:$AI$26,ABS(J1308),ABS(I1308))</f>
        <v>0.45881849168997446</v>
      </c>
      <c r="N1308" s="35">
        <f t="shared" si="264"/>
        <v>7.1640508148063606</v>
      </c>
      <c r="O1308" s="35">
        <f t="shared" si="265"/>
        <v>7164.0508148063609</v>
      </c>
      <c r="P1308" s="35">
        <f t="shared" si="271"/>
        <v>1.5020756241847357</v>
      </c>
      <c r="Q1308" s="35" cm="1">
        <f t="array" ref="Q1308">_xll.Interp2dTab(-1,1,Parameters!$AL$29:$AY$29,Parameters!$AK$30:$AK$37,Parameters!$AL$30:$AY$37,ABS(L1308),ABS(K1308))</f>
        <v>0.82745536423183619</v>
      </c>
      <c r="R1308" s="35">
        <f t="shared" si="266"/>
        <v>3.9724184908647673</v>
      </c>
      <c r="S1308" s="35">
        <f t="shared" si="272"/>
        <v>1.0945618469847755</v>
      </c>
      <c r="X1308" s="12"/>
      <c r="AB1308" s="17">
        <f>([1]WLTC_BFH!$I1309/1000-H1308)</f>
        <v>-3.2847766892397869</v>
      </c>
      <c r="AC1308" s="17">
        <f t="shared" si="267"/>
        <v>3.2847766892397869</v>
      </c>
      <c r="AG1308" s="17">
        <f>([1]WLTC_BFH!$U1312/1000-N1308)</f>
        <v>-0.30012288687840716</v>
      </c>
      <c r="AH1308" s="17">
        <f t="shared" si="268"/>
        <v>0.30012288687840716</v>
      </c>
      <c r="AK1308">
        <v>6.0059773846354858E-3</v>
      </c>
    </row>
    <row r="1309" spans="1:37" x14ac:dyDescent="0.3">
      <c r="A1309" s="5" t="s">
        <v>5</v>
      </c>
      <c r="B1309" s="5">
        <v>1305</v>
      </c>
      <c r="C1309" s="10">
        <v>76.7</v>
      </c>
      <c r="D1309" s="10">
        <v>76.7</v>
      </c>
      <c r="E1309" s="10">
        <v>77.526899999999998</v>
      </c>
      <c r="F1309" s="13">
        <f t="shared" si="269"/>
        <v>-8.3333333333332538E-2</v>
      </c>
      <c r="G1309" s="13">
        <f t="shared" si="270"/>
        <v>12.859305555555572</v>
      </c>
      <c r="H1309" s="35" cm="1">
        <f t="array" ref="H1309">(m*g*_xll.Interp1d(-1,Parameters!$H$48:$H$54,Parameters!$I$48:$I$54,C1309)+c_w*A*rho_L*(C1309/3.6)^2/2+F1309*e_i*m)*C1309/3.6/1000</f>
        <v>3.2342107048798678</v>
      </c>
      <c r="I1309" s="35">
        <f t="shared" si="260"/>
        <v>5.3929159092336247</v>
      </c>
      <c r="J1309" s="35">
        <f t="shared" si="261"/>
        <v>5726.8531089204707</v>
      </c>
      <c r="K1309" s="35">
        <f t="shared" si="262"/>
        <v>22.01118628353704</v>
      </c>
      <c r="L1309" s="35">
        <f t="shared" si="263"/>
        <v>701.5623066177227</v>
      </c>
      <c r="M1309" s="35" cm="1">
        <f t="array" ref="M1309">_xll.Interp2dTab(-1,1,Parameters!$V$29:$AI$29,Parameters!$U$30:$U$37,Parameters!$V$30:$AI$37,ABS(J1309),ABS(I1309))*_xll.Interp2dTab(-1,1,Parameters!$V$18:$AI$18,Parameters!$U$19:$U$26,Parameters!$V$19:$AI$26,ABS(J1309),ABS(I1309))</f>
        <v>0.45549183255063158</v>
      </c>
      <c r="N1309" s="35">
        <f t="shared" si="264"/>
        <v>7.1004801266559685</v>
      </c>
      <c r="O1309" s="35">
        <f t="shared" si="265"/>
        <v>7100.4801266559689</v>
      </c>
      <c r="P1309" s="35">
        <f t="shared" si="271"/>
        <v>1.5040479797754736</v>
      </c>
      <c r="Q1309" s="35" cm="1">
        <f t="array" ref="Q1309">_xll.Interp2dTab(-1,1,Parameters!$AL$29:$AY$29,Parameters!$AK$30:$AK$37,Parameters!$AL$30:$AY$37,ABS(L1309),ABS(K1309))</f>
        <v>0.82247722375593235</v>
      </c>
      <c r="R1309" s="35">
        <f t="shared" si="266"/>
        <v>3.9322799604230867</v>
      </c>
      <c r="S1309" s="35">
        <f t="shared" si="272"/>
        <v>1.0956541469737819</v>
      </c>
      <c r="X1309" s="12"/>
      <c r="AB1309" s="17">
        <f>([1]WLTC_BFH!$I1310/1000-H1309)</f>
        <v>-3.2313894048798679</v>
      </c>
      <c r="AC1309" s="17">
        <f t="shared" si="267"/>
        <v>3.2313894048798679</v>
      </c>
      <c r="AG1309" s="17">
        <f>([1]WLTC_BFH!$U1313/1000-N1309)</f>
        <v>1.7663306841547826</v>
      </c>
      <c r="AH1309" s="17">
        <f t="shared" si="268"/>
        <v>1.7663306841547826</v>
      </c>
      <c r="AK1309">
        <v>2.1847377463824325</v>
      </c>
    </row>
    <row r="1310" spans="1:37" x14ac:dyDescent="0.3">
      <c r="A1310" s="5" t="s">
        <v>5</v>
      </c>
      <c r="B1310" s="5">
        <v>1306</v>
      </c>
      <c r="C1310" s="10">
        <v>76</v>
      </c>
      <c r="D1310" s="10">
        <v>76</v>
      </c>
      <c r="E1310" s="10">
        <v>77.217799999999997</v>
      </c>
      <c r="F1310" s="13">
        <f t="shared" si="269"/>
        <v>-0.19444444444444522</v>
      </c>
      <c r="G1310" s="13">
        <f t="shared" si="270"/>
        <v>12.880416666666683</v>
      </c>
      <c r="H1310" s="35" cm="1">
        <f t="array" ref="H1310">(m*g*_xll.Interp1d(-1,Parameters!$H$48:$H$54,Parameters!$I$48:$I$54,C1310)+c_w*A*rho_L*(C1310/3.6)^2/2+F1310*e_i*m)*C1310/3.6/1000</f>
        <v>-7.7426584698919276E-2</v>
      </c>
      <c r="I1310" s="35">
        <f t="shared" si="260"/>
        <v>0.13029483875521725</v>
      </c>
      <c r="J1310" s="35">
        <f t="shared" si="261"/>
        <v>5674.58717441924</v>
      </c>
      <c r="K1310" s="35">
        <f t="shared" si="262"/>
        <v>0.53179838437941918</v>
      </c>
      <c r="L1310" s="35">
        <f t="shared" si="263"/>
        <v>695.15952155080731</v>
      </c>
      <c r="M1310" s="35" cm="1">
        <f t="array" ref="M1310">_xll.Interp2dTab(-1,1,Parameters!$V$29:$AI$29,Parameters!$U$30:$U$37,Parameters!$V$30:$AI$37,ABS(J1310),ABS(I1310))*_xll.Interp2dTab(-1,1,Parameters!$V$18:$AI$18,Parameters!$U$19:$U$26,Parameters!$V$19:$AI$26,ABS(J1310),ABS(I1310))</f>
        <v>2.2770463650091416E-2</v>
      </c>
      <c r="N1310" s="35">
        <f t="shared" si="264"/>
        <v>-1.7630392324374656E-3</v>
      </c>
      <c r="O1310" s="35">
        <f t="shared" si="265"/>
        <v>-1.7630392324374657</v>
      </c>
      <c r="P1310" s="35">
        <f t="shared" si="271"/>
        <v>1.5040474900423535</v>
      </c>
      <c r="Q1310" s="35" cm="1">
        <f t="array" ref="Q1310">_xll.Interp2dTab(-1,1,Parameters!$AL$29:$AY$29,Parameters!$AK$30:$AK$37,Parameters!$AL$30:$AY$37,ABS(L1310),ABS(K1310))</f>
        <v>0.41027230878693854</v>
      </c>
      <c r="R1310" s="35">
        <f t="shared" si="266"/>
        <v>-3.1765983665913058E-2</v>
      </c>
      <c r="S1310" s="35">
        <f t="shared" si="272"/>
        <v>1.0956453230894303</v>
      </c>
      <c r="X1310" s="12"/>
      <c r="AB1310" s="17">
        <f>([1]WLTC_BFH!$I1311/1000-H1310)</f>
        <v>8.1377484698919283E-2</v>
      </c>
      <c r="AC1310" s="17">
        <f t="shared" si="267"/>
        <v>8.1377484698919283E-2</v>
      </c>
      <c r="AG1310" s="17">
        <f>([1]WLTC_BFH!$U1314/1000-N1310)</f>
        <v>10.025904632152818</v>
      </c>
      <c r="AH1310" s="17">
        <f t="shared" si="268"/>
        <v>10.025904632152818</v>
      </c>
      <c r="AK1310">
        <v>2.6277193593284034</v>
      </c>
    </row>
    <row r="1311" spans="1:37" x14ac:dyDescent="0.3">
      <c r="A1311" s="5" t="s">
        <v>5</v>
      </c>
      <c r="B1311" s="5">
        <v>1307</v>
      </c>
      <c r="C1311" s="10">
        <v>76</v>
      </c>
      <c r="D1311" s="10">
        <v>76</v>
      </c>
      <c r="E1311" s="10">
        <v>76.834400000000002</v>
      </c>
      <c r="F1311" s="13">
        <f t="shared" si="269"/>
        <v>0</v>
      </c>
      <c r="G1311" s="13">
        <f t="shared" si="270"/>
        <v>12.901527777777794</v>
      </c>
      <c r="H1311" s="35" cm="1">
        <f t="array" ref="H1311">(m*g*_xll.Interp1d(-1,Parameters!$H$48:$H$54,Parameters!$I$48:$I$54,C1311)+c_w*A*rho_L*(C1311/3.6)^2/2+F1311*e_i*m)*C1311/3.6/1000</f>
        <v>5.5052911066591266</v>
      </c>
      <c r="I1311" s="35">
        <f t="shared" si="260"/>
        <v>9.2644021408410993</v>
      </c>
      <c r="J1311" s="35">
        <f t="shared" si="261"/>
        <v>5674.58717441924</v>
      </c>
      <c r="K1311" s="35">
        <f t="shared" si="262"/>
        <v>37.81265733784295</v>
      </c>
      <c r="L1311" s="35">
        <f t="shared" si="263"/>
        <v>695.15952155080731</v>
      </c>
      <c r="M1311" s="35" cm="1">
        <f t="array" ref="M1311">_xll.Interp2dTab(-1,1,Parameters!$V$29:$AI$29,Parameters!$U$30:$U$37,Parameters!$V$30:$AI$37,ABS(J1311),ABS(I1311))*_xll.Interp2dTab(-1,1,Parameters!$V$18:$AI$18,Parameters!$U$19:$U$26,Parameters!$V$19:$AI$26,ABS(J1311),ABS(I1311))</f>
        <v>0.67399834393456415</v>
      </c>
      <c r="N1311" s="35">
        <f t="shared" si="264"/>
        <v>8.1681077649555967</v>
      </c>
      <c r="O1311" s="35">
        <f t="shared" si="265"/>
        <v>8168.1077649555964</v>
      </c>
      <c r="P1311" s="35">
        <f t="shared" si="271"/>
        <v>1.5063164088659522</v>
      </c>
      <c r="Q1311" s="35" cm="1">
        <f t="array" ref="Q1311">_xll.Interp2dTab(-1,1,Parameters!$AL$29:$AY$29,Parameters!$AK$30:$AK$37,Parameters!$AL$30:$AY$37,ABS(L1311),ABS(K1311))</f>
        <v>0.91253831562936571</v>
      </c>
      <c r="R1311" s="35">
        <f t="shared" si="266"/>
        <v>6.0329424116972001</v>
      </c>
      <c r="S1311" s="35">
        <f t="shared" si="272"/>
        <v>1.0973211404260128</v>
      </c>
      <c r="X1311" s="12"/>
      <c r="AB1311" s="17">
        <f>([1]WLTC_BFH!$I1312/1000-H1311)</f>
        <v>-5.502382506659127</v>
      </c>
      <c r="AC1311" s="17">
        <f t="shared" si="267"/>
        <v>5.502382506659127</v>
      </c>
      <c r="AG1311" s="17">
        <f>([1]WLTC_BFH!$U1315/1000-N1311)</f>
        <v>-0.40447473743264162</v>
      </c>
      <c r="AH1311" s="17">
        <f t="shared" si="268"/>
        <v>0.40447473743264162</v>
      </c>
      <c r="AK1311">
        <v>0.82518953194509059</v>
      </c>
    </row>
    <row r="1312" spans="1:37" x14ac:dyDescent="0.3">
      <c r="A1312" s="5" t="s">
        <v>5</v>
      </c>
      <c r="B1312" s="5">
        <v>1308</v>
      </c>
      <c r="C1312" s="10">
        <v>76</v>
      </c>
      <c r="D1312" s="10">
        <v>76</v>
      </c>
      <c r="E1312" s="10">
        <v>76.545100000000005</v>
      </c>
      <c r="F1312" s="13">
        <f t="shared" si="269"/>
        <v>0</v>
      </c>
      <c r="G1312" s="13">
        <f t="shared" si="270"/>
        <v>12.922638888888905</v>
      </c>
      <c r="H1312" s="35" cm="1">
        <f t="array" ref="H1312">(m*g*_xll.Interp1d(-1,Parameters!$H$48:$H$54,Parameters!$I$48:$I$54,C1312)+c_w*A*rho_L*(C1312/3.6)^2/2+F1312*e_i*m)*C1312/3.6/1000</f>
        <v>5.5052911066591266</v>
      </c>
      <c r="I1312" s="35">
        <f t="shared" si="260"/>
        <v>9.2644021408410993</v>
      </c>
      <c r="J1312" s="35">
        <f t="shared" si="261"/>
        <v>5674.58717441924</v>
      </c>
      <c r="K1312" s="35">
        <f t="shared" si="262"/>
        <v>37.81265733784295</v>
      </c>
      <c r="L1312" s="35">
        <f t="shared" si="263"/>
        <v>695.15952155080731</v>
      </c>
      <c r="M1312" s="35" cm="1">
        <f t="array" ref="M1312">_xll.Interp2dTab(-1,1,Parameters!$V$29:$AI$29,Parameters!$U$30:$U$37,Parameters!$V$30:$AI$37,ABS(J1312),ABS(I1312))*_xll.Interp2dTab(-1,1,Parameters!$V$18:$AI$18,Parameters!$U$19:$U$26,Parameters!$V$19:$AI$26,ABS(J1312),ABS(I1312))</f>
        <v>0.67399834393456415</v>
      </c>
      <c r="N1312" s="35">
        <f t="shared" si="264"/>
        <v>8.1681077649555967</v>
      </c>
      <c r="O1312" s="35">
        <f t="shared" si="265"/>
        <v>8168.1077649555964</v>
      </c>
      <c r="P1312" s="35">
        <f t="shared" si="271"/>
        <v>1.5085853276895509</v>
      </c>
      <c r="Q1312" s="35" cm="1">
        <f t="array" ref="Q1312">_xll.Interp2dTab(-1,1,Parameters!$AL$29:$AY$29,Parameters!$AK$30:$AK$37,Parameters!$AL$30:$AY$37,ABS(L1312),ABS(K1312))</f>
        <v>0.91253831562936571</v>
      </c>
      <c r="R1312" s="35">
        <f t="shared" si="266"/>
        <v>6.0329424116972001</v>
      </c>
      <c r="S1312" s="35">
        <f t="shared" si="272"/>
        <v>1.0989969577625953</v>
      </c>
      <c r="X1312" s="12"/>
      <c r="AB1312" s="17">
        <f>([1]WLTC_BFH!$I1313/1000-H1312)</f>
        <v>-5.5017503066591269</v>
      </c>
      <c r="AC1312" s="17">
        <f t="shared" si="267"/>
        <v>5.5017503066591269</v>
      </c>
      <c r="AG1312" s="17">
        <f>([1]WLTC_BFH!$U1316/1000-N1312)</f>
        <v>-0.87490021778580118</v>
      </c>
      <c r="AH1312" s="17">
        <f t="shared" si="268"/>
        <v>0.87490021778580118</v>
      </c>
      <c r="AK1312">
        <v>-4.2318632182856142E-2</v>
      </c>
    </row>
    <row r="1313" spans="1:37" x14ac:dyDescent="0.3">
      <c r="A1313" s="5" t="s">
        <v>5</v>
      </c>
      <c r="B1313" s="5">
        <v>1309</v>
      </c>
      <c r="C1313" s="10">
        <v>75.900000000000006</v>
      </c>
      <c r="D1313" s="10">
        <v>75.900000000000006</v>
      </c>
      <c r="E1313" s="10">
        <v>76.724500000000006</v>
      </c>
      <c r="F1313" s="13">
        <f t="shared" si="269"/>
        <v>-2.7777777777776198E-2</v>
      </c>
      <c r="G1313" s="13">
        <f t="shared" si="270"/>
        <v>12.943722222222238</v>
      </c>
      <c r="H1313" s="35" cm="1">
        <f t="array" ref="H1313">(m*g*_xll.Interp1d(-1,Parameters!$H$48:$H$54,Parameters!$I$48:$I$54,C1313)+c_w*A*rho_L*(C1313/3.6)^2/2+F1313*e_i*m)*C1313/3.6/1000</f>
        <v>4.6884912112540409</v>
      </c>
      <c r="I1313" s="35">
        <f t="shared" si="260"/>
        <v>7.9002717918672172</v>
      </c>
      <c r="J1313" s="35">
        <f t="shared" si="261"/>
        <v>5667.1206123476368</v>
      </c>
      <c r="K1313" s="35">
        <f t="shared" si="262"/>
        <v>32.244959318506048</v>
      </c>
      <c r="L1313" s="35">
        <f t="shared" si="263"/>
        <v>694.24483796981951</v>
      </c>
      <c r="M1313" s="35" cm="1">
        <f t="array" ref="M1313">_xll.Interp2dTab(-1,1,Parameters!$V$29:$AI$29,Parameters!$U$30:$U$37,Parameters!$V$30:$AI$37,ABS(J1313),ABS(I1313))*_xll.Interp2dTab(-1,1,Parameters!$V$18:$AI$18,Parameters!$U$19:$U$26,Parameters!$V$19:$AI$26,ABS(J1313),ABS(I1313))</f>
        <v>0.59284134921679033</v>
      </c>
      <c r="N1313" s="35">
        <f t="shared" si="264"/>
        <v>7.9085091103177296</v>
      </c>
      <c r="O1313" s="35">
        <f t="shared" si="265"/>
        <v>7908.5091103177292</v>
      </c>
      <c r="P1313" s="35">
        <f t="shared" si="271"/>
        <v>1.5107821357757503</v>
      </c>
      <c r="Q1313" s="35" cm="1">
        <f t="array" ref="Q1313">_xll.Interp2dTab(-1,1,Parameters!$AL$29:$AY$29,Parameters!$AK$30:$AK$37,Parameters!$AL$30:$AY$37,ABS(L1313),ABS(K1313))</f>
        <v>0.90009047311648149</v>
      </c>
      <c r="R1313" s="35">
        <f t="shared" si="266"/>
        <v>5.2089110498198767</v>
      </c>
      <c r="S1313" s="35">
        <f t="shared" si="272"/>
        <v>1.1004438774986565</v>
      </c>
      <c r="X1313" s="12"/>
      <c r="AB1313" s="17">
        <f>([1]WLTC_BFH!$I1314/1000-H1313)</f>
        <v>-4.6797853112540411</v>
      </c>
      <c r="AC1313" s="17">
        <f t="shared" si="267"/>
        <v>4.6797853112540411</v>
      </c>
      <c r="AG1313" s="17">
        <f>([1]WLTC_BFH!$U1317/1000-N1313)</f>
        <v>-0.67153613734462692</v>
      </c>
      <c r="AH1313" s="17">
        <f t="shared" si="268"/>
        <v>0.67153613734462692</v>
      </c>
      <c r="AK1313">
        <v>-2.8185602724111654</v>
      </c>
    </row>
    <row r="1314" spans="1:37" x14ac:dyDescent="0.3">
      <c r="A1314" s="5" t="s">
        <v>5</v>
      </c>
      <c r="B1314" s="5">
        <v>1310</v>
      </c>
      <c r="C1314" s="10">
        <v>75.900000000000006</v>
      </c>
      <c r="D1314" s="10">
        <v>75.900000000000006</v>
      </c>
      <c r="E1314" s="10">
        <v>76.6541</v>
      </c>
      <c r="F1314" s="13">
        <f t="shared" si="269"/>
        <v>0</v>
      </c>
      <c r="G1314" s="13">
        <f t="shared" si="270"/>
        <v>12.964805555555571</v>
      </c>
      <c r="H1314" s="35" cm="1">
        <f t="array" ref="H1314">(m*g*_xll.Interp1d(-1,Parameters!$H$48:$H$54,Parameters!$I$48:$I$54,C1314)+c_w*A*rho_L*(C1314/3.6)^2/2+F1314*e_i*m)*C1314/3.6/1000</f>
        <v>5.484972926994736</v>
      </c>
      <c r="I1314" s="35">
        <f t="shared" si="260"/>
        <v>9.2423713603808935</v>
      </c>
      <c r="J1314" s="35">
        <f t="shared" si="261"/>
        <v>5667.1206123476368</v>
      </c>
      <c r="K1314" s="35">
        <f t="shared" si="262"/>
        <v>37.722738707394619</v>
      </c>
      <c r="L1314" s="35">
        <f t="shared" si="263"/>
        <v>694.24483796981951</v>
      </c>
      <c r="M1314" s="35" cm="1">
        <f t="array" ref="M1314">_xll.Interp2dTab(-1,1,Parameters!$V$29:$AI$29,Parameters!$U$30:$U$37,Parameters!$V$30:$AI$37,ABS(J1314),ABS(I1314))*_xll.Interp2dTab(-1,1,Parameters!$V$18:$AI$18,Parameters!$U$19:$U$26,Parameters!$V$19:$AI$26,ABS(J1314),ABS(I1314))</f>
        <v>0.67276299353308144</v>
      </c>
      <c r="N1314" s="35">
        <f t="shared" si="264"/>
        <v>8.1529052277234477</v>
      </c>
      <c r="O1314" s="35">
        <f t="shared" si="265"/>
        <v>8152.9052277234478</v>
      </c>
      <c r="P1314" s="35">
        <f t="shared" si="271"/>
        <v>1.5130468316723402</v>
      </c>
      <c r="Q1314" s="35" cm="1">
        <f t="array" ref="Q1314">_xll.Interp2dTab(-1,1,Parameters!$AL$29:$AY$29,Parameters!$AK$30:$AK$37,Parameters!$AL$30:$AY$37,ABS(L1314),ABS(K1314))</f>
        <v>0.91266968450673869</v>
      </c>
      <c r="R1314" s="35">
        <f t="shared" si="266"/>
        <v>6.0098116767833085</v>
      </c>
      <c r="S1314" s="35">
        <f t="shared" si="272"/>
        <v>1.1021132696310962</v>
      </c>
      <c r="X1314" s="12"/>
      <c r="AB1314" s="17">
        <f>([1]WLTC_BFH!$I1315/1000-H1314)</f>
        <v>-5.4808145269947364</v>
      </c>
      <c r="AC1314" s="17">
        <f t="shared" si="267"/>
        <v>5.4808145269947364</v>
      </c>
      <c r="AG1314" s="17">
        <f>([1]WLTC_BFH!$U1318/1000-N1314)</f>
        <v>1.6973447722766988</v>
      </c>
      <c r="AH1314" s="17">
        <f t="shared" si="268"/>
        <v>1.6973447722766988</v>
      </c>
      <c r="AK1314">
        <v>1.4296206918666456</v>
      </c>
    </row>
    <row r="1315" spans="1:37" x14ac:dyDescent="0.3">
      <c r="A1315" s="5" t="s">
        <v>5</v>
      </c>
      <c r="B1315" s="5">
        <v>1311</v>
      </c>
      <c r="C1315" s="10">
        <v>75.8</v>
      </c>
      <c r="D1315" s="10">
        <v>75.8</v>
      </c>
      <c r="E1315" s="10">
        <v>76.368700000000004</v>
      </c>
      <c r="F1315" s="13">
        <f t="shared" si="269"/>
        <v>-2.7777777777780146E-2</v>
      </c>
      <c r="G1315" s="13">
        <f t="shared" si="270"/>
        <v>12.985861111111127</v>
      </c>
      <c r="H1315" s="35" cm="1">
        <f t="array" ref="H1315">(m*g*_xll.Interp1d(-1,Parameters!$H$48:$H$54,Parameters!$I$48:$I$54,C1315)+c_w*A*rho_L*(C1315/3.6)^2/2+F1315*e_i*m)*C1315/3.6/1000</f>
        <v>4.6692695031563387</v>
      </c>
      <c r="I1315" s="35">
        <f t="shared" si="260"/>
        <v>7.8782623332179682</v>
      </c>
      <c r="J1315" s="35">
        <f t="shared" si="261"/>
        <v>5659.6540502760308</v>
      </c>
      <c r="K1315" s="35">
        <f t="shared" si="262"/>
        <v>32.155127713029138</v>
      </c>
      <c r="L1315" s="35">
        <f t="shared" si="263"/>
        <v>693.33015438883137</v>
      </c>
      <c r="M1315" s="35" cm="1">
        <f t="array" ref="M1315">_xll.Interp2dTab(-1,1,Parameters!$V$29:$AI$29,Parameters!$U$30:$U$37,Parameters!$V$30:$AI$37,ABS(J1315),ABS(I1315))*_xll.Interp2dTab(-1,1,Parameters!$V$18:$AI$18,Parameters!$U$19:$U$26,Parameters!$V$19:$AI$26,ABS(J1315),ABS(I1315))</f>
        <v>0.59165056718363995</v>
      </c>
      <c r="N1315" s="35">
        <f t="shared" si="264"/>
        <v>7.8919378466632377</v>
      </c>
      <c r="O1315" s="35">
        <f t="shared" si="265"/>
        <v>7891.9378466632379</v>
      </c>
      <c r="P1315" s="35">
        <f t="shared" si="271"/>
        <v>1.5152390366297466</v>
      </c>
      <c r="Q1315" s="35" cm="1">
        <f t="array" ref="Q1315">_xll.Interp2dTab(-1,1,Parameters!$AL$29:$AY$29,Parameters!$AK$30:$AK$37,Parameters!$AL$30:$AY$37,ABS(L1315),ABS(K1315))</f>
        <v>0.90031518912883746</v>
      </c>
      <c r="R1315" s="35">
        <f t="shared" si="266"/>
        <v>5.1862609445414503</v>
      </c>
      <c r="S1315" s="35">
        <f t="shared" si="272"/>
        <v>1.1035538976712467</v>
      </c>
      <c r="X1315" s="12"/>
      <c r="AB1315" s="17">
        <f>([1]WLTC_BFH!$I1316/1000-H1315)</f>
        <v>-4.6656254031563389</v>
      </c>
      <c r="AC1315" s="17">
        <f t="shared" si="267"/>
        <v>4.6656254031563389</v>
      </c>
      <c r="AG1315" s="17">
        <f>([1]WLTC_BFH!$U1319/1000-N1315)</f>
        <v>-0.63811641809191499</v>
      </c>
      <c r="AH1315" s="17">
        <f t="shared" si="268"/>
        <v>0.63811641809191499</v>
      </c>
      <c r="AK1315">
        <v>-5.9645892393737299E-2</v>
      </c>
    </row>
    <row r="1316" spans="1:37" x14ac:dyDescent="0.3">
      <c r="A1316" s="5" t="s">
        <v>5</v>
      </c>
      <c r="B1316" s="5">
        <v>1312</v>
      </c>
      <c r="C1316" s="10">
        <v>75.7</v>
      </c>
      <c r="D1316" s="10">
        <v>75.7</v>
      </c>
      <c r="E1316" s="10">
        <v>76.125299999999996</v>
      </c>
      <c r="F1316" s="13">
        <f t="shared" si="269"/>
        <v>-2.7777777777776198E-2</v>
      </c>
      <c r="G1316" s="13">
        <f t="shared" si="270"/>
        <v>13.006888888888906</v>
      </c>
      <c r="H1316" s="35" cm="1">
        <f t="array" ref="H1316">(m*g*_xll.Interp1d(-1,Parameters!$H$48:$H$54,Parameters!$I$48:$I$54,C1316)+c_w*A*rho_L*(C1316/3.6)^2/2+F1316*e_i*m)*C1316/3.6/1000</f>
        <v>4.6500948335866283</v>
      </c>
      <c r="I1316" s="35">
        <f t="shared" si="260"/>
        <v>7.8562741963802578</v>
      </c>
      <c r="J1316" s="35">
        <f t="shared" si="261"/>
        <v>5652.1874882044276</v>
      </c>
      <c r="K1316" s="35">
        <f t="shared" si="262"/>
        <v>32.065383132526023</v>
      </c>
      <c r="L1316" s="35">
        <f t="shared" si="263"/>
        <v>692.41547080784358</v>
      </c>
      <c r="M1316" s="35" cm="1">
        <f t="array" ref="M1316">_xll.Interp2dTab(-1,1,Parameters!$V$29:$AI$29,Parameters!$U$30:$U$37,Parameters!$V$30:$AI$37,ABS(J1316),ABS(I1316))*_xll.Interp2dTab(-1,1,Parameters!$V$18:$AI$18,Parameters!$U$19:$U$26,Parameters!$V$19:$AI$26,ABS(J1316),ABS(I1316))</f>
        <v>0.59046126246677111</v>
      </c>
      <c r="N1316" s="35">
        <f t="shared" si="264"/>
        <v>7.8753597046483943</v>
      </c>
      <c r="O1316" s="35">
        <f t="shared" si="265"/>
        <v>7875.3597046483947</v>
      </c>
      <c r="P1316" s="35">
        <f t="shared" si="271"/>
        <v>1.5174266365477045</v>
      </c>
      <c r="Q1316" s="35" cm="1">
        <f t="array" ref="Q1316">_xll.Interp2dTab(-1,1,Parameters!$AL$29:$AY$29,Parameters!$AK$30:$AK$37,Parameters!$AL$30:$AY$37,ABS(L1316),ABS(K1316))</f>
        <v>0.90054306015015295</v>
      </c>
      <c r="R1316" s="35">
        <f t="shared" si="266"/>
        <v>5.1636562862538637</v>
      </c>
      <c r="S1316" s="35">
        <f t="shared" si="272"/>
        <v>1.1049882466396506</v>
      </c>
      <c r="X1316" s="12"/>
      <c r="AB1316" s="17">
        <f>([1]WLTC_BFH!$I1317/1000-H1316)</f>
        <v>-4.6460720335866279</v>
      </c>
      <c r="AC1316" s="17">
        <f t="shared" si="267"/>
        <v>4.6460720335866279</v>
      </c>
      <c r="AG1316" s="17">
        <f>([1]WLTC_BFH!$U1320/1000-N1316)</f>
        <v>-1.1818021825244793</v>
      </c>
      <c r="AH1316" s="17">
        <f t="shared" si="268"/>
        <v>1.1818021825244793</v>
      </c>
      <c r="AK1316">
        <v>-0.76137125789041527</v>
      </c>
    </row>
    <row r="1317" spans="1:37" x14ac:dyDescent="0.3">
      <c r="A1317" s="5" t="s">
        <v>5</v>
      </c>
      <c r="B1317" s="5">
        <v>1313</v>
      </c>
      <c r="C1317" s="10">
        <v>75.5</v>
      </c>
      <c r="D1317" s="10">
        <v>75.5</v>
      </c>
      <c r="E1317" s="10">
        <v>76.131600000000006</v>
      </c>
      <c r="F1317" s="13">
        <f t="shared" si="269"/>
        <v>-5.5555555555556344E-2</v>
      </c>
      <c r="G1317" s="13">
        <f t="shared" si="270"/>
        <v>13.027861111111127</v>
      </c>
      <c r="H1317" s="35" cm="1">
        <f t="array" ref="H1317">(m*g*_xll.Interp1d(-1,Parameters!$H$48:$H$54,Parameters!$I$48:$I$54,C1317)+c_w*A*rho_L*(C1317/3.6)^2/2+F1317*e_i*m)*C1317/3.6/1000</f>
        <v>3.8196022263308209</v>
      </c>
      <c r="I1317" s="35">
        <f t="shared" si="260"/>
        <v>6.4702623196240454</v>
      </c>
      <c r="J1317" s="35">
        <f t="shared" si="261"/>
        <v>5637.2543640612184</v>
      </c>
      <c r="K1317" s="35">
        <f t="shared" si="262"/>
        <v>26.408375657545541</v>
      </c>
      <c r="L1317" s="35">
        <f t="shared" si="263"/>
        <v>690.58610364586775</v>
      </c>
      <c r="M1317" s="35" cm="1">
        <f t="array" ref="M1317">_xll.Interp2dTab(-1,1,Parameters!$V$29:$AI$29,Parameters!$U$30:$U$37,Parameters!$V$30:$AI$37,ABS(J1317),ABS(I1317))*_xll.Interp2dTab(-1,1,Parameters!$V$18:$AI$18,Parameters!$U$19:$U$26,Parameters!$V$19:$AI$26,ABS(J1317),ABS(I1317))</f>
        <v>0.51291761573048833</v>
      </c>
      <c r="N1317" s="35">
        <f t="shared" si="264"/>
        <v>7.4468142820382761</v>
      </c>
      <c r="O1317" s="35">
        <f t="shared" si="265"/>
        <v>7446.8142820382764</v>
      </c>
      <c r="P1317" s="35">
        <f t="shared" si="271"/>
        <v>1.519495196070493</v>
      </c>
      <c r="Q1317" s="35" cm="1">
        <f t="array" ref="Q1317">_xll.Interp2dTab(-1,1,Parameters!$AL$29:$AY$29,Parameters!$AK$30:$AK$37,Parameters!$AL$30:$AY$37,ABS(L1317),ABS(K1317))</f>
        <v>0.88878978994616797</v>
      </c>
      <c r="R1317" s="35">
        <f t="shared" si="266"/>
        <v>4.2975316205670699</v>
      </c>
      <c r="S1317" s="35">
        <f t="shared" si="272"/>
        <v>1.1061820054231415</v>
      </c>
      <c r="X1317" s="12"/>
      <c r="AB1317" s="17">
        <f>([1]WLTC_BFH!$I1318/1000-H1317)</f>
        <v>-3.8130499263308208</v>
      </c>
      <c r="AC1317" s="17">
        <f t="shared" si="267"/>
        <v>3.8130499263308208</v>
      </c>
      <c r="AG1317" s="17">
        <f>([1]WLTC_BFH!$U1321/1000-N1317)</f>
        <v>0.96773439052814414</v>
      </c>
      <c r="AH1317" s="17">
        <f t="shared" si="268"/>
        <v>0.96773439052814414</v>
      </c>
      <c r="AK1317">
        <v>-0.34959652993978985</v>
      </c>
    </row>
    <row r="1318" spans="1:37" x14ac:dyDescent="0.3">
      <c r="A1318" s="5" t="s">
        <v>5</v>
      </c>
      <c r="B1318" s="5">
        <v>1314</v>
      </c>
      <c r="C1318" s="10">
        <v>75.2</v>
      </c>
      <c r="D1318" s="10">
        <v>75.2</v>
      </c>
      <c r="E1318" s="10">
        <v>76.043800000000005</v>
      </c>
      <c r="F1318" s="13">
        <f t="shared" si="269"/>
        <v>-8.3333333333332538E-2</v>
      </c>
      <c r="G1318" s="13">
        <f t="shared" si="270"/>
        <v>13.048750000000016</v>
      </c>
      <c r="H1318" s="35" cm="1">
        <f t="array" ref="H1318">(m*g*_xll.Interp1d(-1,Parameters!$H$48:$H$54,Parameters!$I$48:$I$54,C1318)+c_w*A*rho_L*(C1318/3.6)^2/2+F1318*e_i*m)*C1318/3.6/1000</f>
        <v>2.9766532440158215</v>
      </c>
      <c r="I1318" s="35">
        <f t="shared" si="260"/>
        <v>5.0624542023305033</v>
      </c>
      <c r="J1318" s="35">
        <f t="shared" si="261"/>
        <v>5614.854677846406</v>
      </c>
      <c r="K1318" s="35">
        <f t="shared" si="262"/>
        <v>20.662406826811949</v>
      </c>
      <c r="L1318" s="35">
        <f t="shared" si="263"/>
        <v>687.84205290290402</v>
      </c>
      <c r="M1318" s="35" cm="1">
        <f t="array" ref="M1318">_xll.Interp2dTab(-1,1,Parameters!$V$29:$AI$29,Parameters!$U$30:$U$37,Parameters!$V$30:$AI$37,ABS(J1318),ABS(I1318))*_xll.Interp2dTab(-1,1,Parameters!$V$18:$AI$18,Parameters!$U$19:$U$26,Parameters!$V$19:$AI$26,ABS(J1318),ABS(I1318))</f>
        <v>0.43907194754909873</v>
      </c>
      <c r="N1318" s="35">
        <f t="shared" si="264"/>
        <v>6.7794202308562665</v>
      </c>
      <c r="O1318" s="35">
        <f t="shared" si="265"/>
        <v>6779.4202308562662</v>
      </c>
      <c r="P1318" s="35">
        <f t="shared" si="271"/>
        <v>1.521378368356842</v>
      </c>
      <c r="Q1318" s="35" cm="1">
        <f t="array" ref="Q1318">_xll.Interp2dTab(-1,1,Parameters!$AL$29:$AY$29,Parameters!$AK$30:$AK$37,Parameters!$AL$30:$AY$37,ABS(L1318),ABS(K1318))</f>
        <v>0.80274730985316678</v>
      </c>
      <c r="R1318" s="35">
        <f t="shared" si="266"/>
        <v>3.7080824905664165</v>
      </c>
      <c r="S1318" s="35">
        <f t="shared" si="272"/>
        <v>1.1072120283371878</v>
      </c>
      <c r="X1318" s="12"/>
      <c r="AB1318" s="17">
        <f>([1]WLTC_BFH!$I1319/1000-H1318)</f>
        <v>-2.9721410440158214</v>
      </c>
      <c r="AC1318" s="17">
        <f t="shared" si="267"/>
        <v>2.9721410440158214</v>
      </c>
      <c r="AG1318" s="17">
        <f>([1]WLTC_BFH!$U1322/1000-N1318)</f>
        <v>0.77247166103568077</v>
      </c>
      <c r="AH1318" s="17">
        <f t="shared" si="268"/>
        <v>0.77247166103568077</v>
      </c>
      <c r="AK1318">
        <v>-0.58368084315366797</v>
      </c>
    </row>
    <row r="1319" spans="1:37" x14ac:dyDescent="0.3">
      <c r="A1319" s="5" t="s">
        <v>5</v>
      </c>
      <c r="B1319" s="5">
        <v>1315</v>
      </c>
      <c r="C1319" s="10">
        <v>75</v>
      </c>
      <c r="D1319" s="10">
        <v>75</v>
      </c>
      <c r="E1319" s="10">
        <v>75.770300000000006</v>
      </c>
      <c r="F1319" s="13">
        <f t="shared" si="269"/>
        <v>-5.5555555555556344E-2</v>
      </c>
      <c r="G1319" s="13">
        <f t="shared" si="270"/>
        <v>13.06958333333335</v>
      </c>
      <c r="H1319" s="35" cm="1">
        <f t="array" ref="H1319">(m*g*_xll.Interp1d(-1,Parameters!$H$48:$H$54,Parameters!$I$48:$I$54,C1319)+c_w*A*rho_L*(C1319/3.6)^2/2+F1319*e_i*m)*C1319/3.6/1000</f>
        <v>3.7301477556510974</v>
      </c>
      <c r="I1319" s="35">
        <f t="shared" si="260"/>
        <v>6.3608546807133735</v>
      </c>
      <c r="J1319" s="35">
        <f t="shared" si="261"/>
        <v>5599.9215537031978</v>
      </c>
      <c r="K1319" s="35">
        <f t="shared" si="262"/>
        <v>25.961828379331635</v>
      </c>
      <c r="L1319" s="35">
        <f t="shared" si="263"/>
        <v>686.0126857409283</v>
      </c>
      <c r="M1319" s="35" cm="1">
        <f t="array" ref="M1319">_xll.Interp2dTab(-1,1,Parameters!$V$29:$AI$29,Parameters!$U$30:$U$37,Parameters!$V$30:$AI$37,ABS(J1319),ABS(I1319))*_xll.Interp2dTab(-1,1,Parameters!$V$18:$AI$18,Parameters!$U$19:$U$26,Parameters!$V$19:$AI$26,ABS(J1319),ABS(I1319))</f>
        <v>0.50724443257683682</v>
      </c>
      <c r="N1319" s="35">
        <f t="shared" si="264"/>
        <v>7.3537480474683354</v>
      </c>
      <c r="O1319" s="35">
        <f t="shared" si="265"/>
        <v>7353.7480474683352</v>
      </c>
      <c r="P1319" s="35">
        <f t="shared" si="271"/>
        <v>1.5234210761478055</v>
      </c>
      <c r="Q1319" s="35" cm="1">
        <f t="array" ref="Q1319">_xll.Interp2dTab(-1,1,Parameters!$AL$29:$AY$29,Parameters!$AK$30:$AK$37,Parameters!$AL$30:$AY$37,ABS(L1319),ABS(K1319))</f>
        <v>0.89045861554134875</v>
      </c>
      <c r="R1319" s="35">
        <f t="shared" si="266"/>
        <v>4.1890186590910545</v>
      </c>
      <c r="S1319" s="35">
        <f t="shared" si="272"/>
        <v>1.1083756446313797</v>
      </c>
      <c r="X1319" s="12"/>
      <c r="AB1319" s="17">
        <f>([1]WLTC_BFH!$I1320/1000-H1319)</f>
        <v>-3.7266003556510974</v>
      </c>
      <c r="AC1319" s="17">
        <f t="shared" si="267"/>
        <v>3.7266003556510974</v>
      </c>
      <c r="AG1319" s="17">
        <f>([1]WLTC_BFH!$U1323/1000-N1319)</f>
        <v>-1.6028249705451811</v>
      </c>
      <c r="AH1319" s="17">
        <f t="shared" si="268"/>
        <v>1.6028249705451811</v>
      </c>
      <c r="AK1319">
        <v>-1.4819768739724113</v>
      </c>
    </row>
    <row r="1320" spans="1:37" x14ac:dyDescent="0.3">
      <c r="A1320" s="5" t="s">
        <v>5</v>
      </c>
      <c r="B1320" s="5">
        <v>1316</v>
      </c>
      <c r="C1320" s="10">
        <v>74.7</v>
      </c>
      <c r="D1320" s="10">
        <v>74.7</v>
      </c>
      <c r="E1320" s="10">
        <v>75.627300000000005</v>
      </c>
      <c r="F1320" s="13">
        <f t="shared" si="269"/>
        <v>-8.3333333333332538E-2</v>
      </c>
      <c r="G1320" s="13">
        <f t="shared" si="270"/>
        <v>13.09033333333335</v>
      </c>
      <c r="H1320" s="35" cm="1">
        <f t="array" ref="H1320">(m*g*_xll.Interp1d(-1,Parameters!$H$48:$H$54,Parameters!$I$48:$I$54,C1320)+c_w*A*rho_L*(C1320/3.6)^2/2+F1320*e_i*m)*C1320/3.6/1000</f>
        <v>2.8995695281177025</v>
      </c>
      <c r="I1320" s="35">
        <f t="shared" si="260"/>
        <v>4.9643641122616664</v>
      </c>
      <c r="J1320" s="35">
        <f t="shared" si="261"/>
        <v>5577.5218674883854</v>
      </c>
      <c r="K1320" s="35">
        <f t="shared" si="262"/>
        <v>20.262052124195993</v>
      </c>
      <c r="L1320" s="35">
        <f t="shared" si="263"/>
        <v>683.26863499796457</v>
      </c>
      <c r="M1320" s="35" cm="1">
        <f t="array" ref="M1320">_xll.Interp2dTab(-1,1,Parameters!$V$29:$AI$29,Parameters!$U$30:$U$37,Parameters!$V$30:$AI$37,ABS(J1320),ABS(I1320))*_xll.Interp2dTab(-1,1,Parameters!$V$18:$AI$18,Parameters!$U$19:$U$26,Parameters!$V$19:$AI$26,ABS(J1320),ABS(I1320))</f>
        <v>0.43423429400956282</v>
      </c>
      <c r="N1320" s="35">
        <f t="shared" si="264"/>
        <v>6.6774309816576753</v>
      </c>
      <c r="O1320" s="35">
        <f t="shared" si="265"/>
        <v>6677.4309816576751</v>
      </c>
      <c r="P1320" s="35">
        <f t="shared" si="271"/>
        <v>1.5252759180871549</v>
      </c>
      <c r="Q1320" s="35" cm="1">
        <f t="array" ref="Q1320">_xll.Interp2dTab(-1,1,Parameters!$AL$29:$AY$29,Parameters!$AK$30:$AK$37,Parameters!$AL$30:$AY$37,ABS(L1320),ABS(K1320))</f>
        <v>0.79716768373928759</v>
      </c>
      <c r="R1320" s="35">
        <f t="shared" si="266"/>
        <v>3.6373395300178801</v>
      </c>
      <c r="S1320" s="35">
        <f t="shared" si="272"/>
        <v>1.1093860167230514</v>
      </c>
      <c r="X1320" s="12"/>
      <c r="AB1320" s="17">
        <f>([1]WLTC_BFH!$I1321/1000-H1320)</f>
        <v>-2.8946223281177024</v>
      </c>
      <c r="AC1320" s="17">
        <f t="shared" si="267"/>
        <v>2.8946223281177024</v>
      </c>
      <c r="AG1320" s="17">
        <f>([1]WLTC_BFH!$U1324/1000-N1320)</f>
        <v>-2.5783452673719376</v>
      </c>
      <c r="AH1320" s="17">
        <f t="shared" si="268"/>
        <v>2.5783452673719376</v>
      </c>
      <c r="AK1320">
        <v>-3.6922443763163759</v>
      </c>
    </row>
    <row r="1321" spans="1:37" x14ac:dyDescent="0.3">
      <c r="A1321" s="5" t="s">
        <v>5</v>
      </c>
      <c r="B1321" s="5">
        <v>1317</v>
      </c>
      <c r="C1321" s="10">
        <v>74.099999999999994</v>
      </c>
      <c r="D1321" s="10">
        <v>74.099999999999994</v>
      </c>
      <c r="E1321" s="10">
        <v>75.531499999999994</v>
      </c>
      <c r="F1321" s="13">
        <f t="shared" si="269"/>
        <v>-0.16666666666666904</v>
      </c>
      <c r="G1321" s="13">
        <f t="shared" si="270"/>
        <v>13.110916666666682</v>
      </c>
      <c r="H1321" s="35" cm="1">
        <f t="array" ref="H1321">(m*g*_xll.Interp1d(-1,Parameters!$H$48:$H$54,Parameters!$I$48:$I$54,C1321)+c_w*A*rho_L*(C1321/3.6)^2/2+F1321*e_i*m)*C1321/3.6/1000</f>
        <v>0.48080819834671668</v>
      </c>
      <c r="I1321" s="35">
        <f t="shared" si="260"/>
        <v>0.82985909574532957</v>
      </c>
      <c r="J1321" s="35">
        <f t="shared" si="261"/>
        <v>5532.7224950587588</v>
      </c>
      <c r="K1321" s="35">
        <f t="shared" si="262"/>
        <v>3.3870698992845627</v>
      </c>
      <c r="L1321" s="35">
        <f t="shared" si="263"/>
        <v>677.7805335120371</v>
      </c>
      <c r="M1321" s="35" cm="1">
        <f t="array" ref="M1321">_xll.Interp2dTab(-1,1,Parameters!$V$29:$AI$29,Parameters!$U$30:$U$37,Parameters!$V$30:$AI$37,ABS(J1321),ABS(I1321))*_xll.Interp2dTab(-1,1,Parameters!$V$18:$AI$18,Parameters!$U$19:$U$26,Parameters!$V$19:$AI$26,ABS(J1321),ABS(I1321))</f>
        <v>0.19726401298333726</v>
      </c>
      <c r="N1321" s="35">
        <f t="shared" si="264"/>
        <v>2.4373842500473222</v>
      </c>
      <c r="O1321" s="35">
        <f t="shared" si="265"/>
        <v>2437.384250047322</v>
      </c>
      <c r="P1321" s="35">
        <f t="shared" si="271"/>
        <v>1.5259529692677236</v>
      </c>
      <c r="Q1321" s="35" cm="1">
        <f t="array" ref="Q1321">_xll.Interp2dTab(-1,1,Parameters!$AL$29:$AY$29,Parameters!$AK$30:$AK$37,Parameters!$AL$30:$AY$37,ABS(L1321),ABS(K1321))</f>
        <v>0.46683795533313266</v>
      </c>
      <c r="R1321" s="35">
        <f t="shared" si="266"/>
        <v>1.0299252510512238</v>
      </c>
      <c r="S1321" s="35">
        <f t="shared" si="272"/>
        <v>1.1096721070705655</v>
      </c>
      <c r="X1321" s="12"/>
      <c r="AB1321" s="17">
        <f>([1]WLTC_BFH!$I1322/1000-H1321)</f>
        <v>-0.4757414983467167</v>
      </c>
      <c r="AC1321" s="17">
        <f t="shared" si="267"/>
        <v>0.4757414983467167</v>
      </c>
      <c r="AG1321" s="17">
        <f>([1]WLTC_BFH!$U1325/1000-N1321)</f>
        <v>-0.16628515094813556</v>
      </c>
      <c r="AH1321" s="17">
        <f t="shared" si="268"/>
        <v>0.16628515094813556</v>
      </c>
      <c r="AK1321">
        <v>-5.7004552809903135</v>
      </c>
    </row>
    <row r="1322" spans="1:37" x14ac:dyDescent="0.3">
      <c r="A1322" s="5" t="s">
        <v>5</v>
      </c>
      <c r="B1322" s="5">
        <v>1318</v>
      </c>
      <c r="C1322" s="10">
        <v>73.7</v>
      </c>
      <c r="D1322" s="10">
        <v>73.7</v>
      </c>
      <c r="E1322" s="10">
        <v>75.213399999999993</v>
      </c>
      <c r="F1322" s="13">
        <f t="shared" si="269"/>
        <v>-0.11111111111110875</v>
      </c>
      <c r="G1322" s="13">
        <f t="shared" si="270"/>
        <v>13.131388888888905</v>
      </c>
      <c r="H1322" s="35" cm="1">
        <f t="array" ref="H1322">(m*g*_xll.Interp1d(-1,Parameters!$H$48:$H$54,Parameters!$I$48:$I$54,C1322)+c_w*A*rho_L*(C1322/3.6)^2/2+F1322*e_i*m)*C1322/3.6/1000</f>
        <v>1.9836792405751413</v>
      </c>
      <c r="I1322" s="35">
        <f t="shared" si="260"/>
        <v>3.4423471283461868</v>
      </c>
      <c r="J1322" s="35">
        <f t="shared" si="261"/>
        <v>5502.8562467723414</v>
      </c>
      <c r="K1322" s="35">
        <f t="shared" si="262"/>
        <v>14.049939804344962</v>
      </c>
      <c r="L1322" s="35">
        <f t="shared" si="263"/>
        <v>674.12179918808545</v>
      </c>
      <c r="M1322" s="35" cm="1">
        <f t="array" ref="M1322">_xll.Interp2dTab(-1,1,Parameters!$V$29:$AI$29,Parameters!$U$30:$U$37,Parameters!$V$30:$AI$37,ABS(J1322),ABS(I1322))*_xll.Interp2dTab(-1,1,Parameters!$V$18:$AI$18,Parameters!$U$19:$U$26,Parameters!$V$19:$AI$26,ABS(J1322),ABS(I1322))</f>
        <v>0.36022115218334888</v>
      </c>
      <c r="N1322" s="35">
        <f t="shared" si="264"/>
        <v>5.5068371986258846</v>
      </c>
      <c r="O1322" s="35">
        <f t="shared" si="265"/>
        <v>5506.8371986258844</v>
      </c>
      <c r="P1322" s="35">
        <f t="shared" si="271"/>
        <v>1.5274826462673419</v>
      </c>
      <c r="Q1322" s="35" cm="1">
        <f t="array" ref="Q1322">_xll.Interp2dTab(-1,1,Parameters!$AL$29:$AY$29,Parameters!$AK$30:$AK$37,Parameters!$AL$30:$AY$37,ABS(L1322),ABS(K1322))</f>
        <v>0.67848493617107486</v>
      </c>
      <c r="R1322" s="35">
        <f t="shared" si="266"/>
        <v>2.9236894363045542</v>
      </c>
      <c r="S1322" s="35">
        <f t="shared" si="272"/>
        <v>1.1104842430250945</v>
      </c>
      <c r="X1322" s="12"/>
      <c r="AB1322" s="17">
        <f>([1]WLTC_BFH!$I1323/1000-H1322)</f>
        <v>-1.9809884405751412</v>
      </c>
      <c r="AC1322" s="17">
        <f t="shared" si="267"/>
        <v>1.9809884405751412</v>
      </c>
      <c r="AG1322" s="17">
        <f>([1]WLTC_BFH!$U1326/1000-N1322)</f>
        <v>-0.29246682825651327</v>
      </c>
      <c r="AH1322" s="17">
        <f t="shared" si="268"/>
        <v>0.29246682825651327</v>
      </c>
      <c r="AK1322">
        <v>-1.6797607923909572</v>
      </c>
    </row>
    <row r="1323" spans="1:37" x14ac:dyDescent="0.3">
      <c r="A1323" s="5" t="s">
        <v>5</v>
      </c>
      <c r="B1323" s="5">
        <v>1319</v>
      </c>
      <c r="C1323" s="10">
        <v>73.3</v>
      </c>
      <c r="D1323" s="10">
        <v>73.3</v>
      </c>
      <c r="E1323" s="10">
        <v>74.653199999999998</v>
      </c>
      <c r="F1323" s="13">
        <f t="shared" si="269"/>
        <v>-0.11111111111111269</v>
      </c>
      <c r="G1323" s="13">
        <f t="shared" si="270"/>
        <v>13.151750000000016</v>
      </c>
      <c r="H1323" s="35" cm="1">
        <f t="array" ref="H1323">(m*g*_xll.Interp1d(-1,Parameters!$H$48:$H$54,Parameters!$I$48:$I$54,C1323)+c_w*A*rho_L*(C1323/3.6)^2/2+F1323*e_i*m)*C1323/3.6/1000</f>
        <v>1.9320087283057443</v>
      </c>
      <c r="I1323" s="35">
        <f t="shared" si="260"/>
        <v>3.3709771728975686</v>
      </c>
      <c r="J1323" s="35">
        <f t="shared" si="261"/>
        <v>5472.9899984859248</v>
      </c>
      <c r="K1323" s="35">
        <f t="shared" si="262"/>
        <v>13.758643331181426</v>
      </c>
      <c r="L1323" s="35">
        <f t="shared" si="263"/>
        <v>670.46306486413391</v>
      </c>
      <c r="M1323" s="35" cm="1">
        <f t="array" ref="M1323">_xll.Interp2dTab(-1,1,Parameters!$V$29:$AI$29,Parameters!$U$30:$U$37,Parameters!$V$30:$AI$37,ABS(J1323),ABS(I1323))*_xll.Interp2dTab(-1,1,Parameters!$V$18:$AI$18,Parameters!$U$19:$U$26,Parameters!$V$19:$AI$26,ABS(J1323),ABS(I1323))</f>
        <v>0.35689772985828244</v>
      </c>
      <c r="N1323" s="35">
        <f t="shared" si="264"/>
        <v>5.4133399197380987</v>
      </c>
      <c r="O1323" s="35">
        <f t="shared" si="265"/>
        <v>5413.3399197380986</v>
      </c>
      <c r="P1323" s="35">
        <f t="shared" si="271"/>
        <v>1.5289863518006024</v>
      </c>
      <c r="Q1323" s="35" cm="1">
        <f t="array" ref="Q1323">_xll.Interp2dTab(-1,1,Parameters!$AL$29:$AY$29,Parameters!$AK$30:$AK$37,Parameters!$AL$30:$AY$37,ABS(L1323),ABS(K1323))</f>
        <v>0.67391926769381838</v>
      </c>
      <c r="R1323" s="35">
        <f t="shared" si="266"/>
        <v>2.8668251835522729</v>
      </c>
      <c r="S1323" s="35">
        <f t="shared" si="272"/>
        <v>1.111280583353859</v>
      </c>
      <c r="X1323" s="12"/>
      <c r="AB1323" s="17">
        <f>([1]WLTC_BFH!$I1324/1000-H1323)</f>
        <v>-1.9308269283057444</v>
      </c>
      <c r="AC1323" s="17">
        <f t="shared" si="267"/>
        <v>1.9308269283057444</v>
      </c>
      <c r="AG1323" s="17">
        <f>([1]WLTC_BFH!$U1327/1000-N1323)</f>
        <v>7.7128029374047378</v>
      </c>
      <c r="AH1323" s="17">
        <f t="shared" si="268"/>
        <v>7.7128029374047378</v>
      </c>
      <c r="AK1323">
        <v>7.6183564399479957</v>
      </c>
    </row>
    <row r="1324" spans="1:37" x14ac:dyDescent="0.3">
      <c r="A1324" s="5" t="s">
        <v>5</v>
      </c>
      <c r="B1324" s="5">
        <v>1320</v>
      </c>
      <c r="C1324" s="10">
        <v>73.5</v>
      </c>
      <c r="D1324" s="10">
        <v>73.5</v>
      </c>
      <c r="E1324" s="10">
        <v>73.913499999999999</v>
      </c>
      <c r="F1324" s="13">
        <f t="shared" si="269"/>
        <v>5.5555555555556344E-2</v>
      </c>
      <c r="G1324" s="13">
        <f t="shared" si="270"/>
        <v>13.172166666666682</v>
      </c>
      <c r="H1324" s="35" cm="1">
        <f t="array" ref="H1324">(m*g*_xll.Interp1d(-1,Parameters!$H$48:$H$54,Parameters!$I$48:$I$54,C1324)+c_w*A*rho_L*(C1324/3.6)^2/2+F1324*e_i*m)*C1324/3.6/1000</f>
        <v>6.5855428123748734</v>
      </c>
      <c r="I1324" s="35">
        <f t="shared" si="260"/>
        <v>11.459216918082115</v>
      </c>
      <c r="J1324" s="35">
        <f t="shared" si="261"/>
        <v>5487.923122629134</v>
      </c>
      <c r="K1324" s="35">
        <f t="shared" si="262"/>
        <v>46.770793851152156</v>
      </c>
      <c r="L1324" s="35">
        <f t="shared" si="263"/>
        <v>672.29243202610974</v>
      </c>
      <c r="M1324" s="35" cm="1">
        <f t="array" ref="M1324">_xll.Interp2dTab(-1,1,Parameters!$V$29:$AI$29,Parameters!$U$30:$U$37,Parameters!$V$30:$AI$37,ABS(J1324),ABS(I1324))*_xll.Interp2dTab(-1,1,Parameters!$V$18:$AI$18,Parameters!$U$19:$U$26,Parameters!$V$19:$AI$26,ABS(J1324),ABS(I1324))</f>
        <v>0.72858918377929782</v>
      </c>
      <c r="N1324" s="35">
        <f t="shared" si="264"/>
        <v>9.0387600570937749</v>
      </c>
      <c r="O1324" s="35">
        <f t="shared" si="265"/>
        <v>9038.7600570937757</v>
      </c>
      <c r="P1324" s="35">
        <f t="shared" si="271"/>
        <v>1.5314971184831285</v>
      </c>
      <c r="Q1324" s="35" cm="1">
        <f t="array" ref="Q1324">_xll.Interp2dTab(-1,1,Parameters!$AL$29:$AY$29,Parameters!$AK$30:$AK$37,Parameters!$AL$30:$AY$37,ABS(L1324),ABS(K1324))</f>
        <v>0.93801656251852494</v>
      </c>
      <c r="R1324" s="35">
        <f t="shared" si="266"/>
        <v>7.0207105881937082</v>
      </c>
      <c r="S1324" s="35">
        <f t="shared" si="272"/>
        <v>1.1132307807394684</v>
      </c>
      <c r="X1324" s="12"/>
      <c r="AB1324" s="17">
        <f>([1]WLTC_BFH!$I1325/1000-H1324)</f>
        <v>-6.585784012374873</v>
      </c>
      <c r="AC1324" s="17">
        <f t="shared" si="267"/>
        <v>6.585784012374873</v>
      </c>
      <c r="AG1324" s="17">
        <f>([1]WLTC_BFH!$U1328/1000-N1324)</f>
        <v>4.7516470225521594</v>
      </c>
      <c r="AH1324" s="17">
        <f t="shared" si="268"/>
        <v>4.7516470225521594</v>
      </c>
      <c r="AK1324">
        <v>9.5087831621961687</v>
      </c>
    </row>
    <row r="1325" spans="1:37" x14ac:dyDescent="0.3">
      <c r="A1325" s="5" t="s">
        <v>5</v>
      </c>
      <c r="B1325" s="5">
        <v>1321</v>
      </c>
      <c r="C1325" s="10">
        <v>74</v>
      </c>
      <c r="D1325" s="10">
        <v>74</v>
      </c>
      <c r="E1325" s="10">
        <v>73.335800000000006</v>
      </c>
      <c r="F1325" s="13">
        <f t="shared" si="269"/>
        <v>0.1388888888888889</v>
      </c>
      <c r="G1325" s="13">
        <f t="shared" si="270"/>
        <v>13.192722222222237</v>
      </c>
      <c r="H1325" s="35" cm="1">
        <f t="array" ref="H1325">(m*g*_xll.Interp1d(-1,Parameters!$H$48:$H$54,Parameters!$I$48:$I$54,C1325)+c_w*A*rho_L*(C1325/3.6)^2/2+F1325*e_i*m)*C1325/3.6/1000</f>
        <v>9.011745576983607</v>
      </c>
      <c r="I1325" s="35">
        <f t="shared" si="260"/>
        <v>15.574994590573297</v>
      </c>
      <c r="J1325" s="35">
        <f t="shared" si="261"/>
        <v>5525.2559329871547</v>
      </c>
      <c r="K1325" s="35">
        <f t="shared" si="262"/>
        <v>63.569340421424911</v>
      </c>
      <c r="L1325" s="35">
        <f t="shared" si="263"/>
        <v>676.86584993104918</v>
      </c>
      <c r="M1325" s="35" cm="1">
        <f t="array" ref="M1325">_xll.Interp2dTab(-1,1,Parameters!$V$29:$AI$29,Parameters!$U$30:$U$37,Parameters!$V$30:$AI$37,ABS(J1325),ABS(I1325))*_xll.Interp2dTab(-1,1,Parameters!$V$18:$AI$18,Parameters!$U$19:$U$26,Parameters!$V$19:$AI$26,ABS(J1325),ABS(I1325))</f>
        <v>0.74352927098833832</v>
      </c>
      <c r="N1325" s="35">
        <f t="shared" si="264"/>
        <v>12.120229732186225</v>
      </c>
      <c r="O1325" s="35">
        <f t="shared" si="265"/>
        <v>12120.229732186224</v>
      </c>
      <c r="P1325" s="35">
        <f t="shared" si="271"/>
        <v>1.5348638489642914</v>
      </c>
      <c r="Q1325" s="35" cm="1">
        <f t="array" ref="Q1325">_xll.Interp2dTab(-1,1,Parameters!$AL$29:$AY$29,Parameters!$AK$30:$AK$37,Parameters!$AL$30:$AY$37,ABS(L1325),ABS(K1325))</f>
        <v>0.94451314139483911</v>
      </c>
      <c r="R1325" s="35">
        <f t="shared" si="266"/>
        <v>9.5411542540056473</v>
      </c>
      <c r="S1325" s="35">
        <f t="shared" si="272"/>
        <v>1.1158811013655809</v>
      </c>
      <c r="X1325" s="12"/>
      <c r="AB1325" s="17">
        <f>([1]WLTC_BFH!$I1326/1000-H1325)</f>
        <v>-9.0105075769836063</v>
      </c>
      <c r="AC1325" s="17">
        <f t="shared" si="267"/>
        <v>9.0105075769836063</v>
      </c>
      <c r="AG1325" s="17">
        <f>([1]WLTC_BFH!$U1329/1000-N1325)</f>
        <v>0.15542244172661768</v>
      </c>
      <c r="AH1325" s="17">
        <f t="shared" si="268"/>
        <v>0.15542244172661768</v>
      </c>
      <c r="AK1325">
        <v>7.1410264597143813</v>
      </c>
    </row>
    <row r="1326" spans="1:37" x14ac:dyDescent="0.3">
      <c r="A1326" s="5" t="s">
        <v>5</v>
      </c>
      <c r="B1326" s="5">
        <v>1322</v>
      </c>
      <c r="C1326" s="10">
        <v>74.900000000000006</v>
      </c>
      <c r="D1326" s="10">
        <v>74.900000000000006</v>
      </c>
      <c r="E1326" s="10">
        <v>73.644999999999996</v>
      </c>
      <c r="F1326" s="13">
        <f t="shared" si="269"/>
        <v>0.25000000000000155</v>
      </c>
      <c r="G1326" s="13">
        <f t="shared" si="270"/>
        <v>13.213527777777793</v>
      </c>
      <c r="H1326" s="35" cm="1">
        <f t="array" ref="H1326">(m*g*_xll.Interp1d(-1,Parameters!$H$48:$H$54,Parameters!$I$48:$I$54,C1326)+c_w*A*rho_L*(C1326/3.6)^2/2+F1326*e_i*m)*C1326/3.6/1000</f>
        <v>12.360410621046888</v>
      </c>
      <c r="I1326" s="35">
        <f t="shared" si="260"/>
        <v>21.105798279240958</v>
      </c>
      <c r="J1326" s="35">
        <f t="shared" si="261"/>
        <v>5592.4549916315946</v>
      </c>
      <c r="K1326" s="35">
        <f t="shared" si="262"/>
        <v>86.143315676721969</v>
      </c>
      <c r="L1326" s="35">
        <f t="shared" si="263"/>
        <v>685.09800215994051</v>
      </c>
      <c r="M1326" s="35" cm="1">
        <f t="array" ref="M1326">_xll.Interp2dTab(-1,1,Parameters!$V$29:$AI$29,Parameters!$U$30:$U$37,Parameters!$V$30:$AI$37,ABS(J1326),ABS(I1326))*_xll.Interp2dTab(-1,1,Parameters!$V$18:$AI$18,Parameters!$U$19:$U$26,Parameters!$V$19:$AI$26,ABS(J1326),ABS(I1326))</f>
        <v>0.7636630169629709</v>
      </c>
      <c r="N1326" s="35">
        <f t="shared" si="264"/>
        <v>16.185687072032493</v>
      </c>
      <c r="O1326" s="35">
        <f t="shared" si="265"/>
        <v>16185.687072032493</v>
      </c>
      <c r="P1326" s="35">
        <f t="shared" si="271"/>
        <v>1.539359873150967</v>
      </c>
      <c r="Q1326" s="35" cm="1">
        <f t="array" ref="Q1326">_xll.Interp2dTab(-1,1,Parameters!$AL$29:$AY$29,Parameters!$AK$30:$AK$37,Parameters!$AL$30:$AY$37,ABS(L1326),ABS(K1326))</f>
        <v>0.94531102363153396</v>
      </c>
      <c r="R1326" s="35">
        <f t="shared" si="266"/>
        <v>13.075496119322485</v>
      </c>
      <c r="S1326" s="35">
        <f t="shared" si="272"/>
        <v>1.1195131836209482</v>
      </c>
      <c r="X1326" s="12"/>
      <c r="AB1326" s="17">
        <f>([1]WLTC_BFH!$I1327/1000-H1326)</f>
        <v>-12.350536021046889</v>
      </c>
      <c r="AC1326" s="17">
        <f t="shared" si="267"/>
        <v>12.350536021046889</v>
      </c>
      <c r="AG1326" s="17">
        <f>([1]WLTC_BFH!$U1330/1000-N1326)</f>
        <v>0.1630085801408967</v>
      </c>
      <c r="AH1326" s="17">
        <f t="shared" si="268"/>
        <v>0.1630085801408967</v>
      </c>
      <c r="AK1326">
        <v>6.4222562049217142</v>
      </c>
    </row>
    <row r="1327" spans="1:37" x14ac:dyDescent="0.3">
      <c r="A1327" s="5" t="s">
        <v>5</v>
      </c>
      <c r="B1327" s="5">
        <v>1323</v>
      </c>
      <c r="C1327" s="10">
        <v>76.099999999999994</v>
      </c>
      <c r="D1327" s="10">
        <v>76.099999999999994</v>
      </c>
      <c r="E1327" s="10">
        <v>74.254099999999994</v>
      </c>
      <c r="F1327" s="13">
        <f t="shared" si="269"/>
        <v>0.33333333333333015</v>
      </c>
      <c r="G1327" s="13">
        <f t="shared" si="270"/>
        <v>13.234666666666682</v>
      </c>
      <c r="H1327" s="35" cm="1">
        <f t="array" ref="H1327">(m*g*_xll.Interp1d(-1,Parameters!$H$48:$H$54,Parameters!$I$48:$I$54,C1327)+c_w*A*rho_L*(C1327/3.6)^2/2+F1327*e_i*m)*C1327/3.6/1000</f>
        <v>15.108622206361375</v>
      </c>
      <c r="I1327" s="35">
        <f t="shared" si="260"/>
        <v>25.39164906527736</v>
      </c>
      <c r="J1327" s="35">
        <f t="shared" si="261"/>
        <v>5682.0537364908423</v>
      </c>
      <c r="K1327" s="35">
        <f t="shared" si="262"/>
        <v>103.63601565992954</v>
      </c>
      <c r="L1327" s="35">
        <f t="shared" si="263"/>
        <v>696.074205131795</v>
      </c>
      <c r="M1327" s="35" cm="1">
        <f t="array" ref="M1327">_xll.Interp2dTab(-1,1,Parameters!$V$29:$AI$29,Parameters!$U$30:$U$37,Parameters!$V$30:$AI$37,ABS(J1327),ABS(I1327))*_xll.Interp2dTab(-1,1,Parameters!$V$18:$AI$18,Parameters!$U$19:$U$26,Parameters!$V$19:$AI$26,ABS(J1327),ABS(I1327))</f>
        <v>0.77904488613723388</v>
      </c>
      <c r="N1327" s="35">
        <f t="shared" si="264"/>
        <v>19.393776244748871</v>
      </c>
      <c r="O1327" s="35">
        <f t="shared" si="265"/>
        <v>19393.776244748871</v>
      </c>
      <c r="P1327" s="35">
        <f t="shared" si="271"/>
        <v>1.5447470332189528</v>
      </c>
      <c r="Q1327" s="35" cm="1">
        <f t="array" ref="Q1327">_xll.Interp2dTab(-1,1,Parameters!$AL$29:$AY$29,Parameters!$AK$30:$AK$37,Parameters!$AL$30:$AY$37,ABS(L1327),ABS(K1327))</f>
        <v>0.94377778381727984</v>
      </c>
      <c r="R1327" s="35">
        <f t="shared" si="266"/>
        <v>16.008664820707924</v>
      </c>
      <c r="S1327" s="35">
        <f t="shared" si="272"/>
        <v>1.1239600349600338</v>
      </c>
      <c r="X1327" s="12"/>
      <c r="AB1327" s="17">
        <f>([1]WLTC_BFH!$I1328/1000-H1327)</f>
        <v>-15.098956406361374</v>
      </c>
      <c r="AC1327" s="17">
        <f t="shared" si="267"/>
        <v>15.098956406361374</v>
      </c>
      <c r="AG1327" s="17">
        <f>([1]WLTC_BFH!$U1331/1000-N1327)</f>
        <v>1.2638453768725135</v>
      </c>
      <c r="AH1327" s="17">
        <f t="shared" si="268"/>
        <v>1.2638453768725135</v>
      </c>
      <c r="AK1327">
        <v>8.7041448362943576</v>
      </c>
    </row>
    <row r="1328" spans="1:37" x14ac:dyDescent="0.3">
      <c r="A1328" s="5" t="s">
        <v>5</v>
      </c>
      <c r="B1328" s="5">
        <v>1324</v>
      </c>
      <c r="C1328" s="10">
        <v>77.7</v>
      </c>
      <c r="D1328" s="10">
        <v>77.7</v>
      </c>
      <c r="E1328" s="10">
        <v>74.746899999999997</v>
      </c>
      <c r="F1328" s="13">
        <f t="shared" si="269"/>
        <v>0.44444444444444681</v>
      </c>
      <c r="G1328" s="13">
        <f t="shared" si="270"/>
        <v>13.256250000000016</v>
      </c>
      <c r="H1328" s="35" cm="1">
        <f t="array" ref="H1328">(m*g*_xll.Interp1d(-1,Parameters!$H$48:$H$54,Parameters!$I$48:$I$54,C1328)+c_w*A*rho_L*(C1328/3.6)^2/2+F1328*e_i*m)*C1328/3.6/1000</f>
        <v>18.903882934767402</v>
      </c>
      <c r="I1328" s="35">
        <f t="shared" si="260"/>
        <v>31.115780741991273</v>
      </c>
      <c r="J1328" s="35">
        <f t="shared" si="261"/>
        <v>5801.5187296365129</v>
      </c>
      <c r="K1328" s="35">
        <f t="shared" si="262"/>
        <v>126.99905909843739</v>
      </c>
      <c r="L1328" s="35">
        <f t="shared" si="263"/>
        <v>710.70914242760171</v>
      </c>
      <c r="M1328" s="35" cm="1">
        <f t="array" ref="M1328">_xll.Interp2dTab(-1,1,Parameters!$V$29:$AI$29,Parameters!$U$30:$U$37,Parameters!$V$30:$AI$37,ABS(J1328),ABS(I1328))*_xll.Interp2dTab(-1,1,Parameters!$V$18:$AI$18,Parameters!$U$19:$U$26,Parameters!$V$19:$AI$26,ABS(J1328),ABS(I1328))</f>
        <v>0.80016121141409458</v>
      </c>
      <c r="N1328" s="35">
        <f t="shared" si="264"/>
        <v>23.625092875171102</v>
      </c>
      <c r="O1328" s="35">
        <f t="shared" si="265"/>
        <v>23625.092875171104</v>
      </c>
      <c r="P1328" s="35">
        <f t="shared" si="271"/>
        <v>1.5513095590176114</v>
      </c>
      <c r="Q1328" s="35" cm="1">
        <f t="array" ref="Q1328">_xll.Interp2dTab(-1,1,Parameters!$AL$29:$AY$29,Parameters!$AK$30:$AK$37,Parameters!$AL$30:$AY$37,ABS(L1328),ABS(K1328))</f>
        <v>0.93149037239364674</v>
      </c>
      <c r="R1328" s="35">
        <f t="shared" si="266"/>
        <v>20.294233300758844</v>
      </c>
      <c r="S1328" s="35">
        <f t="shared" si="272"/>
        <v>1.1295973219880224</v>
      </c>
      <c r="X1328" s="12"/>
      <c r="AB1328" s="17">
        <f>([1]WLTC_BFH!$I1329/1000-H1328)</f>
        <v>-18.895225134767401</v>
      </c>
      <c r="AC1328" s="17">
        <f t="shared" si="267"/>
        <v>18.895225134767401</v>
      </c>
      <c r="AG1328" s="17">
        <f>([1]WLTC_BFH!$U1332/1000-N1328)</f>
        <v>-0.26357936165750928</v>
      </c>
      <c r="AH1328" s="17">
        <f t="shared" si="268"/>
        <v>0.26357936165750928</v>
      </c>
      <c r="AK1328">
        <v>11.961582900180856</v>
      </c>
    </row>
    <row r="1329" spans="1:37" x14ac:dyDescent="0.3">
      <c r="A1329" s="5" t="s">
        <v>5</v>
      </c>
      <c r="B1329" s="5">
        <v>1325</v>
      </c>
      <c r="C1329" s="10">
        <v>79.2</v>
      </c>
      <c r="D1329" s="10">
        <v>79.2</v>
      </c>
      <c r="E1329" s="10">
        <v>75.553799999999995</v>
      </c>
      <c r="F1329" s="13">
        <f t="shared" si="269"/>
        <v>0.41666666666666663</v>
      </c>
      <c r="G1329" s="13">
        <f t="shared" si="270"/>
        <v>13.278250000000016</v>
      </c>
      <c r="H1329" s="35" cm="1">
        <f t="array" ref="H1329">(m*g*_xll.Interp1d(-1,Parameters!$H$48:$H$54,Parameters!$I$48:$I$54,C1329)+c_w*A*rho_L*(C1329/3.6)^2/2+F1329*e_i*m)*C1329/3.6/1000</f>
        <v>18.647305225371323</v>
      </c>
      <c r="I1329" s="35">
        <f t="shared" si="260"/>
        <v>30.112138559563007</v>
      </c>
      <c r="J1329" s="35">
        <f t="shared" si="261"/>
        <v>5913.5171607105767</v>
      </c>
      <c r="K1329" s="35">
        <f t="shared" si="262"/>
        <v>122.90269353085642</v>
      </c>
      <c r="L1329" s="35">
        <f t="shared" si="263"/>
        <v>724.42939614242027</v>
      </c>
      <c r="M1329" s="35" cm="1">
        <f t="array" ref="M1329">_xll.Interp2dTab(-1,1,Parameters!$V$29:$AI$29,Parameters!$U$30:$U$37,Parameters!$V$30:$AI$37,ABS(J1329),ABS(I1329))*_xll.Interp2dTab(-1,1,Parameters!$V$18:$AI$18,Parameters!$U$19:$U$26,Parameters!$V$19:$AI$26,ABS(J1329),ABS(I1329))</f>
        <v>0.79479115842102266</v>
      </c>
      <c r="N1329" s="35">
        <f t="shared" si="264"/>
        <v>23.461893137333234</v>
      </c>
      <c r="O1329" s="35">
        <f t="shared" si="265"/>
        <v>23461.893137333234</v>
      </c>
      <c r="P1329" s="35">
        <f t="shared" si="271"/>
        <v>1.5578267515557596</v>
      </c>
      <c r="Q1329" s="35" cm="1">
        <f t="array" ref="Q1329">_xll.Interp2dTab(-1,1,Parameters!$AL$29:$AY$29,Parameters!$AK$30:$AK$37,Parameters!$AL$30:$AY$37,ABS(L1329),ABS(K1329))</f>
        <v>0.93169134932387887</v>
      </c>
      <c r="R1329" s="35">
        <f t="shared" si="266"/>
        <v>20.014466420562481</v>
      </c>
      <c r="S1329" s="35">
        <f t="shared" si="272"/>
        <v>1.1351568959937341</v>
      </c>
      <c r="X1329" s="12"/>
      <c r="AB1329" s="17">
        <f>([1]WLTC_BFH!$I1330/1000-H1329)</f>
        <v>-18.634898125371322</v>
      </c>
      <c r="AC1329" s="17">
        <f t="shared" si="267"/>
        <v>18.634898125371322</v>
      </c>
      <c r="AG1329" s="17">
        <f>([1]WLTC_BFH!$U1333/1000-N1329)</f>
        <v>-5.2280192634592346</v>
      </c>
      <c r="AH1329" s="17">
        <f t="shared" si="268"/>
        <v>5.2280192634592346</v>
      </c>
      <c r="AK1329">
        <v>4.6045586817103921</v>
      </c>
    </row>
    <row r="1330" spans="1:37" x14ac:dyDescent="0.3">
      <c r="A1330" s="5" t="s">
        <v>5</v>
      </c>
      <c r="B1330" s="5">
        <v>1326</v>
      </c>
      <c r="C1330" s="10">
        <v>80.3</v>
      </c>
      <c r="D1330" s="10">
        <v>80.3</v>
      </c>
      <c r="E1330" s="10">
        <v>76.849999999999994</v>
      </c>
      <c r="F1330" s="13">
        <f t="shared" si="269"/>
        <v>0.30555555555555397</v>
      </c>
      <c r="G1330" s="13">
        <f t="shared" si="270"/>
        <v>13.300555555555571</v>
      </c>
      <c r="H1330" s="35" cm="1">
        <f t="array" ref="H1330">(m*g*_xll.Interp1d(-1,Parameters!$H$48:$H$54,Parameters!$I$48:$I$54,C1330)+c_w*A*rho_L*(C1330/3.6)^2/2+F1330*e_i*m)*C1330/3.6/1000</f>
        <v>15.693428553820464</v>
      </c>
      <c r="I1330" s="35">
        <f t="shared" si="260"/>
        <v>24.994991387632293</v>
      </c>
      <c r="J1330" s="35">
        <f t="shared" si="261"/>
        <v>5995.649343498224</v>
      </c>
      <c r="K1330" s="35">
        <f t="shared" si="262"/>
        <v>102.01705734862121</v>
      </c>
      <c r="L1330" s="35">
        <f t="shared" si="263"/>
        <v>734.49091553328719</v>
      </c>
      <c r="M1330" s="35" cm="1">
        <f t="array" ref="M1330">_xll.Interp2dTab(-1,1,Parameters!$V$29:$AI$29,Parameters!$U$30:$U$37,Parameters!$V$30:$AI$37,ABS(J1330),ABS(I1330))*_xll.Interp2dTab(-1,1,Parameters!$V$18:$AI$18,Parameters!$U$19:$U$26,Parameters!$V$19:$AI$26,ABS(J1330),ABS(I1330))</f>
        <v>0.7731768863359012</v>
      </c>
      <c r="N1330" s="35">
        <f t="shared" si="264"/>
        <v>20.29733277231281</v>
      </c>
      <c r="O1330" s="35">
        <f t="shared" si="265"/>
        <v>20297.33277231281</v>
      </c>
      <c r="P1330" s="35">
        <f t="shared" si="271"/>
        <v>1.5634648995480687</v>
      </c>
      <c r="Q1330" s="35" cm="1">
        <f t="array" ref="Q1330">_xll.Interp2dTab(-1,1,Parameters!$AL$29:$AY$29,Parameters!$AK$30:$AK$37,Parameters!$AL$30:$AY$37,ABS(L1330),ABS(K1330))</f>
        <v>0.94057366248515473</v>
      </c>
      <c r="R1330" s="35">
        <f t="shared" si="266"/>
        <v>16.684954278175056</v>
      </c>
      <c r="S1330" s="35">
        <f t="shared" si="272"/>
        <v>1.1397916055154493</v>
      </c>
      <c r="X1330" s="12"/>
      <c r="AB1330" s="17">
        <f>([1]WLTC_BFH!$I1331/1000-H1330)</f>
        <v>-15.677037953820465</v>
      </c>
      <c r="AC1330" s="17">
        <f t="shared" si="267"/>
        <v>15.677037953820465</v>
      </c>
      <c r="AG1330" s="17">
        <f>([1]WLTC_BFH!$U1334/1000-N1330)</f>
        <v>-6.500225629455656</v>
      </c>
      <c r="AH1330" s="17">
        <f t="shared" si="268"/>
        <v>6.500225629455656</v>
      </c>
      <c r="AK1330">
        <v>-3.3987849543916724</v>
      </c>
    </row>
    <row r="1331" spans="1:37" x14ac:dyDescent="0.3">
      <c r="A1331" s="5" t="s">
        <v>5</v>
      </c>
      <c r="B1331" s="5">
        <v>1327</v>
      </c>
      <c r="C1331" s="10">
        <v>80.8</v>
      </c>
      <c r="D1331" s="10">
        <v>80.8</v>
      </c>
      <c r="E1331" s="10">
        <v>78.472700000000003</v>
      </c>
      <c r="F1331" s="13">
        <f t="shared" si="269"/>
        <v>0.1388888888888889</v>
      </c>
      <c r="G1331" s="13">
        <f t="shared" si="270"/>
        <v>13.323000000000015</v>
      </c>
      <c r="H1331" s="35" cm="1">
        <f t="array" ref="H1331">(m*g*_xll.Interp1d(-1,Parameters!$H$48:$H$54,Parameters!$I$48:$I$54,C1331)+c_w*A*rho_L*(C1331/3.6)^2/2+F1331*e_i*m)*C1331/3.6/1000</f>
        <v>10.776427557126805</v>
      </c>
      <c r="I1331" s="35">
        <f t="shared" si="260"/>
        <v>17.057451895416143</v>
      </c>
      <c r="J1331" s="35">
        <f t="shared" si="261"/>
        <v>6032.9821538562446</v>
      </c>
      <c r="K1331" s="35">
        <f t="shared" si="262"/>
        <v>69.619989911140991</v>
      </c>
      <c r="L1331" s="35">
        <f t="shared" si="263"/>
        <v>739.06433343822664</v>
      </c>
      <c r="M1331" s="35" cm="1">
        <f t="array" ref="M1331">_xll.Interp2dTab(-1,1,Parameters!$V$29:$AI$29,Parameters!$U$30:$U$37,Parameters!$V$30:$AI$37,ABS(J1331),ABS(I1331))*_xll.Interp2dTab(-1,1,Parameters!$V$18:$AI$18,Parameters!$U$19:$U$26,Parameters!$V$19:$AI$26,ABS(J1331),ABS(I1331))</f>
        <v>0.74169821489162535</v>
      </c>
      <c r="N1331" s="35">
        <f t="shared" si="264"/>
        <v>14.52939664780159</v>
      </c>
      <c r="O1331" s="35">
        <f t="shared" si="265"/>
        <v>14529.39664780159</v>
      </c>
      <c r="P1331" s="35">
        <f t="shared" si="271"/>
        <v>1.5675008430613468</v>
      </c>
      <c r="Q1331" s="35" cm="1">
        <f t="array" ref="Q1331">_xll.Interp2dTab(-1,1,Parameters!$AL$29:$AY$29,Parameters!$AK$30:$AK$37,Parameters!$AL$30:$AY$37,ABS(L1331),ABS(K1331))</f>
        <v>0.93686879080332353</v>
      </c>
      <c r="R1331" s="35">
        <f t="shared" si="266"/>
        <v>11.502600644735423</v>
      </c>
      <c r="S1331" s="35">
        <f t="shared" si="272"/>
        <v>1.1429867723612093</v>
      </c>
      <c r="X1331" s="12"/>
      <c r="AB1331" s="17">
        <f>([1]WLTC_BFH!$I1332/1000-H1331)</f>
        <v>-10.757113357126805</v>
      </c>
      <c r="AC1331" s="17">
        <f t="shared" si="267"/>
        <v>10.757113357126805</v>
      </c>
      <c r="AG1331" s="17">
        <f>([1]WLTC_BFH!$U1335/1000-N1331)</f>
        <v>-1.8532885396934766</v>
      </c>
      <c r="AH1331" s="17">
        <f t="shared" si="268"/>
        <v>1.8532885396934766</v>
      </c>
      <c r="AK1331">
        <v>-7.3000201578424111</v>
      </c>
    </row>
    <row r="1332" spans="1:37" x14ac:dyDescent="0.3">
      <c r="A1332" s="5" t="s">
        <v>5</v>
      </c>
      <c r="B1332" s="5">
        <v>1328</v>
      </c>
      <c r="C1332" s="10">
        <v>81</v>
      </c>
      <c r="D1332" s="10">
        <v>81</v>
      </c>
      <c r="E1332" s="10">
        <v>79.662800000000004</v>
      </c>
      <c r="F1332" s="13">
        <f t="shared" si="269"/>
        <v>5.5555555555556344E-2</v>
      </c>
      <c r="G1332" s="13">
        <f t="shared" si="270"/>
        <v>13.345500000000015</v>
      </c>
      <c r="H1332" s="35" cm="1">
        <f t="array" ref="H1332">(m*g*_xll.Interp1d(-1,Parameters!$H$48:$H$54,Parameters!$I$48:$I$54,C1332)+c_w*A*rho_L*(C1332/3.6)^2/2+F1332*e_i*m)*C1332/3.6/1000</f>
        <v>8.2823437982515582</v>
      </c>
      <c r="I1332" s="35">
        <f t="shared" si="260"/>
        <v>13.077325610099509</v>
      </c>
      <c r="J1332" s="35">
        <f t="shared" si="261"/>
        <v>6047.9152779994538</v>
      </c>
      <c r="K1332" s="35">
        <f t="shared" si="262"/>
        <v>53.37510447762115</v>
      </c>
      <c r="L1332" s="35">
        <f t="shared" si="263"/>
        <v>740.89370060020258</v>
      </c>
      <c r="M1332" s="35" cm="1">
        <f t="array" ref="M1332">_xll.Interp2dTab(-1,1,Parameters!$V$29:$AI$29,Parameters!$U$30:$U$37,Parameters!$V$30:$AI$37,ABS(J1332),ABS(I1332))*_xll.Interp2dTab(-1,1,Parameters!$V$18:$AI$18,Parameters!$U$19:$U$26,Parameters!$V$19:$AI$26,ABS(J1332),ABS(I1332))</f>
        <v>0.72615990755561566</v>
      </c>
      <c r="N1332" s="35">
        <f t="shared" si="264"/>
        <v>11.405674854910968</v>
      </c>
      <c r="O1332" s="35">
        <f t="shared" si="265"/>
        <v>11405.674854910969</v>
      </c>
      <c r="P1332" s="35">
        <f t="shared" si="271"/>
        <v>1.5706690860765999</v>
      </c>
      <c r="Q1332" s="35" cm="1">
        <f t="array" ref="Q1332">_xll.Interp2dTab(-1,1,Parameters!$AL$29:$AY$29,Parameters!$AK$30:$AK$37,Parameters!$AL$30:$AY$37,ABS(L1332),ABS(K1332))</f>
        <v>0.93434147586973393</v>
      </c>
      <c r="R1332" s="35">
        <f t="shared" si="266"/>
        <v>8.8643649159874016</v>
      </c>
      <c r="S1332" s="35">
        <f t="shared" si="272"/>
        <v>1.1454490959489836</v>
      </c>
      <c r="X1332" s="12"/>
      <c r="AB1332" s="17">
        <f>([1]WLTC_BFH!$I1333/1000-H1332)</f>
        <v>-8.2678292982515575</v>
      </c>
      <c r="AC1332" s="17">
        <f t="shared" si="267"/>
        <v>8.2678292982515575</v>
      </c>
      <c r="AG1332" s="17">
        <f>([1]WLTC_BFH!$U1336/1000-N1332)</f>
        <v>0.53403423599814381</v>
      </c>
      <c r="AH1332" s="17">
        <f t="shared" si="268"/>
        <v>0.53403423599814381</v>
      </c>
      <c r="AK1332">
        <v>-5.7843928624031982</v>
      </c>
    </row>
    <row r="1333" spans="1:37" x14ac:dyDescent="0.3">
      <c r="A1333" s="5" t="s">
        <v>5</v>
      </c>
      <c r="B1333" s="5">
        <v>1329</v>
      </c>
      <c r="C1333" s="10">
        <v>81</v>
      </c>
      <c r="D1333" s="10">
        <v>81</v>
      </c>
      <c r="E1333" s="10">
        <v>80.245099999999994</v>
      </c>
      <c r="F1333" s="13">
        <f t="shared" si="269"/>
        <v>0</v>
      </c>
      <c r="G1333" s="13">
        <f t="shared" si="270"/>
        <v>13.368000000000016</v>
      </c>
      <c r="H1333" s="35" cm="1">
        <f t="array" ref="H1333">(m*g*_xll.Interp1d(-1,Parameters!$H$48:$H$54,Parameters!$I$48:$I$54,C1333)+c_w*A*rho_L*(C1333/3.6)^2/2+F1333*e_i*m)*C1333/3.6/1000</f>
        <v>6.5823432982515344</v>
      </c>
      <c r="I1333" s="35">
        <f t="shared" si="260"/>
        <v>10.393126473071963</v>
      </c>
      <c r="J1333" s="35">
        <f t="shared" si="261"/>
        <v>6047.9152779994538</v>
      </c>
      <c r="K1333" s="35">
        <f t="shared" si="262"/>
        <v>42.419545699843219</v>
      </c>
      <c r="L1333" s="35">
        <f t="shared" si="263"/>
        <v>740.89370060020258</v>
      </c>
      <c r="M1333" s="35" cm="1">
        <f t="array" ref="M1333">_xll.Interp2dTab(-1,1,Parameters!$V$29:$AI$29,Parameters!$U$30:$U$37,Parameters!$V$30:$AI$37,ABS(J1333),ABS(I1333))*_xll.Interp2dTab(-1,1,Parameters!$V$18:$AI$18,Parameters!$U$19:$U$26,Parameters!$V$19:$AI$26,ABS(J1333),ABS(I1333))</f>
        <v>0.71571030780838607</v>
      </c>
      <c r="N1333" s="35">
        <f t="shared" si="264"/>
        <v>9.1969379600074106</v>
      </c>
      <c r="O1333" s="35">
        <f t="shared" si="265"/>
        <v>9196.9379600074099</v>
      </c>
      <c r="P1333" s="35">
        <f t="shared" si="271"/>
        <v>1.5732237910654909</v>
      </c>
      <c r="Q1333" s="35" cm="1">
        <f t="array" ref="Q1333">_xll.Interp2dTab(-1,1,Parameters!$AL$29:$AY$29,Parameters!$AK$30:$AK$37,Parameters!$AL$30:$AY$37,ABS(L1333),ABS(K1333))</f>
        <v>0.91629284024672164</v>
      </c>
      <c r="R1333" s="35">
        <f t="shared" si="266"/>
        <v>7.1836677196770067</v>
      </c>
      <c r="S1333" s="35">
        <f t="shared" si="272"/>
        <v>1.1474445592044493</v>
      </c>
      <c r="X1333" s="12"/>
      <c r="AB1333" s="17">
        <f>([1]WLTC_BFH!$I1334/1000-H1333)</f>
        <v>-6.5723717982515346</v>
      </c>
      <c r="AC1333" s="17">
        <f t="shared" si="267"/>
        <v>6.5723717982515346</v>
      </c>
      <c r="AG1333" s="17">
        <f>([1]WLTC_BFH!$U1337/1000-N1333)</f>
        <v>2.1803953733259505</v>
      </c>
      <c r="AH1333" s="17">
        <f t="shared" si="268"/>
        <v>2.1803953733259505</v>
      </c>
      <c r="AK1333">
        <v>-2.5551116711638464</v>
      </c>
    </row>
    <row r="1334" spans="1:37" x14ac:dyDescent="0.3">
      <c r="A1334" s="5" t="s">
        <v>5</v>
      </c>
      <c r="B1334" s="5">
        <v>1330</v>
      </c>
      <c r="C1334" s="10">
        <v>81</v>
      </c>
      <c r="D1334" s="10">
        <v>81</v>
      </c>
      <c r="E1334" s="10">
        <v>80.561099999999996</v>
      </c>
      <c r="F1334" s="13">
        <f t="shared" si="269"/>
        <v>0</v>
      </c>
      <c r="G1334" s="13">
        <f t="shared" si="270"/>
        <v>13.390500000000017</v>
      </c>
      <c r="H1334" s="35" cm="1">
        <f t="array" ref="H1334">(m*g*_xll.Interp1d(-1,Parameters!$H$48:$H$54,Parameters!$I$48:$I$54,C1334)+c_w*A*rho_L*(C1334/3.6)^2/2+F1334*e_i*m)*C1334/3.6/1000</f>
        <v>6.5823432982515344</v>
      </c>
      <c r="I1334" s="35">
        <f t="shared" si="260"/>
        <v>10.393126473071963</v>
      </c>
      <c r="J1334" s="35">
        <f t="shared" si="261"/>
        <v>6047.9152779994538</v>
      </c>
      <c r="K1334" s="35">
        <f t="shared" si="262"/>
        <v>42.419545699843219</v>
      </c>
      <c r="L1334" s="35">
        <f t="shared" si="263"/>
        <v>740.89370060020258</v>
      </c>
      <c r="M1334" s="35" cm="1">
        <f t="array" ref="M1334">_xll.Interp2dTab(-1,1,Parameters!$V$29:$AI$29,Parameters!$U$30:$U$37,Parameters!$V$30:$AI$37,ABS(J1334),ABS(I1334))*_xll.Interp2dTab(-1,1,Parameters!$V$18:$AI$18,Parameters!$U$19:$U$26,Parameters!$V$19:$AI$26,ABS(J1334),ABS(I1334))</f>
        <v>0.71571030780838607</v>
      </c>
      <c r="N1334" s="35">
        <f t="shared" si="264"/>
        <v>9.1969379600074106</v>
      </c>
      <c r="O1334" s="35">
        <f t="shared" si="265"/>
        <v>9196.9379600074099</v>
      </c>
      <c r="P1334" s="35">
        <f t="shared" si="271"/>
        <v>1.5757784960543819</v>
      </c>
      <c r="Q1334" s="35" cm="1">
        <f t="array" ref="Q1334">_xll.Interp2dTab(-1,1,Parameters!$AL$29:$AY$29,Parameters!$AK$30:$AK$37,Parameters!$AL$30:$AY$37,ABS(L1334),ABS(K1334))</f>
        <v>0.91629284024672164</v>
      </c>
      <c r="R1334" s="35">
        <f t="shared" si="266"/>
        <v>7.1836677196770067</v>
      </c>
      <c r="S1334" s="35">
        <f t="shared" si="272"/>
        <v>1.1494400224599151</v>
      </c>
      <c r="X1334" s="12"/>
      <c r="AB1334" s="17">
        <f>([1]WLTC_BFH!$I1335/1000-H1334)</f>
        <v>-6.573321098251534</v>
      </c>
      <c r="AC1334" s="17">
        <f t="shared" si="267"/>
        <v>6.573321098251534</v>
      </c>
      <c r="AG1334" s="17">
        <f>([1]WLTC_BFH!$U1338/1000-N1334)</f>
        <v>1.2361070850376432</v>
      </c>
      <c r="AH1334" s="17">
        <f t="shared" si="268"/>
        <v>1.2361070850376432</v>
      </c>
      <c r="AK1334">
        <v>-1.837026499944109</v>
      </c>
    </row>
    <row r="1335" spans="1:37" x14ac:dyDescent="0.3">
      <c r="A1335" s="5" t="s">
        <v>5</v>
      </c>
      <c r="B1335" s="5">
        <v>1331</v>
      </c>
      <c r="C1335" s="10">
        <v>81</v>
      </c>
      <c r="D1335" s="10">
        <v>81</v>
      </c>
      <c r="E1335" s="10">
        <v>80.755300000000005</v>
      </c>
      <c r="F1335" s="13">
        <f t="shared" si="269"/>
        <v>0</v>
      </c>
      <c r="G1335" s="13">
        <f t="shared" si="270"/>
        <v>13.413000000000018</v>
      </c>
      <c r="H1335" s="35" cm="1">
        <f t="array" ref="H1335">(m*g*_xll.Interp1d(-1,Parameters!$H$48:$H$54,Parameters!$I$48:$I$54,C1335)+c_w*A*rho_L*(C1335/3.6)^2/2+F1335*e_i*m)*C1335/3.6/1000</f>
        <v>6.5823432982515344</v>
      </c>
      <c r="I1335" s="35">
        <f t="shared" si="260"/>
        <v>10.393126473071963</v>
      </c>
      <c r="J1335" s="35">
        <f t="shared" si="261"/>
        <v>6047.9152779994538</v>
      </c>
      <c r="K1335" s="35">
        <f t="shared" si="262"/>
        <v>42.419545699843219</v>
      </c>
      <c r="L1335" s="35">
        <f t="shared" si="263"/>
        <v>740.89370060020258</v>
      </c>
      <c r="M1335" s="35" cm="1">
        <f t="array" ref="M1335">_xll.Interp2dTab(-1,1,Parameters!$V$29:$AI$29,Parameters!$U$30:$U$37,Parameters!$V$30:$AI$37,ABS(J1335),ABS(I1335))*_xll.Interp2dTab(-1,1,Parameters!$V$18:$AI$18,Parameters!$U$19:$U$26,Parameters!$V$19:$AI$26,ABS(J1335),ABS(I1335))</f>
        <v>0.71571030780838607</v>
      </c>
      <c r="N1335" s="35">
        <f t="shared" si="264"/>
        <v>9.1969379600074106</v>
      </c>
      <c r="O1335" s="35">
        <f t="shared" si="265"/>
        <v>9196.9379600074099</v>
      </c>
      <c r="P1335" s="35">
        <f t="shared" si="271"/>
        <v>1.5783332010432729</v>
      </c>
      <c r="Q1335" s="35" cm="1">
        <f t="array" ref="Q1335">_xll.Interp2dTab(-1,1,Parameters!$AL$29:$AY$29,Parameters!$AK$30:$AK$37,Parameters!$AL$30:$AY$37,ABS(L1335),ABS(K1335))</f>
        <v>0.91629284024672164</v>
      </c>
      <c r="R1335" s="35">
        <f t="shared" si="266"/>
        <v>7.1836677196770067</v>
      </c>
      <c r="S1335" s="35">
        <f t="shared" si="272"/>
        <v>1.1514354857153808</v>
      </c>
      <c r="X1335" s="12"/>
      <c r="AB1335" s="17">
        <f>([1]WLTC_BFH!$I1336/1000-H1335)</f>
        <v>-6.5742391982515347</v>
      </c>
      <c r="AC1335" s="17">
        <f t="shared" si="267"/>
        <v>6.5742391982515347</v>
      </c>
      <c r="AG1335" s="17">
        <f>([1]WLTC_BFH!$U1339/1000-N1335)</f>
        <v>1.1593503282808886</v>
      </c>
      <c r="AH1335" s="17">
        <f t="shared" si="268"/>
        <v>1.1593503282808886</v>
      </c>
      <c r="AK1335">
        <v>-1.1694521006877565</v>
      </c>
    </row>
    <row r="1336" spans="1:37" x14ac:dyDescent="0.3">
      <c r="A1336" s="5" t="s">
        <v>5</v>
      </c>
      <c r="B1336" s="5">
        <v>1332</v>
      </c>
      <c r="C1336" s="10">
        <v>81</v>
      </c>
      <c r="D1336" s="10">
        <v>81</v>
      </c>
      <c r="E1336" s="10">
        <v>80.835099999999997</v>
      </c>
      <c r="F1336" s="13">
        <f t="shared" si="269"/>
        <v>0</v>
      </c>
      <c r="G1336" s="13">
        <f t="shared" si="270"/>
        <v>13.435500000000019</v>
      </c>
      <c r="H1336" s="35" cm="1">
        <f t="array" ref="H1336">(m*g*_xll.Interp1d(-1,Parameters!$H$48:$H$54,Parameters!$I$48:$I$54,C1336)+c_w*A*rho_L*(C1336/3.6)^2/2+F1336*e_i*m)*C1336/3.6/1000</f>
        <v>6.5823432982515344</v>
      </c>
      <c r="I1336" s="35">
        <f t="shared" si="260"/>
        <v>10.393126473071963</v>
      </c>
      <c r="J1336" s="35">
        <f t="shared" si="261"/>
        <v>6047.9152779994538</v>
      </c>
      <c r="K1336" s="35">
        <f t="shared" si="262"/>
        <v>42.419545699843219</v>
      </c>
      <c r="L1336" s="35">
        <f t="shared" si="263"/>
        <v>740.89370060020258</v>
      </c>
      <c r="M1336" s="35" cm="1">
        <f t="array" ref="M1336">_xll.Interp2dTab(-1,1,Parameters!$V$29:$AI$29,Parameters!$U$30:$U$37,Parameters!$V$30:$AI$37,ABS(J1336),ABS(I1336))*_xll.Interp2dTab(-1,1,Parameters!$V$18:$AI$18,Parameters!$U$19:$U$26,Parameters!$V$19:$AI$26,ABS(J1336),ABS(I1336))</f>
        <v>0.71571030780838607</v>
      </c>
      <c r="N1336" s="35">
        <f t="shared" si="264"/>
        <v>9.1969379600074106</v>
      </c>
      <c r="O1336" s="35">
        <f t="shared" si="265"/>
        <v>9196.9379600074099</v>
      </c>
      <c r="P1336" s="35">
        <f t="shared" si="271"/>
        <v>1.5808879060321639</v>
      </c>
      <c r="Q1336" s="35" cm="1">
        <f t="array" ref="Q1336">_xll.Interp2dTab(-1,1,Parameters!$AL$29:$AY$29,Parameters!$AK$30:$AK$37,Parameters!$AL$30:$AY$37,ABS(L1336),ABS(K1336))</f>
        <v>0.91629284024672164</v>
      </c>
      <c r="R1336" s="35">
        <f t="shared" si="266"/>
        <v>7.1836677196770067</v>
      </c>
      <c r="S1336" s="35">
        <f t="shared" si="272"/>
        <v>1.1534309489708465</v>
      </c>
      <c r="X1336" s="12"/>
      <c r="AB1336" s="17">
        <f>([1]WLTC_BFH!$I1337/1000-H1336)</f>
        <v>-6.5748147982515341</v>
      </c>
      <c r="AC1336" s="17">
        <f t="shared" si="267"/>
        <v>6.5748147982515341</v>
      </c>
      <c r="AG1336" s="17">
        <f>([1]WLTC_BFH!$U1340/1000-N1336)</f>
        <v>0.92511609404663098</v>
      </c>
      <c r="AH1336" s="17">
        <f t="shared" si="268"/>
        <v>0.92511609404663098</v>
      </c>
      <c r="AK1336">
        <v>-0.65058723327201839</v>
      </c>
    </row>
    <row r="1337" spans="1:37" x14ac:dyDescent="0.3">
      <c r="A1337" s="5" t="s">
        <v>5</v>
      </c>
      <c r="B1337" s="5">
        <v>1333</v>
      </c>
      <c r="C1337" s="10">
        <v>80.900000000000006</v>
      </c>
      <c r="D1337" s="10">
        <v>80.900000000000006</v>
      </c>
      <c r="E1337" s="10">
        <v>80.822299999999998</v>
      </c>
      <c r="F1337" s="13">
        <f t="shared" si="269"/>
        <v>-2.7777777777776198E-2</v>
      </c>
      <c r="G1337" s="13">
        <f t="shared" si="270"/>
        <v>13.45797222222224</v>
      </c>
      <c r="H1337" s="35" cm="1">
        <f t="array" ref="H1337">(m*g*_xll.Interp1d(-1,Parameters!$H$48:$H$54,Parameters!$I$48:$I$54,C1337)+c_w*A*rho_L*(C1337/3.6)^2/2+F1337*e_i*m)*C1337/3.6/1000</f>
        <v>5.7106560562075126</v>
      </c>
      <c r="I1337" s="35">
        <f t="shared" si="260"/>
        <v>9.0279300335404127</v>
      </c>
      <c r="J1337" s="35">
        <f t="shared" si="261"/>
        <v>6040.4487159278506</v>
      </c>
      <c r="K1337" s="35">
        <f t="shared" si="262"/>
        <v>36.847496431895195</v>
      </c>
      <c r="L1337" s="35">
        <f t="shared" si="263"/>
        <v>739.97901701921478</v>
      </c>
      <c r="M1337" s="35" cm="1">
        <f t="array" ref="M1337">_xll.Interp2dTab(-1,1,Parameters!$V$29:$AI$29,Parameters!$U$30:$U$37,Parameters!$V$30:$AI$37,ABS(J1337),ABS(I1337))*_xll.Interp2dTab(-1,1,Parameters!$V$18:$AI$18,Parameters!$U$19:$U$26,Parameters!$V$19:$AI$26,ABS(J1337),ABS(I1337))</f>
        <v>0.65501988073137318</v>
      </c>
      <c r="N1337" s="35">
        <f t="shared" si="264"/>
        <v>8.7182942444910001</v>
      </c>
      <c r="O1337" s="35">
        <f t="shared" si="265"/>
        <v>8718.2942444910004</v>
      </c>
      <c r="P1337" s="35">
        <f t="shared" si="271"/>
        <v>1.5833096544334113</v>
      </c>
      <c r="Q1337" s="35" cm="1">
        <f t="array" ref="Q1337">_xll.Interp2dTab(-1,1,Parameters!$AL$29:$AY$29,Parameters!$AK$30:$AK$37,Parameters!$AL$30:$AY$37,ABS(L1337),ABS(K1337))</f>
        <v>0.90348878721165549</v>
      </c>
      <c r="R1337" s="35">
        <f t="shared" si="266"/>
        <v>6.3206717526973666</v>
      </c>
      <c r="S1337" s="35">
        <f t="shared" si="272"/>
        <v>1.1551866911243736</v>
      </c>
      <c r="X1337" s="12"/>
      <c r="AB1337" s="17">
        <f>([1]WLTC_BFH!$I1338/1000-H1337)</f>
        <v>-5.703996556207513</v>
      </c>
      <c r="AC1337" s="17">
        <f t="shared" si="267"/>
        <v>5.703996556207513</v>
      </c>
      <c r="AG1337" s="17">
        <f>([1]WLTC_BFH!$U1341/1000-N1337)</f>
        <v>1.7390862864824381</v>
      </c>
      <c r="AH1337" s="17">
        <f t="shared" si="268"/>
        <v>1.7390862864824381</v>
      </c>
      <c r="AK1337">
        <v>0.33132829495974825</v>
      </c>
    </row>
    <row r="1338" spans="1:37" x14ac:dyDescent="0.3">
      <c r="A1338" s="5" t="s">
        <v>5</v>
      </c>
      <c r="B1338" s="5">
        <v>1334</v>
      </c>
      <c r="C1338" s="10">
        <v>80.599999999999994</v>
      </c>
      <c r="D1338" s="10">
        <v>80.599999999999994</v>
      </c>
      <c r="E1338" s="10">
        <v>80.762100000000004</v>
      </c>
      <c r="F1338" s="13">
        <f t="shared" si="269"/>
        <v>-8.3333333333336493E-2</v>
      </c>
      <c r="G1338" s="13">
        <f t="shared" si="270"/>
        <v>13.480361111111129</v>
      </c>
      <c r="H1338" s="35" cm="1">
        <f t="array" ref="H1338">(m*g*_xll.Interp1d(-1,Parameters!$H$48:$H$54,Parameters!$I$48:$I$54,C1338)+c_w*A*rho_L*(C1338/3.6)^2/2+F1338*e_i*m)*C1338/3.6/1000</f>
        <v>3.9542869797735234</v>
      </c>
      <c r="I1338" s="35">
        <f t="shared" si="260"/>
        <v>6.2745682143259724</v>
      </c>
      <c r="J1338" s="35">
        <f t="shared" si="261"/>
        <v>6018.0490297130345</v>
      </c>
      <c r="K1338" s="35">
        <f t="shared" si="262"/>
        <v>25.609650166771459</v>
      </c>
      <c r="L1338" s="35">
        <f t="shared" si="263"/>
        <v>737.2349662762507</v>
      </c>
      <c r="M1338" s="35" cm="1">
        <f t="array" ref="M1338">_xll.Interp2dTab(-1,1,Parameters!$V$29:$AI$29,Parameters!$U$30:$U$37,Parameters!$V$30:$AI$37,ABS(J1338),ABS(I1338))*_xll.Interp2dTab(-1,1,Parameters!$V$18:$AI$18,Parameters!$U$19:$U$26,Parameters!$V$19:$AI$26,ABS(J1338),ABS(I1338))</f>
        <v>0.5000075983996366</v>
      </c>
      <c r="N1338" s="35">
        <f t="shared" si="264"/>
        <v>7.9084537763624461</v>
      </c>
      <c r="O1338" s="35">
        <f t="shared" si="265"/>
        <v>7908.4537763624458</v>
      </c>
      <c r="P1338" s="35">
        <f t="shared" si="271"/>
        <v>1.5855064471490676</v>
      </c>
      <c r="Q1338" s="35" cm="1">
        <f t="array" ref="Q1338">_xll.Interp2dTab(-1,1,Parameters!$AL$29:$AY$29,Parameters!$AK$30:$AK$37,Parameters!$AL$30:$AY$37,ABS(L1338),ABS(K1338))</f>
        <v>0.87769426316582622</v>
      </c>
      <c r="R1338" s="35">
        <f t="shared" si="266"/>
        <v>4.5053125509906913</v>
      </c>
      <c r="S1338" s="35">
        <f t="shared" si="272"/>
        <v>1.1564381668329822</v>
      </c>
      <c r="X1338" s="12"/>
      <c r="AB1338" s="17">
        <f>([1]WLTC_BFH!$I1339/1000-H1338)</f>
        <v>-3.9478807797735236</v>
      </c>
      <c r="AC1338" s="17">
        <f t="shared" si="267"/>
        <v>3.9478807797735236</v>
      </c>
      <c r="AG1338" s="17">
        <f>([1]WLTC_BFH!$U1342/1000-N1338)</f>
        <v>1.6799462236375398</v>
      </c>
      <c r="AH1338" s="17">
        <f t="shared" si="268"/>
        <v>1.6799462236375398</v>
      </c>
      <c r="AK1338">
        <v>-0.18378265330598254</v>
      </c>
    </row>
    <row r="1339" spans="1:37" x14ac:dyDescent="0.3">
      <c r="A1339" s="5" t="s">
        <v>5</v>
      </c>
      <c r="B1339" s="5">
        <v>1335</v>
      </c>
      <c r="C1339" s="10">
        <v>80.3</v>
      </c>
      <c r="D1339" s="10">
        <v>80.3</v>
      </c>
      <c r="E1339" s="10">
        <v>80.699799999999996</v>
      </c>
      <c r="F1339" s="13">
        <f t="shared" si="269"/>
        <v>-8.3333333333332538E-2</v>
      </c>
      <c r="G1339" s="13">
        <f t="shared" si="270"/>
        <v>13.502666666666684</v>
      </c>
      <c r="H1339" s="35" cm="1">
        <f t="array" ref="H1339">(m*g*_xll.Interp1d(-1,Parameters!$H$48:$H$54,Parameters!$I$48:$I$54,C1339)+c_w*A*rho_L*(C1339/3.6)^2/2+F1339*e_i*m)*C1339/3.6/1000</f>
        <v>3.896264590240289</v>
      </c>
      <c r="I1339" s="35">
        <f t="shared" si="260"/>
        <v>6.2055974284398436</v>
      </c>
      <c r="J1339" s="35">
        <f t="shared" si="261"/>
        <v>5995.649343498224</v>
      </c>
      <c r="K1339" s="35">
        <f t="shared" si="262"/>
        <v>25.328145904177223</v>
      </c>
      <c r="L1339" s="35">
        <f t="shared" si="263"/>
        <v>734.49091553328719</v>
      </c>
      <c r="M1339" s="35" cm="1">
        <f t="array" ref="M1339">_xll.Interp2dTab(-1,1,Parameters!$V$29:$AI$29,Parameters!$U$30:$U$37,Parameters!$V$30:$AI$37,ABS(J1339),ABS(I1339))*_xll.Interp2dTab(-1,1,Parameters!$V$18:$AI$18,Parameters!$U$19:$U$26,Parameters!$V$19:$AI$26,ABS(J1339),ABS(I1339))</f>
        <v>0.49634319787685155</v>
      </c>
      <c r="N1339" s="35">
        <f t="shared" si="264"/>
        <v>7.8499405389393431</v>
      </c>
      <c r="O1339" s="35">
        <f t="shared" si="265"/>
        <v>7849.9405389393432</v>
      </c>
      <c r="P1339" s="35">
        <f t="shared" si="271"/>
        <v>1.5876869861876619</v>
      </c>
      <c r="Q1339" s="35" cm="1">
        <f t="array" ref="Q1339">_xll.Interp2dTab(-1,1,Parameters!$AL$29:$AY$29,Parameters!$AK$30:$AK$37,Parameters!$AL$30:$AY$37,ABS(L1339),ABS(K1339))</f>
        <v>0.87731582251136941</v>
      </c>
      <c r="R1339" s="35">
        <f t="shared" si="266"/>
        <v>4.441119708848972</v>
      </c>
      <c r="S1339" s="35">
        <f t="shared" si="272"/>
        <v>1.1576718111965514</v>
      </c>
      <c r="X1339" s="12"/>
      <c r="AB1339" s="17">
        <f>([1]WLTC_BFH!$I1340/1000-H1339)</f>
        <v>-3.8900451902402891</v>
      </c>
      <c r="AC1339" s="17">
        <f t="shared" si="267"/>
        <v>3.8900451902402891</v>
      </c>
      <c r="AG1339" s="17">
        <f>([1]WLTC_BFH!$U1343/1000-N1339)</f>
        <v>0.30955495655622123</v>
      </c>
      <c r="AH1339" s="17">
        <f t="shared" si="268"/>
        <v>0.30955495655622123</v>
      </c>
      <c r="AK1339">
        <v>-1.5723420889901334</v>
      </c>
    </row>
    <row r="1340" spans="1:37" x14ac:dyDescent="0.3">
      <c r="A1340" s="5" t="s">
        <v>5</v>
      </c>
      <c r="B1340" s="5">
        <v>1336</v>
      </c>
      <c r="C1340" s="10">
        <v>80</v>
      </c>
      <c r="D1340" s="10">
        <v>80</v>
      </c>
      <c r="E1340" s="10">
        <v>80.672600000000003</v>
      </c>
      <c r="F1340" s="13">
        <f t="shared" si="269"/>
        <v>-8.3333333333332538E-2</v>
      </c>
      <c r="G1340" s="13">
        <f t="shared" si="270"/>
        <v>13.524888888888906</v>
      </c>
      <c r="H1340" s="35" cm="1">
        <f t="array" ref="H1340">(m*g*_xll.Interp1d(-1,Parameters!$H$48:$H$54,Parameters!$I$48:$I$54,C1340)+c_w*A*rho_L*(C1340/3.6)^2/2+F1340*e_i*m)*C1340/3.6/1000</f>
        <v>3.8386858032693039</v>
      </c>
      <c r="I1340" s="35">
        <f t="shared" si="260"/>
        <v>6.1368185388539036</v>
      </c>
      <c r="J1340" s="35">
        <f t="shared" si="261"/>
        <v>5973.2496572834098</v>
      </c>
      <c r="K1340" s="35">
        <f t="shared" si="262"/>
        <v>25.047424866332207</v>
      </c>
      <c r="L1340" s="35">
        <f t="shared" si="263"/>
        <v>731.74686479032334</v>
      </c>
      <c r="M1340" s="35" cm="1">
        <f t="array" ref="M1340">_xll.Interp2dTab(-1,1,Parameters!$V$29:$AI$29,Parameters!$U$30:$U$37,Parameters!$V$30:$AI$37,ABS(J1340),ABS(I1340))*_xll.Interp2dTab(-1,1,Parameters!$V$18:$AI$18,Parameters!$U$19:$U$26,Parameters!$V$19:$AI$26,ABS(J1340),ABS(I1340))</f>
        <v>0.49286171874846246</v>
      </c>
      <c r="N1340" s="35">
        <f t="shared" si="264"/>
        <v>7.7885655494141153</v>
      </c>
      <c r="O1340" s="35">
        <f t="shared" si="265"/>
        <v>7788.5655494141156</v>
      </c>
      <c r="P1340" s="35">
        <f t="shared" si="271"/>
        <v>1.5898504766180548</v>
      </c>
      <c r="Q1340" s="35" cm="1">
        <f t="array" ref="Q1340">_xll.Interp2dTab(-1,1,Parameters!$AL$29:$AY$29,Parameters!$AK$30:$AK$37,Parameters!$AL$30:$AY$37,ABS(L1340),ABS(K1340))</f>
        <v>0.87693612201852666</v>
      </c>
      <c r="R1340" s="35">
        <f t="shared" si="266"/>
        <v>4.3773836051290012</v>
      </c>
      <c r="S1340" s="35">
        <f t="shared" si="272"/>
        <v>1.1588877510868649</v>
      </c>
      <c r="X1340" s="12"/>
      <c r="AB1340" s="17">
        <f>([1]WLTC_BFH!$I1341/1000-H1340)</f>
        <v>-3.8317728032693039</v>
      </c>
      <c r="AC1340" s="17">
        <f t="shared" si="267"/>
        <v>3.8317728032693039</v>
      </c>
      <c r="AG1340" s="17">
        <f>([1]WLTC_BFH!$U1344/1000-N1340)</f>
        <v>0.39928060443196411</v>
      </c>
      <c r="AH1340" s="17">
        <f t="shared" si="268"/>
        <v>0.39928060443196411</v>
      </c>
      <c r="AK1340">
        <v>-1.7755231982493687</v>
      </c>
    </row>
    <row r="1341" spans="1:37" x14ac:dyDescent="0.3">
      <c r="A1341" s="5" t="s">
        <v>5</v>
      </c>
      <c r="B1341" s="5">
        <v>1337</v>
      </c>
      <c r="C1341" s="10">
        <v>79.900000000000006</v>
      </c>
      <c r="D1341" s="10">
        <v>79.900000000000006</v>
      </c>
      <c r="E1341" s="10">
        <v>80.646799999999999</v>
      </c>
      <c r="F1341" s="13">
        <f t="shared" si="269"/>
        <v>-2.7777777777776198E-2</v>
      </c>
      <c r="G1341" s="13">
        <f t="shared" si="270"/>
        <v>13.547083333333351</v>
      </c>
      <c r="H1341" s="35" cm="1">
        <f t="array" ref="H1341">(m*g*_xll.Interp1d(-1,Parameters!$H$48:$H$54,Parameters!$I$48:$I$54,C1341)+c_w*A*rho_L*(C1341/3.6)^2/2+F1341*e_i*m)*C1341/3.6/1000</f>
        <v>5.4965052926826763</v>
      </c>
      <c r="I1341" s="35">
        <f t="shared" si="260"/>
        <v>8.7981340229751126</v>
      </c>
      <c r="J1341" s="35">
        <f t="shared" si="261"/>
        <v>5965.7830952118065</v>
      </c>
      <c r="K1341" s="35">
        <f t="shared" si="262"/>
        <v>35.909584014772925</v>
      </c>
      <c r="L1341" s="35">
        <f t="shared" si="263"/>
        <v>730.83218120933554</v>
      </c>
      <c r="M1341" s="35" cm="1">
        <f t="array" ref="M1341">_xll.Interp2dTab(-1,1,Parameters!$V$29:$AI$29,Parameters!$U$30:$U$37,Parameters!$V$30:$AI$37,ABS(J1341),ABS(I1341))*_xll.Interp2dTab(-1,1,Parameters!$V$18:$AI$18,Parameters!$U$19:$U$26,Parameters!$V$19:$AI$26,ABS(J1341),ABS(I1341))</f>
        <v>0.64167176635351342</v>
      </c>
      <c r="N1341" s="35">
        <f t="shared" si="264"/>
        <v>8.5659141961600831</v>
      </c>
      <c r="O1341" s="35">
        <f t="shared" si="265"/>
        <v>8565.9141961600835</v>
      </c>
      <c r="P1341" s="35">
        <f t="shared" si="271"/>
        <v>1.5922298972280993</v>
      </c>
      <c r="Q1341" s="35" cm="1">
        <f t="array" ref="Q1341">_xll.Interp2dTab(-1,1,Parameters!$AL$29:$AY$29,Parameters!$AK$30:$AK$37,Parameters!$AL$30:$AY$37,ABS(L1341),ABS(K1341))</f>
        <v>0.90242705097199749</v>
      </c>
      <c r="R1341" s="35">
        <f t="shared" si="266"/>
        <v>6.0908028928902684</v>
      </c>
      <c r="S1341" s="35">
        <f t="shared" si="272"/>
        <v>1.1605796407793345</v>
      </c>
      <c r="X1341" s="12"/>
      <c r="AB1341" s="17">
        <f>([1]WLTC_BFH!$I1342/1000-H1341)</f>
        <v>-5.4899849926826763</v>
      </c>
      <c r="AC1341" s="17">
        <f t="shared" si="267"/>
        <v>5.4899849926826763</v>
      </c>
      <c r="AG1341" s="17">
        <f>([1]WLTC_BFH!$U1345/1000-N1341)</f>
        <v>0.76160580383985099</v>
      </c>
      <c r="AH1341" s="17">
        <f t="shared" si="268"/>
        <v>0.76160580383985099</v>
      </c>
      <c r="AK1341">
        <v>-0.63473015784690112</v>
      </c>
    </row>
    <row r="1342" spans="1:37" x14ac:dyDescent="0.3">
      <c r="A1342" s="5" t="s">
        <v>5</v>
      </c>
      <c r="B1342" s="5">
        <v>1338</v>
      </c>
      <c r="C1342" s="10">
        <v>79.8</v>
      </c>
      <c r="D1342" s="10">
        <v>79.8</v>
      </c>
      <c r="E1342" s="10">
        <v>80.397800000000004</v>
      </c>
      <c r="F1342" s="13">
        <f t="shared" si="269"/>
        <v>-2.7777777777780146E-2</v>
      </c>
      <c r="G1342" s="13">
        <f t="shared" si="270"/>
        <v>13.569250000000018</v>
      </c>
      <c r="H1342" s="35" cm="1">
        <f t="array" ref="H1342">(m*g*_xll.Interp1d(-1,Parameters!$H$48:$H$54,Parameters!$I$48:$I$54,C1342)+c_w*A*rho_L*(C1342/3.6)^2/2+F1342*e_i*m)*C1342/3.6/1000</f>
        <v>5.4753610317059174</v>
      </c>
      <c r="I1342" s="35">
        <f t="shared" si="260"/>
        <v>8.775271691879734</v>
      </c>
      <c r="J1342" s="35">
        <f t="shared" si="261"/>
        <v>5958.3165331402006</v>
      </c>
      <c r="K1342" s="35">
        <f t="shared" si="262"/>
        <v>35.816271410407133</v>
      </c>
      <c r="L1342" s="35">
        <f t="shared" si="263"/>
        <v>729.91749762834752</v>
      </c>
      <c r="M1342" s="35" cm="1">
        <f t="array" ref="M1342">_xll.Interp2dTab(-1,1,Parameters!$V$29:$AI$29,Parameters!$U$30:$U$37,Parameters!$V$30:$AI$37,ABS(J1342),ABS(I1342))*_xll.Interp2dTab(-1,1,Parameters!$V$18:$AI$18,Parameters!$U$19:$U$26,Parameters!$V$19:$AI$26,ABS(J1342),ABS(I1342))</f>
        <v>0.64042279100528743</v>
      </c>
      <c r="N1342" s="35">
        <f t="shared" si="264"/>
        <v>8.5496036502871924</v>
      </c>
      <c r="O1342" s="35">
        <f t="shared" si="265"/>
        <v>8549.6036502871921</v>
      </c>
      <c r="P1342" s="35">
        <f t="shared" si="271"/>
        <v>1.5946047871309568</v>
      </c>
      <c r="Q1342" s="35" cm="1">
        <f t="array" ref="Q1342">_xll.Interp2dTab(-1,1,Parameters!$AL$29:$AY$29,Parameters!$AK$30:$AK$37,Parameters!$AL$30:$AY$37,ABS(L1342),ABS(K1342))</f>
        <v>0.90232011007360535</v>
      </c>
      <c r="R1342" s="35">
        <f t="shared" si="266"/>
        <v>6.0680915459805869</v>
      </c>
      <c r="S1342" s="35">
        <f t="shared" si="272"/>
        <v>1.1622652217643292</v>
      </c>
      <c r="X1342" s="12"/>
      <c r="AB1342" s="17">
        <f>([1]WLTC_BFH!$I1343/1000-H1342)</f>
        <v>-5.4708765317059171</v>
      </c>
      <c r="AC1342" s="17">
        <f t="shared" si="267"/>
        <v>5.4708765317059171</v>
      </c>
      <c r="AG1342" s="17">
        <f>([1]WLTC_BFH!$U1346/1000-N1342)</f>
        <v>1.0627163497128311</v>
      </c>
      <c r="AH1342" s="17">
        <f t="shared" si="268"/>
        <v>1.0627163497128311</v>
      </c>
      <c r="AK1342">
        <v>1.1540644020325175</v>
      </c>
    </row>
    <row r="1343" spans="1:37" x14ac:dyDescent="0.3">
      <c r="A1343" s="5" t="s">
        <v>5</v>
      </c>
      <c r="B1343" s="5">
        <v>1339</v>
      </c>
      <c r="C1343" s="10">
        <v>79.8</v>
      </c>
      <c r="D1343" s="10">
        <v>79.8</v>
      </c>
      <c r="E1343" s="10">
        <v>80.139899999999997</v>
      </c>
      <c r="F1343" s="13">
        <f t="shared" si="269"/>
        <v>0</v>
      </c>
      <c r="G1343" s="13">
        <f t="shared" si="270"/>
        <v>13.591416666666685</v>
      </c>
      <c r="H1343" s="35" cm="1">
        <f t="array" ref="H1343">(m*g*_xll.Interp1d(-1,Parameters!$H$48:$H$54,Parameters!$I$48:$I$54,C1343)+c_w*A*rho_L*(C1343/3.6)^2/2+F1343*e_i*m)*C1343/3.6/1000</f>
        <v>6.3127686854096918</v>
      </c>
      <c r="I1343" s="35">
        <f t="shared" si="260"/>
        <v>10.1173712603936</v>
      </c>
      <c r="J1343" s="35">
        <f t="shared" si="261"/>
        <v>5958.3165331402006</v>
      </c>
      <c r="K1343" s="35">
        <f t="shared" si="262"/>
        <v>41.294050799296478</v>
      </c>
      <c r="L1343" s="35">
        <f t="shared" si="263"/>
        <v>729.91749762834752</v>
      </c>
      <c r="M1343" s="35" cm="1">
        <f t="array" ref="M1343">_xll.Interp2dTab(-1,1,Parameters!$V$29:$AI$29,Parameters!$U$30:$U$37,Parameters!$V$30:$AI$37,ABS(J1343),ABS(I1343))*_xll.Interp2dTab(-1,1,Parameters!$V$18:$AI$18,Parameters!$U$19:$U$26,Parameters!$V$19:$AI$26,ABS(J1343),ABS(I1343))</f>
        <v>0.71512948635029028</v>
      </c>
      <c r="N1343" s="35">
        <f t="shared" si="264"/>
        <v>8.8274484633927148</v>
      </c>
      <c r="O1343" s="35">
        <f t="shared" si="265"/>
        <v>8827.448463392715</v>
      </c>
      <c r="P1343" s="35">
        <f t="shared" si="271"/>
        <v>1.5970568561485659</v>
      </c>
      <c r="Q1343" s="35" cm="1">
        <f t="array" ref="Q1343">_xll.Interp2dTab(-1,1,Parameters!$AL$29:$AY$29,Parameters!$AK$30:$AK$37,Parameters!$AL$30:$AY$37,ABS(L1343),ABS(K1343))</f>
        <v>0.91513901770318851</v>
      </c>
      <c r="R1343" s="35">
        <f t="shared" si="266"/>
        <v>6.8981526995247657</v>
      </c>
      <c r="S1343" s="35">
        <f t="shared" si="272"/>
        <v>1.164181375291975</v>
      </c>
      <c r="X1343" s="12"/>
      <c r="AB1343" s="17">
        <f>([1]WLTC_BFH!$I1344/1000-H1343)</f>
        <v>-6.3079473854096921</v>
      </c>
      <c r="AC1343" s="17">
        <f t="shared" si="267"/>
        <v>6.3079473854096921</v>
      </c>
      <c r="AG1343" s="17">
        <f>([1]WLTC_BFH!$U1347/1000-N1343)</f>
        <v>0.7371005562151165</v>
      </c>
      <c r="AH1343" s="17">
        <f t="shared" si="268"/>
        <v>0.7371005562151165</v>
      </c>
      <c r="AK1343">
        <v>1.2161069810728762</v>
      </c>
    </row>
    <row r="1344" spans="1:37" x14ac:dyDescent="0.3">
      <c r="A1344" s="5" t="s">
        <v>5</v>
      </c>
      <c r="B1344" s="5">
        <v>1340</v>
      </c>
      <c r="C1344" s="10">
        <v>79.8</v>
      </c>
      <c r="D1344" s="10">
        <v>79.8</v>
      </c>
      <c r="E1344" s="10">
        <v>79.916399999999996</v>
      </c>
      <c r="F1344" s="13">
        <f t="shared" si="269"/>
        <v>0</v>
      </c>
      <c r="G1344" s="13">
        <f t="shared" si="270"/>
        <v>13.613583333333352</v>
      </c>
      <c r="H1344" s="35" cm="1">
        <f t="array" ref="H1344">(m*g*_xll.Interp1d(-1,Parameters!$H$48:$H$54,Parameters!$I$48:$I$54,C1344)+c_w*A*rho_L*(C1344/3.6)^2/2+F1344*e_i*m)*C1344/3.6/1000</f>
        <v>6.3127686854096918</v>
      </c>
      <c r="I1344" s="35">
        <f t="shared" si="260"/>
        <v>10.1173712603936</v>
      </c>
      <c r="J1344" s="35">
        <f t="shared" si="261"/>
        <v>5958.3165331402006</v>
      </c>
      <c r="K1344" s="35">
        <f t="shared" si="262"/>
        <v>41.294050799296478</v>
      </c>
      <c r="L1344" s="35">
        <f t="shared" si="263"/>
        <v>729.91749762834752</v>
      </c>
      <c r="M1344" s="35" cm="1">
        <f t="array" ref="M1344">_xll.Interp2dTab(-1,1,Parameters!$V$29:$AI$29,Parameters!$U$30:$U$37,Parameters!$V$30:$AI$37,ABS(J1344),ABS(I1344))*_xll.Interp2dTab(-1,1,Parameters!$V$18:$AI$18,Parameters!$U$19:$U$26,Parameters!$V$19:$AI$26,ABS(J1344),ABS(I1344))</f>
        <v>0.71512948635029028</v>
      </c>
      <c r="N1344" s="35">
        <f t="shared" si="264"/>
        <v>8.8274484633927148</v>
      </c>
      <c r="O1344" s="35">
        <f t="shared" si="265"/>
        <v>8827.448463392715</v>
      </c>
      <c r="P1344" s="35">
        <f t="shared" si="271"/>
        <v>1.5995089251661749</v>
      </c>
      <c r="Q1344" s="35" cm="1">
        <f t="array" ref="Q1344">_xll.Interp2dTab(-1,1,Parameters!$AL$29:$AY$29,Parameters!$AK$30:$AK$37,Parameters!$AL$30:$AY$37,ABS(L1344),ABS(K1344))</f>
        <v>0.91513901770318851</v>
      </c>
      <c r="R1344" s="35">
        <f t="shared" si="266"/>
        <v>6.8981526995247657</v>
      </c>
      <c r="S1344" s="35">
        <f t="shared" si="272"/>
        <v>1.1660975288196207</v>
      </c>
      <c r="X1344" s="12"/>
      <c r="AB1344" s="17">
        <f>([1]WLTC_BFH!$I1345/1000-H1344)</f>
        <v>-6.3076989854096919</v>
      </c>
      <c r="AC1344" s="17">
        <f t="shared" si="267"/>
        <v>6.3076989854096919</v>
      </c>
      <c r="AG1344" s="17">
        <f>([1]WLTC_BFH!$U1348/1000-N1344)</f>
        <v>1.9523680503687615</v>
      </c>
      <c r="AH1344" s="17">
        <f t="shared" si="268"/>
        <v>1.9523680503687615</v>
      </c>
      <c r="AK1344">
        <v>2.3248051265905563</v>
      </c>
    </row>
    <row r="1345" spans="1:37" x14ac:dyDescent="0.3">
      <c r="A1345" s="5" t="s">
        <v>5</v>
      </c>
      <c r="B1345" s="5">
        <v>1341</v>
      </c>
      <c r="C1345" s="10">
        <v>79.900000000000006</v>
      </c>
      <c r="D1345" s="10">
        <v>79.900000000000006</v>
      </c>
      <c r="E1345" s="10">
        <v>79.870999999999995</v>
      </c>
      <c r="F1345" s="13">
        <f t="shared" si="269"/>
        <v>2.7777777777780146E-2</v>
      </c>
      <c r="G1345" s="13">
        <f t="shared" si="270"/>
        <v>13.635777777777797</v>
      </c>
      <c r="H1345" s="35" cm="1">
        <f t="array" ref="H1345">(m*g*_xll.Interp1d(-1,Parameters!$H$48:$H$54,Parameters!$I$48:$I$54,C1345)+c_w*A*rho_L*(C1345/3.6)^2/2+F1345*e_i*m)*C1345/3.6/1000</f>
        <v>7.1734193661394912</v>
      </c>
      <c r="I1345" s="35">
        <f t="shared" si="260"/>
        <v>11.482333160002661</v>
      </c>
      <c r="J1345" s="35">
        <f t="shared" si="261"/>
        <v>5965.7830952118065</v>
      </c>
      <c r="K1345" s="35">
        <f t="shared" si="262"/>
        <v>46.865142792550863</v>
      </c>
      <c r="L1345" s="35">
        <f t="shared" si="263"/>
        <v>730.83218120933554</v>
      </c>
      <c r="M1345" s="35" cm="1">
        <f t="array" ref="M1345">_xll.Interp2dTab(-1,1,Parameters!$V$29:$AI$29,Parameters!$U$30:$U$37,Parameters!$V$30:$AI$37,ABS(J1345),ABS(I1345))*_xll.Interp2dTab(-1,1,Parameters!$V$18:$AI$18,Parameters!$U$19:$U$26,Parameters!$V$19:$AI$26,ABS(J1345),ABS(I1345))</f>
        <v>0.72029676553496746</v>
      </c>
      <c r="N1345" s="35">
        <f t="shared" si="264"/>
        <v>9.9589776178041873</v>
      </c>
      <c r="O1345" s="35">
        <f t="shared" si="265"/>
        <v>9958.9776178041866</v>
      </c>
      <c r="P1345" s="35">
        <f t="shared" si="271"/>
        <v>1.6022753078377872</v>
      </c>
      <c r="Q1345" s="35" cm="1">
        <f t="array" ref="Q1345">_xll.Interp2dTab(-1,1,Parameters!$AL$29:$AY$29,Parameters!$AK$30:$AK$37,Parameters!$AL$30:$AY$37,ABS(L1345),ABS(K1345))</f>
        <v>0.92804482449169257</v>
      </c>
      <c r="R1345" s="35">
        <f t="shared" si="266"/>
        <v>7.7296044079212516</v>
      </c>
      <c r="S1345" s="35">
        <f t="shared" si="272"/>
        <v>1.1682446411551544</v>
      </c>
      <c r="X1345" s="12"/>
      <c r="AB1345" s="17">
        <f>([1]WLTC_BFH!$I1346/1000-H1345)</f>
        <v>-7.1666799661394913</v>
      </c>
      <c r="AC1345" s="17">
        <f t="shared" si="267"/>
        <v>7.1666799661394913</v>
      </c>
      <c r="AG1345" s="17">
        <f>([1]WLTC_BFH!$U1349/1000-N1345)</f>
        <v>1.1546146152055954</v>
      </c>
      <c r="AH1345" s="17">
        <f t="shared" si="268"/>
        <v>1.1546146152055954</v>
      </c>
      <c r="AK1345">
        <v>1.5602100753120958</v>
      </c>
    </row>
    <row r="1346" spans="1:37" x14ac:dyDescent="0.3">
      <c r="A1346" s="5" t="s">
        <v>5</v>
      </c>
      <c r="B1346" s="5">
        <v>1342</v>
      </c>
      <c r="C1346" s="10">
        <v>80</v>
      </c>
      <c r="D1346" s="10">
        <v>80</v>
      </c>
      <c r="E1346" s="10">
        <v>79.782799999999995</v>
      </c>
      <c r="F1346" s="13">
        <f t="shared" si="269"/>
        <v>2.7777777777776198E-2</v>
      </c>
      <c r="G1346" s="13">
        <f t="shared" si="270"/>
        <v>13.658000000000019</v>
      </c>
      <c r="H1346" s="35" cm="1">
        <f t="array" ref="H1346">(m*g*_xll.Interp1d(-1,Parameters!$H$48:$H$54,Parameters!$I$48:$I$54,C1346)+c_w*A*rho_L*(C1346/3.6)^2/2+F1346*e_i*m)*C1346/3.6/1000</f>
        <v>7.196711482281577</v>
      </c>
      <c r="I1346" s="35">
        <f t="shared" si="260"/>
        <v>11.505216812908802</v>
      </c>
      <c r="J1346" s="35">
        <f t="shared" si="261"/>
        <v>5973.2496572834098</v>
      </c>
      <c r="K1346" s="35">
        <f t="shared" si="262"/>
        <v>46.95854242188728</v>
      </c>
      <c r="L1346" s="35">
        <f t="shared" si="263"/>
        <v>731.74686479032334</v>
      </c>
      <c r="M1346" s="35" cm="1">
        <f t="array" ref="M1346">_xll.Interp2dTab(-1,1,Parameters!$V$29:$AI$29,Parameters!$U$30:$U$37,Parameters!$V$30:$AI$37,ABS(J1346),ABS(I1346))*_xll.Interp2dTab(-1,1,Parameters!$V$18:$AI$18,Parameters!$U$19:$U$26,Parameters!$V$19:$AI$26,ABS(J1346),ABS(I1346))</f>
        <v>0.72025464735777633</v>
      </c>
      <c r="N1346" s="35">
        <f t="shared" si="264"/>
        <v>9.9918987106607471</v>
      </c>
      <c r="O1346" s="35">
        <f t="shared" si="265"/>
        <v>9991.8987106607474</v>
      </c>
      <c r="P1346" s="35">
        <f t="shared" si="271"/>
        <v>1.6050508352574151</v>
      </c>
      <c r="Q1346" s="35" cm="1">
        <f t="array" ref="Q1346">_xll.Interp2dTab(-1,1,Parameters!$AL$29:$AY$29,Parameters!$AK$30:$AK$37,Parameters!$AL$30:$AY$37,ABS(L1346),ABS(K1346))</f>
        <v>0.92813158557897679</v>
      </c>
      <c r="R1346" s="35">
        <f t="shared" si="266"/>
        <v>7.753977554585866</v>
      </c>
      <c r="S1346" s="35">
        <f t="shared" si="272"/>
        <v>1.1703985238092061</v>
      </c>
      <c r="X1346" s="12"/>
      <c r="AB1346" s="17">
        <f>([1]WLTC_BFH!$I1347/1000-H1346)</f>
        <v>-7.1912760822815773</v>
      </c>
      <c r="AC1346" s="17">
        <f t="shared" si="267"/>
        <v>7.1912760822815773</v>
      </c>
      <c r="AG1346" s="17">
        <f>([1]WLTC_BFH!$U1350/1000-N1346)</f>
        <v>0.66912881227486842</v>
      </c>
      <c r="AH1346" s="17">
        <f t="shared" si="268"/>
        <v>0.66912881227486842</v>
      </c>
      <c r="AK1346">
        <v>1.4268434529636913</v>
      </c>
    </row>
    <row r="1347" spans="1:37" x14ac:dyDescent="0.3">
      <c r="A1347" s="5" t="s">
        <v>5</v>
      </c>
      <c r="B1347" s="5">
        <v>1343</v>
      </c>
      <c r="C1347" s="10">
        <v>80.400000000000006</v>
      </c>
      <c r="D1347" s="10">
        <v>80.400000000000006</v>
      </c>
      <c r="E1347" s="10">
        <v>79.816299999999998</v>
      </c>
      <c r="F1347" s="13">
        <f t="shared" si="269"/>
        <v>0.11111111111111269</v>
      </c>
      <c r="G1347" s="13">
        <f t="shared" si="270"/>
        <v>13.680333333333353</v>
      </c>
      <c r="H1347" s="35" cm="1">
        <f t="array" ref="H1347">(m*g*_xll.Interp1d(-1,Parameters!$H$48:$H$54,Parameters!$I$48:$I$54,C1347)+c_w*A*rho_L*(C1347/3.6)^2/2+F1347*e_i*m)*C1347/3.6/1000</f>
        <v>9.8214836938549972</v>
      </c>
      <c r="I1347" s="35">
        <f t="shared" si="260"/>
        <v>15.623263348187118</v>
      </c>
      <c r="J1347" s="35">
        <f t="shared" si="261"/>
        <v>6003.115905569829</v>
      </c>
      <c r="K1347" s="35">
        <f t="shared" si="262"/>
        <v>63.766349355625721</v>
      </c>
      <c r="L1347" s="35">
        <f t="shared" si="263"/>
        <v>735.40559911427522</v>
      </c>
      <c r="M1347" s="35" cm="1">
        <f t="array" ref="M1347">_xll.Interp2dTab(-1,1,Parameters!$V$29:$AI$29,Parameters!$U$30:$U$37,Parameters!$V$30:$AI$37,ABS(J1347),ABS(I1347))*_xll.Interp2dTab(-1,1,Parameters!$V$18:$AI$18,Parameters!$U$19:$U$26,Parameters!$V$19:$AI$26,ABS(J1347),ABS(I1347))</f>
        <v>0.73592179602751973</v>
      </c>
      <c r="N1347" s="35">
        <f t="shared" si="264"/>
        <v>13.345825258704151</v>
      </c>
      <c r="O1347" s="35">
        <f t="shared" si="265"/>
        <v>13345.825258704152</v>
      </c>
      <c r="P1347" s="35">
        <f t="shared" si="271"/>
        <v>1.6087580089403886</v>
      </c>
      <c r="Q1347" s="35" cm="1">
        <f t="array" ref="Q1347">_xll.Interp2dTab(-1,1,Parameters!$AL$29:$AY$29,Parameters!$AK$30:$AK$37,Parameters!$AL$30:$AY$37,ABS(L1347),ABS(K1347))</f>
        <v>0.93655320091497363</v>
      </c>
      <c r="R1347" s="35">
        <f t="shared" si="266"/>
        <v>10.486840132797385</v>
      </c>
      <c r="S1347" s="35">
        <f t="shared" si="272"/>
        <v>1.1733115349572054</v>
      </c>
      <c r="X1347" s="12"/>
      <c r="AB1347" s="17">
        <f>([1]WLTC_BFH!$I1348/1000-H1347)</f>
        <v>-9.8139369938549965</v>
      </c>
      <c r="AC1347" s="17">
        <f t="shared" si="267"/>
        <v>9.8139369938549965</v>
      </c>
      <c r="AG1347" s="17">
        <f>([1]WLTC_BFH!$U1351/1000-N1347)</f>
        <v>-0.78871634781327238</v>
      </c>
      <c r="AH1347" s="17">
        <f t="shared" si="268"/>
        <v>0.78871634781327238</v>
      </c>
      <c r="AK1347">
        <v>2.4843345755254216</v>
      </c>
    </row>
    <row r="1348" spans="1:37" x14ac:dyDescent="0.3">
      <c r="A1348" s="5" t="s">
        <v>5</v>
      </c>
      <c r="B1348" s="5">
        <v>1344</v>
      </c>
      <c r="C1348" s="10">
        <v>80.8</v>
      </c>
      <c r="D1348" s="10">
        <v>80.8</v>
      </c>
      <c r="E1348" s="10">
        <v>79.948599999999999</v>
      </c>
      <c r="F1348" s="13">
        <f t="shared" si="269"/>
        <v>0.11111111111110875</v>
      </c>
      <c r="G1348" s="13">
        <f t="shared" si="270"/>
        <v>13.702777777777797</v>
      </c>
      <c r="H1348" s="35" cm="1">
        <f t="array" ref="H1348">(m*g*_xll.Interp1d(-1,Parameters!$H$48:$H$54,Parameters!$I$48:$I$54,C1348)+c_w*A*rho_L*(C1348/3.6)^2/2+F1348*e_i*m)*C1348/3.6/1000</f>
        <v>9.9285260731761138</v>
      </c>
      <c r="I1348" s="35">
        <f t="shared" ref="I1348:I1411" si="273">ABS(IFERROR(H1348*1000/(C1348/3.6)*r_dyn/i_g,0))</f>
        <v>15.715352326902273</v>
      </c>
      <c r="J1348" s="35">
        <f t="shared" ref="J1348:J1411" si="274">C1348/3.6*60/2/PI()/r_dyn*i_g</f>
        <v>6032.9821538562446</v>
      </c>
      <c r="K1348" s="35">
        <f t="shared" ref="K1348:K1411" si="275">I1348*i_g/2</f>
        <v>64.142210522251631</v>
      </c>
      <c r="L1348" s="35">
        <f t="shared" ref="L1348:L1411" si="276">J1348/i_g</f>
        <v>739.06433343822664</v>
      </c>
      <c r="M1348" s="35" cm="1">
        <f t="array" ref="M1348">_xll.Interp2dTab(-1,1,Parameters!$V$29:$AI$29,Parameters!$U$30:$U$37,Parameters!$V$30:$AI$37,ABS(J1348),ABS(I1348))*_xll.Interp2dTab(-1,1,Parameters!$V$18:$AI$18,Parameters!$U$19:$U$26,Parameters!$V$19:$AI$26,ABS(J1348),ABS(I1348))</f>
        <v>0.73641938505893234</v>
      </c>
      <c r="N1348" s="35">
        <f t="shared" si="264"/>
        <v>13.482162847168368</v>
      </c>
      <c r="O1348" s="35">
        <f t="shared" si="265"/>
        <v>13482.162847168369</v>
      </c>
      <c r="P1348" s="35">
        <f t="shared" si="271"/>
        <v>1.612503054175713</v>
      </c>
      <c r="Q1348" s="35" cm="1">
        <f t="array" ref="Q1348">_xll.Interp2dTab(-1,1,Parameters!$AL$29:$AY$29,Parameters!$AK$30:$AK$37,Parameters!$AL$30:$AY$37,ABS(L1348),ABS(K1348))</f>
        <v>0.93610702706388593</v>
      </c>
      <c r="R1348" s="35">
        <f t="shared" si="266"/>
        <v>10.606186884759415</v>
      </c>
      <c r="S1348" s="35">
        <f t="shared" si="272"/>
        <v>1.1762576979807498</v>
      </c>
      <c r="X1348" s="12"/>
      <c r="AB1348" s="17">
        <f>([1]WLTC_BFH!$I1349/1000-H1348)</f>
        <v>-9.920711373176113</v>
      </c>
      <c r="AC1348" s="17">
        <f t="shared" si="267"/>
        <v>9.920711373176113</v>
      </c>
      <c r="AG1348" s="17">
        <f>([1]WLTC_BFH!$U1352/1000-N1348)</f>
        <v>1.8880945785740639</v>
      </c>
      <c r="AH1348" s="17">
        <f t="shared" si="268"/>
        <v>1.8880945785740639</v>
      </c>
      <c r="AK1348">
        <v>4.5832643623256608</v>
      </c>
    </row>
    <row r="1349" spans="1:37" x14ac:dyDescent="0.3">
      <c r="A1349" s="5" t="s">
        <v>5</v>
      </c>
      <c r="B1349" s="5">
        <v>1345</v>
      </c>
      <c r="C1349" s="10">
        <v>81.2</v>
      </c>
      <c r="D1349" s="10">
        <v>81.2</v>
      </c>
      <c r="E1349" s="10">
        <v>79.9923</v>
      </c>
      <c r="F1349" s="13">
        <f t="shared" si="269"/>
        <v>0.11111111111111269</v>
      </c>
      <c r="G1349" s="13">
        <f t="shared" si="270"/>
        <v>13.725333333333353</v>
      </c>
      <c r="H1349" s="35" cm="1">
        <f t="array" ref="H1349">(m*g*_xll.Interp1d(-1,Parameters!$H$48:$H$54,Parameters!$I$48:$I$54,C1349)+c_w*A*rho_L*(C1349/3.6)^2/2+F1349*e_i*m)*C1349/3.6/1000</f>
        <v>10.036361080423172</v>
      </c>
      <c r="I1349" s="35">
        <f t="shared" si="273"/>
        <v>15.807782454596266</v>
      </c>
      <c r="J1349" s="35">
        <f t="shared" si="274"/>
        <v>6062.8484021426621</v>
      </c>
      <c r="K1349" s="35">
        <f t="shared" si="275"/>
        <v>64.51946408843466</v>
      </c>
      <c r="L1349" s="35">
        <f t="shared" si="276"/>
        <v>742.7230677621784</v>
      </c>
      <c r="M1349" s="35" cm="1">
        <f t="array" ref="M1349">_xll.Interp2dTab(-1,1,Parameters!$V$29:$AI$29,Parameters!$U$30:$U$37,Parameters!$V$30:$AI$37,ABS(J1349),ABS(I1349))*_xll.Interp2dTab(-1,1,Parameters!$V$18:$AI$18,Parameters!$U$19:$U$26,Parameters!$V$19:$AI$26,ABS(J1349),ABS(I1349))</f>
        <v>0.73691746173320805</v>
      </c>
      <c r="N1349" s="35">
        <f t="shared" ref="N1349:N1412" si="277">IF(H1349&lt;0,H1349*M1349,H1349/M1349)</f>
        <v>13.619382904590084</v>
      </c>
      <c r="O1349" s="35">
        <f t="shared" ref="O1349:O1412" si="278">N1349*1000</f>
        <v>13619.382904590084</v>
      </c>
      <c r="P1349" s="35">
        <f t="shared" si="271"/>
        <v>1.6162862160936546</v>
      </c>
      <c r="Q1349" s="35" cm="1">
        <f t="array" ref="Q1349">_xll.Interp2dTab(-1,1,Parameters!$AL$29:$AY$29,Parameters!$AK$30:$AK$37,Parameters!$AL$30:$AY$37,ABS(L1349),ABS(K1349))</f>
        <v>0.93566380229263735</v>
      </c>
      <c r="R1349" s="35">
        <f t="shared" ref="R1349:R1412" si="279">IF(H1349&lt;0,H1349*Q1349,H1349/Q1349)</f>
        <v>10.726460781993795</v>
      </c>
      <c r="S1349" s="35">
        <f t="shared" si="272"/>
        <v>1.1792372704201926</v>
      </c>
      <c r="X1349" s="12"/>
      <c r="AB1349" s="17">
        <f>([1]WLTC_BFH!$I1350/1000-H1349)</f>
        <v>-10.029428280423172</v>
      </c>
      <c r="AC1349" s="17">
        <f t="shared" ref="AC1349:AC1412" si="280">ABS(AB1349)</f>
        <v>10.029428280423172</v>
      </c>
      <c r="AG1349" s="17">
        <f>([1]WLTC_BFH!$U1353/1000-N1349)</f>
        <v>1.5495370954102352</v>
      </c>
      <c r="AH1349" s="17">
        <f t="shared" ref="AH1349:AH1412" si="281">ABS(AG1349)</f>
        <v>1.5495370954102352</v>
      </c>
      <c r="AK1349">
        <v>4.9697762014986751</v>
      </c>
    </row>
    <row r="1350" spans="1:37" x14ac:dyDescent="0.3">
      <c r="A1350" s="5" t="s">
        <v>5</v>
      </c>
      <c r="B1350" s="5">
        <v>1346</v>
      </c>
      <c r="C1350" s="10">
        <v>81.5</v>
      </c>
      <c r="D1350" s="10">
        <v>81.5</v>
      </c>
      <c r="E1350" s="10">
        <v>80.0852</v>
      </c>
      <c r="F1350" s="13">
        <f t="shared" ref="F1350:F1413" si="282">(($C1350-$C1349)/3.6)</f>
        <v>8.3333333333332538E-2</v>
      </c>
      <c r="G1350" s="13">
        <f t="shared" ref="G1350:G1413" si="283">(C1350/3.6)/1000+G1349</f>
        <v>13.747972222222241</v>
      </c>
      <c r="H1350" s="35" cm="1">
        <f t="array" ref="H1350">(m*g*_xll.Interp1d(-1,Parameters!$H$48:$H$54,Parameters!$I$48:$I$54,C1350)+c_w*A*rho_L*(C1350/3.6)^2/2+F1350*e_i*m)*C1350/3.6/1000</f>
        <v>9.2625122583636212</v>
      </c>
      <c r="I1350" s="35">
        <f t="shared" si="273"/>
        <v>14.535229360869854</v>
      </c>
      <c r="J1350" s="35">
        <f t="shared" si="274"/>
        <v>6085.2480883574744</v>
      </c>
      <c r="K1350" s="35">
        <f t="shared" si="275"/>
        <v>59.325538636390313</v>
      </c>
      <c r="L1350" s="35">
        <f t="shared" si="276"/>
        <v>745.46711850514203</v>
      </c>
      <c r="M1350" s="35" cm="1">
        <f t="array" ref="M1350">_xll.Interp2dTab(-1,1,Parameters!$V$29:$AI$29,Parameters!$U$30:$U$37,Parameters!$V$30:$AI$37,ABS(J1350),ABS(I1350))*_xll.Interp2dTab(-1,1,Parameters!$V$18:$AI$18,Parameters!$U$19:$U$26,Parameters!$V$19:$AI$26,ABS(J1350),ABS(I1350))</f>
        <v>0.73203605031675933</v>
      </c>
      <c r="N1350" s="35">
        <f t="shared" si="277"/>
        <v>12.653082118504463</v>
      </c>
      <c r="O1350" s="35">
        <f t="shared" si="278"/>
        <v>12653.082118504462</v>
      </c>
      <c r="P1350" s="35">
        <f t="shared" ref="P1350:P1413" si="284">N1350*(B1350-B1349)/60/60+P1349</f>
        <v>1.6198009611265725</v>
      </c>
      <c r="Q1350" s="35" cm="1">
        <f t="array" ref="Q1350">_xll.Interp2dTab(-1,1,Parameters!$AL$29:$AY$29,Parameters!$AK$30:$AK$37,Parameters!$AL$30:$AY$37,ABS(L1350),ABS(K1350))</f>
        <v>0.93453649145817275</v>
      </c>
      <c r="R1350" s="35">
        <f t="shared" si="279"/>
        <v>9.911343583717283</v>
      </c>
      <c r="S1350" s="35">
        <f t="shared" ref="S1350:S1413" si="285">R1350*(B1350-B1349)/60/60+S1349</f>
        <v>1.1819904214156696</v>
      </c>
      <c r="X1350" s="12"/>
      <c r="AB1350" s="17">
        <f>([1]WLTC_BFH!$I1351/1000-H1350)</f>
        <v>-9.2550179583636218</v>
      </c>
      <c r="AC1350" s="17">
        <f t="shared" si="280"/>
        <v>9.2550179583636218</v>
      </c>
      <c r="AG1350" s="17">
        <f>([1]WLTC_BFH!$U1354/1000-N1350)</f>
        <v>-1.846151425435103</v>
      </c>
      <c r="AH1350" s="17">
        <f t="shared" si="281"/>
        <v>1.846151425435103</v>
      </c>
      <c r="AK1350">
        <v>0.24231554395911914</v>
      </c>
    </row>
    <row r="1351" spans="1:37" x14ac:dyDescent="0.3">
      <c r="A1351" s="5" t="s">
        <v>5</v>
      </c>
      <c r="B1351" s="5">
        <v>1347</v>
      </c>
      <c r="C1351" s="10">
        <v>81.599999999999994</v>
      </c>
      <c r="D1351" s="10">
        <v>81.599999999999994</v>
      </c>
      <c r="E1351" s="10">
        <v>80.497200000000007</v>
      </c>
      <c r="F1351" s="13">
        <f t="shared" si="282"/>
        <v>2.7777777777776198E-2</v>
      </c>
      <c r="G1351" s="13">
        <f t="shared" si="283"/>
        <v>13.770638888888907</v>
      </c>
      <c r="H1351" s="35" cm="1">
        <f t="array" ref="H1351">(m*g*_xll.Interp1d(-1,Parameters!$H$48:$H$54,Parameters!$I$48:$I$54,C1351)+c_w*A*rho_L*(C1351/3.6)^2/2+F1351*e_i*m)*C1351/3.6/1000</f>
        <v>7.5761022720697708</v>
      </c>
      <c r="I1351" s="35">
        <f t="shared" si="273"/>
        <v>11.8742550257271</v>
      </c>
      <c r="J1351" s="35">
        <f t="shared" si="274"/>
        <v>6092.7146504290777</v>
      </c>
      <c r="K1351" s="35">
        <f t="shared" si="275"/>
        <v>48.464771887505158</v>
      </c>
      <c r="L1351" s="35">
        <f t="shared" si="276"/>
        <v>746.38180208612982</v>
      </c>
      <c r="M1351" s="35" cm="1">
        <f t="array" ref="M1351">_xll.Interp2dTab(-1,1,Parameters!$V$29:$AI$29,Parameters!$U$30:$U$37,Parameters!$V$30:$AI$37,ABS(J1351),ABS(I1351))*_xll.Interp2dTab(-1,1,Parameters!$V$18:$AI$18,Parameters!$U$19:$U$26,Parameters!$V$19:$AI$26,ABS(J1351),ABS(I1351))</f>
        <v>0.7216979799212857</v>
      </c>
      <c r="N1351" s="35">
        <f t="shared" si="277"/>
        <v>10.497607701349091</v>
      </c>
      <c r="O1351" s="35">
        <f t="shared" si="278"/>
        <v>10497.60770134909</v>
      </c>
      <c r="P1351" s="35">
        <f t="shared" si="284"/>
        <v>1.622716963265836</v>
      </c>
      <c r="Q1351" s="35" cm="1">
        <f t="array" ref="Q1351">_xll.Interp2dTab(-1,1,Parameters!$AL$29:$AY$29,Parameters!$AK$30:$AK$37,Parameters!$AL$30:$AY$37,ABS(L1351),ABS(K1351))</f>
        <v>0.92950059551003439</v>
      </c>
      <c r="R1351" s="35">
        <f t="shared" si="279"/>
        <v>8.1507234192922944</v>
      </c>
      <c r="S1351" s="35">
        <f t="shared" si="285"/>
        <v>1.1842545112543619</v>
      </c>
      <c r="X1351" s="12"/>
      <c r="AB1351" s="17">
        <f>([1]WLTC_BFH!$I1352/1000-H1351)</f>
        <v>-7.5651680720697705</v>
      </c>
      <c r="AC1351" s="17">
        <f t="shared" si="280"/>
        <v>7.5651680720697705</v>
      </c>
      <c r="AG1351" s="17">
        <f>([1]WLTC_BFH!$U1355/1000-N1351)</f>
        <v>0.3526953289538195</v>
      </c>
      <c r="AH1351" s="17">
        <f t="shared" si="281"/>
        <v>0.3526953289538195</v>
      </c>
      <c r="AK1351">
        <v>-2.042560539249525</v>
      </c>
    </row>
    <row r="1352" spans="1:37" x14ac:dyDescent="0.3">
      <c r="A1352" s="5" t="s">
        <v>5</v>
      </c>
      <c r="B1352" s="5">
        <v>1348</v>
      </c>
      <c r="C1352" s="10">
        <v>81.599999999999994</v>
      </c>
      <c r="D1352" s="10">
        <v>81.599999999999994</v>
      </c>
      <c r="E1352" s="10">
        <v>81.085800000000006</v>
      </c>
      <c r="F1352" s="13">
        <f t="shared" si="282"/>
        <v>0</v>
      </c>
      <c r="G1352" s="13">
        <f t="shared" si="283"/>
        <v>13.793305555555573</v>
      </c>
      <c r="H1352" s="35" cm="1">
        <f t="array" ref="H1352">(m*g*_xll.Interp1d(-1,Parameters!$H$48:$H$54,Parameters!$I$48:$I$54,C1352)+c_w*A*rho_L*(C1352/3.6)^2/2+F1352*e_i*m)*C1352/3.6/1000</f>
        <v>6.719805723921672</v>
      </c>
      <c r="I1352" s="35">
        <f t="shared" si="273"/>
        <v>10.53215545721342</v>
      </c>
      <c r="J1352" s="35">
        <f t="shared" si="274"/>
        <v>6092.7146504290777</v>
      </c>
      <c r="K1352" s="35">
        <f t="shared" si="275"/>
        <v>42.98699249861658</v>
      </c>
      <c r="L1352" s="35">
        <f t="shared" si="276"/>
        <v>746.38180208612982</v>
      </c>
      <c r="M1352" s="35" cm="1">
        <f t="array" ref="M1352">_xll.Interp2dTab(-1,1,Parameters!$V$29:$AI$29,Parameters!$U$30:$U$37,Parameters!$V$30:$AI$37,ABS(J1352),ABS(I1352))*_xll.Interp2dTab(-1,1,Parameters!$V$18:$AI$18,Parameters!$U$19:$U$26,Parameters!$V$19:$AI$26,ABS(J1352),ABS(I1352))</f>
        <v>0.71648799276862851</v>
      </c>
      <c r="N1352" s="35">
        <f t="shared" si="277"/>
        <v>9.3788113572639613</v>
      </c>
      <c r="O1352" s="35">
        <f t="shared" si="278"/>
        <v>9378.8113572639613</v>
      </c>
      <c r="P1352" s="35">
        <f t="shared" si="284"/>
        <v>1.6253221886428537</v>
      </c>
      <c r="Q1352" s="35" cm="1">
        <f t="array" ref="Q1352">_xll.Interp2dTab(-1,1,Parameters!$AL$29:$AY$29,Parameters!$AK$30:$AK$37,Parameters!$AL$30:$AY$37,ABS(L1352),ABS(K1352))</f>
        <v>0.91686206353567568</v>
      </c>
      <c r="R1352" s="35">
        <f t="shared" si="279"/>
        <v>7.3291348733616788</v>
      </c>
      <c r="S1352" s="35">
        <f t="shared" si="285"/>
        <v>1.1862903820525179</v>
      </c>
      <c r="X1352" s="12"/>
      <c r="AB1352" s="17">
        <f>([1]WLTC_BFH!$I1353/1000-H1352)</f>
        <v>-6.7080489239216723</v>
      </c>
      <c r="AC1352" s="17">
        <f t="shared" si="280"/>
        <v>6.7080489239216723</v>
      </c>
      <c r="AG1352" s="17">
        <f>([1]WLTC_BFH!$U1356/1000-N1352)</f>
        <v>2.3636330871805722</v>
      </c>
      <c r="AH1352" s="17">
        <f t="shared" si="281"/>
        <v>2.3636330871805722</v>
      </c>
      <c r="AK1352">
        <v>-2.6469038911223173</v>
      </c>
    </row>
    <row r="1353" spans="1:37" x14ac:dyDescent="0.3">
      <c r="A1353" s="5" t="s">
        <v>5</v>
      </c>
      <c r="B1353" s="5">
        <v>1349</v>
      </c>
      <c r="C1353" s="10">
        <v>81.400000000000006</v>
      </c>
      <c r="D1353" s="10">
        <v>81.400000000000006</v>
      </c>
      <c r="E1353" s="10">
        <v>81.296899999999994</v>
      </c>
      <c r="F1353" s="13">
        <f t="shared" si="282"/>
        <v>-5.5555555555552395E-2</v>
      </c>
      <c r="G1353" s="13">
        <f t="shared" si="283"/>
        <v>13.815916666666684</v>
      </c>
      <c r="H1353" s="35" cm="1">
        <f t="array" ref="H1353">(m*g*_xll.Interp1d(-1,Parameters!$H$48:$H$54,Parameters!$I$48:$I$54,C1353)+c_w*A*rho_L*(C1353/3.6)^2/2+F1353*e_i*m)*C1353/3.6/1000</f>
        <v>4.9653901272132632</v>
      </c>
      <c r="I1353" s="35">
        <f t="shared" si="273"/>
        <v>7.8015280382276329</v>
      </c>
      <c r="J1353" s="35">
        <f t="shared" si="274"/>
        <v>6077.7815262858703</v>
      </c>
      <c r="K1353" s="35">
        <f t="shared" si="275"/>
        <v>31.841936688026085</v>
      </c>
      <c r="L1353" s="35">
        <f t="shared" si="276"/>
        <v>744.55243492415411</v>
      </c>
      <c r="M1353" s="35" cm="1">
        <f t="array" ref="M1353">_xll.Interp2dTab(-1,1,Parameters!$V$29:$AI$29,Parameters!$U$30:$U$37,Parameters!$V$30:$AI$37,ABS(J1353),ABS(I1353))*_xll.Interp2dTab(-1,1,Parameters!$V$18:$AI$18,Parameters!$U$19:$U$26,Parameters!$V$19:$AI$26,ABS(J1353),ABS(I1353))</f>
        <v>0.58385832776586188</v>
      </c>
      <c r="N1353" s="35">
        <f t="shared" si="277"/>
        <v>8.504443443006739</v>
      </c>
      <c r="O1353" s="35">
        <f t="shared" si="278"/>
        <v>8504.4434430067395</v>
      </c>
      <c r="P1353" s="35">
        <f t="shared" si="284"/>
        <v>1.627684534043689</v>
      </c>
      <c r="Q1353" s="35" cm="1">
        <f t="array" ref="Q1353">_xll.Interp2dTab(-1,1,Parameters!$AL$29:$AY$29,Parameters!$AK$30:$AK$37,Parameters!$AL$30:$AY$37,ABS(L1353),ABS(K1353))</f>
        <v>0.89135575468075035</v>
      </c>
      <c r="R1353" s="35">
        <f t="shared" si="279"/>
        <v>5.5706042185049638</v>
      </c>
      <c r="S1353" s="35">
        <f t="shared" si="285"/>
        <v>1.1878377721132138</v>
      </c>
      <c r="X1353" s="12"/>
      <c r="AB1353" s="17">
        <f>([1]WLTC_BFH!$I1354/1000-H1353)</f>
        <v>-4.9581601272132634</v>
      </c>
      <c r="AC1353" s="17">
        <f t="shared" si="280"/>
        <v>4.9581601272132634</v>
      </c>
      <c r="AG1353" s="17">
        <f>([1]WLTC_BFH!$U1357/1000-N1353)</f>
        <v>-0.15473435209758968</v>
      </c>
      <c r="AH1353" s="17">
        <f t="shared" si="281"/>
        <v>0.15473435209758968</v>
      </c>
      <c r="AK1353">
        <v>-3.5418976277217755</v>
      </c>
    </row>
    <row r="1354" spans="1:37" x14ac:dyDescent="0.3">
      <c r="A1354" s="5" t="s">
        <v>5</v>
      </c>
      <c r="B1354" s="5">
        <v>1350</v>
      </c>
      <c r="C1354" s="10">
        <v>80.7</v>
      </c>
      <c r="D1354" s="10">
        <v>80.7</v>
      </c>
      <c r="E1354" s="10">
        <v>81.220100000000002</v>
      </c>
      <c r="F1354" s="13">
        <f t="shared" si="282"/>
        <v>-0.19444444444444522</v>
      </c>
      <c r="G1354" s="13">
        <f t="shared" si="283"/>
        <v>13.838333333333351</v>
      </c>
      <c r="H1354" s="35" cm="1">
        <f t="array" ref="H1354">(m*g*_xll.Interp1d(-1,Parameters!$H$48:$H$54,Parameters!$I$48:$I$54,C1354)+c_w*A*rho_L*(C1354/3.6)^2/2+F1354*e_i*m)*C1354/3.6/1000</f>
        <v>0.58631818432851612</v>
      </c>
      <c r="I1354" s="35">
        <f t="shared" si="273"/>
        <v>0.92920284585548818</v>
      </c>
      <c r="J1354" s="35">
        <f t="shared" si="274"/>
        <v>6025.5155917846405</v>
      </c>
      <c r="K1354" s="35">
        <f t="shared" si="275"/>
        <v>3.792541415359175</v>
      </c>
      <c r="L1354" s="35">
        <f t="shared" si="276"/>
        <v>738.14964985723884</v>
      </c>
      <c r="M1354" s="35" cm="1">
        <f t="array" ref="M1354">_xll.Interp2dTab(-1,1,Parameters!$V$29:$AI$29,Parameters!$U$30:$U$37,Parameters!$V$30:$AI$37,ABS(J1354),ABS(I1354))*_xll.Interp2dTab(-1,1,Parameters!$V$18:$AI$18,Parameters!$U$19:$U$26,Parameters!$V$19:$AI$26,ABS(J1354),ABS(I1354))</f>
        <v>0.23066751943495933</v>
      </c>
      <c r="N1354" s="35">
        <f t="shared" si="277"/>
        <v>2.5418324424901901</v>
      </c>
      <c r="O1354" s="35">
        <f t="shared" si="278"/>
        <v>2541.8324424901903</v>
      </c>
      <c r="P1354" s="35">
        <f t="shared" si="284"/>
        <v>1.6283905986110474</v>
      </c>
      <c r="Q1354" s="35" cm="1">
        <f t="array" ref="Q1354">_xll.Interp2dTab(-1,1,Parameters!$AL$29:$AY$29,Parameters!$AK$30:$AK$37,Parameters!$AL$30:$AY$37,ABS(L1354),ABS(K1354))</f>
        <v>0.4722380586666361</v>
      </c>
      <c r="R1354" s="35">
        <f t="shared" si="279"/>
        <v>1.2415733411745449</v>
      </c>
      <c r="S1354" s="35">
        <f t="shared" si="285"/>
        <v>1.1881826535968734</v>
      </c>
      <c r="X1354" s="12"/>
      <c r="AB1354" s="17">
        <f>([1]WLTC_BFH!$I1355/1000-H1354)</f>
        <v>-0.57975898432851614</v>
      </c>
      <c r="AC1354" s="17">
        <f t="shared" si="280"/>
        <v>0.57975898432851614</v>
      </c>
      <c r="AG1354" s="17">
        <f>([1]WLTC_BFH!$U1358/1000-N1354)</f>
        <v>0.63947596872490475</v>
      </c>
      <c r="AH1354" s="17">
        <f t="shared" si="281"/>
        <v>0.63947596872490475</v>
      </c>
      <c r="AK1354">
        <v>-6.6661680748092316</v>
      </c>
    </row>
    <row r="1355" spans="1:37" x14ac:dyDescent="0.3">
      <c r="A1355" s="5" t="s">
        <v>5</v>
      </c>
      <c r="B1355" s="5">
        <v>1351</v>
      </c>
      <c r="C1355" s="10">
        <v>79.599999999999994</v>
      </c>
      <c r="D1355" s="10">
        <v>79.599999999999994</v>
      </c>
      <c r="E1355" s="10">
        <v>81.461200000000005</v>
      </c>
      <c r="F1355" s="13">
        <f t="shared" si="282"/>
        <v>-0.30555555555555791</v>
      </c>
      <c r="G1355" s="13">
        <f t="shared" si="283"/>
        <v>13.860444444444461</v>
      </c>
      <c r="H1355" s="35" cm="1">
        <f t="array" ref="H1355">(m*g*_xll.Interp1d(-1,Parameters!$H$48:$H$54,Parameters!$I$48:$I$54,C1355)+c_w*A*rho_L*(C1355/3.6)^2/2+F1355*e_i*m)*C1355/3.6/1000</f>
        <v>-2.9198692994994047</v>
      </c>
      <c r="I1355" s="35">
        <f t="shared" si="273"/>
        <v>4.691384690014722</v>
      </c>
      <c r="J1355" s="35">
        <f t="shared" si="274"/>
        <v>5943.3834089969941</v>
      </c>
      <c r="K1355" s="35">
        <f t="shared" si="275"/>
        <v>19.147886612295089</v>
      </c>
      <c r="L1355" s="35">
        <f t="shared" si="276"/>
        <v>728.08813046637192</v>
      </c>
      <c r="M1355" s="35" cm="1">
        <f t="array" ref="M1355">_xll.Interp2dTab(-1,1,Parameters!$V$29:$AI$29,Parameters!$U$30:$U$37,Parameters!$V$30:$AI$37,ABS(J1355),ABS(I1355))*_xll.Interp2dTab(-1,1,Parameters!$V$18:$AI$18,Parameters!$U$19:$U$26,Parameters!$V$19:$AI$26,ABS(J1355),ABS(I1355))</f>
        <v>0.41944627559747982</v>
      </c>
      <c r="N1355" s="35">
        <f t="shared" si="277"/>
        <v>-1.2247283029064477</v>
      </c>
      <c r="O1355" s="35">
        <f t="shared" si="278"/>
        <v>-1224.7283029064477</v>
      </c>
      <c r="P1355" s="35">
        <f t="shared" si="284"/>
        <v>1.6280503963046844</v>
      </c>
      <c r="Q1355" s="35" cm="1">
        <f t="array" ref="Q1355">_xll.Interp2dTab(-1,1,Parameters!$AL$29:$AY$29,Parameters!$AK$30:$AK$37,Parameters!$AL$30:$AY$37,ABS(L1355),ABS(K1355))</f>
        <v>0.76548810960677993</v>
      </c>
      <c r="R1355" s="35">
        <f t="shared" si="279"/>
        <v>-2.2351252303726721</v>
      </c>
      <c r="S1355" s="35">
        <f t="shared" si="285"/>
        <v>1.1875617854773255</v>
      </c>
      <c r="X1355" s="12"/>
      <c r="AB1355" s="17">
        <f>([1]WLTC_BFH!$I1356/1000-H1355)</f>
        <v>2.9294708994994045</v>
      </c>
      <c r="AC1355" s="17">
        <f t="shared" si="280"/>
        <v>2.9294708994994045</v>
      </c>
      <c r="AG1355" s="17">
        <f>([1]WLTC_BFH!$U1359/1000-N1355)</f>
        <v>3.0333769515552333</v>
      </c>
      <c r="AH1355" s="17">
        <f t="shared" si="281"/>
        <v>3.0333769515552333</v>
      </c>
      <c r="AK1355">
        <v>-10.368902760252114</v>
      </c>
    </row>
    <row r="1356" spans="1:37" x14ac:dyDescent="0.3">
      <c r="A1356" s="5" t="s">
        <v>5</v>
      </c>
      <c r="B1356" s="5">
        <v>1352</v>
      </c>
      <c r="C1356" s="10">
        <v>78.2</v>
      </c>
      <c r="D1356" s="10">
        <v>78.2</v>
      </c>
      <c r="E1356" s="10">
        <v>81.408500000000004</v>
      </c>
      <c r="F1356" s="13">
        <f t="shared" si="282"/>
        <v>-0.38888888888888651</v>
      </c>
      <c r="G1356" s="13">
        <f t="shared" si="283"/>
        <v>13.882166666666683</v>
      </c>
      <c r="H1356" s="35" cm="1">
        <f t="array" ref="H1356">(m*g*_xll.Interp1d(-1,Parameters!$H$48:$H$54,Parameters!$I$48:$I$54,C1356)+c_w*A*rho_L*(C1356/3.6)^2/2+F1356*e_i*m)*C1356/3.6/1000</f>
        <v>-5.5243396648418583</v>
      </c>
      <c r="I1356" s="35">
        <f t="shared" si="273"/>
        <v>9.0349202300049836</v>
      </c>
      <c r="J1356" s="35">
        <f t="shared" si="274"/>
        <v>5838.8515399945336</v>
      </c>
      <c r="K1356" s="35">
        <f t="shared" si="275"/>
        <v>36.876026918765341</v>
      </c>
      <c r="L1356" s="35">
        <f t="shared" si="276"/>
        <v>715.28256033254115</v>
      </c>
      <c r="M1356" s="35" cm="1">
        <f t="array" ref="M1356">_xll.Interp2dTab(-1,1,Parameters!$V$29:$AI$29,Parameters!$U$30:$U$37,Parameters!$V$30:$AI$37,ABS(J1356),ABS(I1356))*_xll.Interp2dTab(-1,1,Parameters!$V$18:$AI$18,Parameters!$U$19:$U$26,Parameters!$V$19:$AI$26,ABS(J1356),ABS(I1356))</f>
        <v>0.65760377807363035</v>
      </c>
      <c r="N1356" s="35">
        <f t="shared" si="277"/>
        <v>-3.6328266349620191</v>
      </c>
      <c r="O1356" s="35">
        <f t="shared" si="278"/>
        <v>-3632.8266349620189</v>
      </c>
      <c r="P1356" s="35">
        <f t="shared" si="284"/>
        <v>1.6270412777949728</v>
      </c>
      <c r="Q1356" s="35" cm="1">
        <f t="array" ref="Q1356">_xll.Interp2dTab(-1,1,Parameters!$AL$29:$AY$29,Parameters!$AK$30:$AK$37,Parameters!$AL$30:$AY$37,ABS(L1356),ABS(K1356))</f>
        <v>0.90661121637598885</v>
      </c>
      <c r="R1356" s="35">
        <f t="shared" si="279"/>
        <v>-5.0084283032163999</v>
      </c>
      <c r="S1356" s="35">
        <f t="shared" si="285"/>
        <v>1.1861705553930988</v>
      </c>
      <c r="X1356" s="12"/>
      <c r="AB1356" s="17">
        <f>([1]WLTC_BFH!$I1357/1000-H1356)</f>
        <v>5.5305617648418579</v>
      </c>
      <c r="AC1356" s="17">
        <f t="shared" si="280"/>
        <v>5.5305617648418579</v>
      </c>
      <c r="AG1356" s="17">
        <f>([1]WLTC_BFH!$U1360/1000-N1356)</f>
        <v>2.6522860944213642</v>
      </c>
      <c r="AH1356" s="17">
        <f t="shared" si="281"/>
        <v>2.6522860944213642</v>
      </c>
      <c r="AK1356">
        <v>-11.076988717144669</v>
      </c>
    </row>
    <row r="1357" spans="1:37" x14ac:dyDescent="0.3">
      <c r="A1357" s="5" t="s">
        <v>5</v>
      </c>
      <c r="B1357" s="5">
        <v>1353</v>
      </c>
      <c r="C1357" s="10">
        <v>76.8</v>
      </c>
      <c r="D1357" s="10">
        <v>76.8</v>
      </c>
      <c r="E1357" s="10">
        <v>80.790899999999993</v>
      </c>
      <c r="F1357" s="13">
        <f t="shared" si="282"/>
        <v>-0.38888888888889045</v>
      </c>
      <c r="G1357" s="13">
        <f t="shared" si="283"/>
        <v>13.903500000000015</v>
      </c>
      <c r="H1357" s="35" cm="1">
        <f t="array" ref="H1357">(m*g*_xll.Interp1d(-1,Parameters!$H$48:$H$54,Parameters!$I$48:$I$54,C1357)+c_w*A*rho_L*(C1357/3.6)^2/2+F1357*e_i*m)*C1357/3.6/1000</f>
        <v>-5.6134285482688844</v>
      </c>
      <c r="I1357" s="35">
        <f t="shared" si="273"/>
        <v>9.3479779894683528</v>
      </c>
      <c r="J1357" s="35">
        <f t="shared" si="274"/>
        <v>5734.3196709920749</v>
      </c>
      <c r="K1357" s="35">
        <f t="shared" si="275"/>
        <v>38.153772164015081</v>
      </c>
      <c r="L1357" s="35">
        <f t="shared" si="276"/>
        <v>702.47699019871061</v>
      </c>
      <c r="M1357" s="35" cm="1">
        <f t="array" ref="M1357">_xll.Interp2dTab(-1,1,Parameters!$V$29:$AI$29,Parameters!$U$30:$U$37,Parameters!$V$30:$AI$37,ABS(J1357),ABS(I1357))*_xll.Interp2dTab(-1,1,Parameters!$V$18:$AI$18,Parameters!$U$19:$U$26,Parameters!$V$19:$AI$26,ABS(J1357),ABS(I1357))</f>
        <v>0.67819444759690473</v>
      </c>
      <c r="N1357" s="35">
        <f t="shared" si="277"/>
        <v>-3.8069960734179107</v>
      </c>
      <c r="O1357" s="35">
        <f t="shared" si="278"/>
        <v>-3806.9960734179108</v>
      </c>
      <c r="P1357" s="35">
        <f t="shared" si="284"/>
        <v>1.6259837788856899</v>
      </c>
      <c r="Q1357" s="35" cm="1">
        <f t="array" ref="Q1357">_xll.Interp2dTab(-1,1,Parameters!$AL$29:$AY$29,Parameters!$AK$30:$AK$37,Parameters!$AL$30:$AY$37,ABS(L1357),ABS(K1357))</f>
        <v>0.9112561906443124</v>
      </c>
      <c r="R1357" s="35">
        <f t="shared" si="279"/>
        <v>-5.1152715153495363</v>
      </c>
      <c r="S1357" s="35">
        <f t="shared" si="285"/>
        <v>1.184749646638835</v>
      </c>
      <c r="X1357" s="12"/>
      <c r="AB1357" s="17">
        <f>([1]WLTC_BFH!$I1358/1000-H1357)</f>
        <v>5.6143363482688846</v>
      </c>
      <c r="AC1357" s="17">
        <f t="shared" si="280"/>
        <v>5.6143363482688846</v>
      </c>
      <c r="AG1357" s="17">
        <f>([1]WLTC_BFH!$U1361/1000-N1357)</f>
        <v>2.5397888662107135</v>
      </c>
      <c r="AH1357" s="17">
        <f t="shared" si="281"/>
        <v>2.5397888662107135</v>
      </c>
      <c r="AK1357">
        <v>-7.8681378658017884</v>
      </c>
    </row>
    <row r="1358" spans="1:37" x14ac:dyDescent="0.3">
      <c r="A1358" s="5" t="s">
        <v>5</v>
      </c>
      <c r="B1358" s="5">
        <v>1354</v>
      </c>
      <c r="C1358" s="10">
        <v>75.3</v>
      </c>
      <c r="D1358" s="10">
        <v>75.3</v>
      </c>
      <c r="E1358" s="10">
        <v>79.796000000000006</v>
      </c>
      <c r="F1358" s="13">
        <f t="shared" si="282"/>
        <v>-0.41666666666666663</v>
      </c>
      <c r="G1358" s="13">
        <f t="shared" si="283"/>
        <v>13.924416666666682</v>
      </c>
      <c r="H1358" s="35" cm="1">
        <f t="array" ref="H1358">(m*g*_xll.Interp1d(-1,Parameters!$H$48:$H$54,Parameters!$I$48:$I$54,C1358)+c_w*A*rho_L*(C1358/3.6)^2/2+F1358*e_i*m)*C1358/3.6/1000</f>
        <v>-6.4887303059984083</v>
      </c>
      <c r="I1358" s="35">
        <f t="shared" si="273"/>
        <v>11.020859092052447</v>
      </c>
      <c r="J1358" s="35">
        <f t="shared" si="274"/>
        <v>5622.3212399180093</v>
      </c>
      <c r="K1358" s="35">
        <f t="shared" si="275"/>
        <v>44.981636384212067</v>
      </c>
      <c r="L1358" s="35">
        <f t="shared" si="276"/>
        <v>688.75673648389181</v>
      </c>
      <c r="M1358" s="35" cm="1">
        <f t="array" ref="M1358">_xll.Interp2dTab(-1,1,Parameters!$V$29:$AI$29,Parameters!$U$30:$U$37,Parameters!$V$30:$AI$37,ABS(J1358),ABS(I1358))*_xll.Interp2dTab(-1,1,Parameters!$V$18:$AI$18,Parameters!$U$19:$U$26,Parameters!$V$19:$AI$26,ABS(J1358),ABS(I1358))</f>
        <v>0.72456956353401836</v>
      </c>
      <c r="N1358" s="35">
        <f t="shared" si="277"/>
        <v>-4.7015364857072237</v>
      </c>
      <c r="O1358" s="35">
        <f t="shared" si="278"/>
        <v>-4701.5364857072236</v>
      </c>
      <c r="P1358" s="35">
        <f t="shared" si="284"/>
        <v>1.624677796528549</v>
      </c>
      <c r="Q1358" s="35" cm="1">
        <f t="array" ref="Q1358">_xll.Interp2dTab(-1,1,Parameters!$AL$29:$AY$29,Parameters!$AK$30:$AK$37,Parameters!$AL$30:$AY$37,ABS(L1358),ABS(K1358))</f>
        <v>0.93065802697146038</v>
      </c>
      <c r="R1358" s="35">
        <f t="shared" si="279"/>
        <v>-6.038788944130399</v>
      </c>
      <c r="S1358" s="35">
        <f t="shared" si="285"/>
        <v>1.1830722052654654</v>
      </c>
      <c r="X1358" s="12"/>
      <c r="AB1358" s="17">
        <f>([1]WLTC_BFH!$I1359/1000-H1358)</f>
        <v>6.4872954059984087</v>
      </c>
      <c r="AC1358" s="17">
        <f t="shared" si="280"/>
        <v>6.4872954059984087</v>
      </c>
      <c r="AG1358" s="17">
        <f>([1]WLTC_BFH!$U1362/1000-N1358)</f>
        <v>3.7654968817467962</v>
      </c>
      <c r="AH1358" s="17">
        <f t="shared" si="281"/>
        <v>3.7654968817467962</v>
      </c>
      <c r="AK1358">
        <v>-4.7220937653251003</v>
      </c>
    </row>
    <row r="1359" spans="1:37" x14ac:dyDescent="0.3">
      <c r="A1359" s="5" t="s">
        <v>5</v>
      </c>
      <c r="B1359" s="5">
        <v>1355</v>
      </c>
      <c r="C1359" s="10">
        <v>73.8</v>
      </c>
      <c r="D1359" s="10">
        <v>73.8</v>
      </c>
      <c r="E1359" s="10">
        <v>78.459199999999996</v>
      </c>
      <c r="F1359" s="13">
        <f t="shared" si="282"/>
        <v>-0.41666666666666663</v>
      </c>
      <c r="G1359" s="13">
        <f t="shared" si="283"/>
        <v>13.944916666666682</v>
      </c>
      <c r="H1359" s="35" cm="1">
        <f t="array" ref="H1359">(m*g*_xll.Interp1d(-1,Parameters!$H$48:$H$54,Parameters!$I$48:$I$54,C1359)+c_w*A*rho_L*(C1359/3.6)^2/2+F1359*e_i*m)*C1359/3.6/1000</f>
        <v>-6.5221940120730784</v>
      </c>
      <c r="I1359" s="35">
        <f t="shared" si="273"/>
        <v>11.302852331915231</v>
      </c>
      <c r="J1359" s="35">
        <f t="shared" si="274"/>
        <v>5510.3228088439464</v>
      </c>
      <c r="K1359" s="35">
        <f t="shared" si="275"/>
        <v>46.13259179271202</v>
      </c>
      <c r="L1359" s="35">
        <f t="shared" si="276"/>
        <v>675.03648276907336</v>
      </c>
      <c r="M1359" s="35" cm="1">
        <f t="array" ref="M1359">_xll.Interp2dTab(-1,1,Parameters!$V$29:$AI$29,Parameters!$U$30:$U$37,Parameters!$V$30:$AI$37,ABS(J1359),ABS(I1359))*_xll.Interp2dTab(-1,1,Parameters!$V$18:$AI$18,Parameters!$U$19:$U$26,Parameters!$V$19:$AI$26,ABS(J1359),ABS(I1359))</f>
        <v>0.72760733138705147</v>
      </c>
      <c r="N1359" s="35">
        <f t="shared" si="277"/>
        <v>-4.7455961799130995</v>
      </c>
      <c r="O1359" s="35">
        <f t="shared" si="278"/>
        <v>-4745.5961799130991</v>
      </c>
      <c r="P1359" s="35">
        <f t="shared" si="284"/>
        <v>1.6233595753674621</v>
      </c>
      <c r="Q1359" s="35" cm="1">
        <f t="array" ref="Q1359">_xll.Interp2dTab(-1,1,Parameters!$AL$29:$AY$29,Parameters!$AK$30:$AK$37,Parameters!$AL$30:$AY$37,ABS(L1359),ABS(K1359))</f>
        <v>0.93620054189273771</v>
      </c>
      <c r="R1359" s="35">
        <f t="shared" si="279"/>
        <v>-6.1060815684323853</v>
      </c>
      <c r="S1359" s="35">
        <f t="shared" si="285"/>
        <v>1.1813760714964565</v>
      </c>
      <c r="X1359" s="12"/>
      <c r="AB1359" s="17">
        <f>([1]WLTC_BFH!$I1360/1000-H1359)</f>
        <v>6.5175508120730781</v>
      </c>
      <c r="AC1359" s="17">
        <f t="shared" si="280"/>
        <v>6.5175508120730781</v>
      </c>
      <c r="AG1359" s="17">
        <f>([1]WLTC_BFH!$U1363/1000-N1359)</f>
        <v>3.3162100412992825</v>
      </c>
      <c r="AH1359" s="17">
        <f t="shared" si="281"/>
        <v>3.3162100412992825</v>
      </c>
      <c r="AK1359">
        <v>-2.9890361974879589</v>
      </c>
    </row>
    <row r="1360" spans="1:37" x14ac:dyDescent="0.3">
      <c r="A1360" s="5" t="s">
        <v>5</v>
      </c>
      <c r="B1360" s="5">
        <v>1356</v>
      </c>
      <c r="C1360" s="10">
        <v>72.099999999999994</v>
      </c>
      <c r="D1360" s="10">
        <v>72.099999999999994</v>
      </c>
      <c r="E1360" s="10">
        <v>77.040199999999999</v>
      </c>
      <c r="F1360" s="13">
        <f t="shared" si="282"/>
        <v>-0.47222222222222299</v>
      </c>
      <c r="G1360" s="13">
        <f t="shared" si="283"/>
        <v>13.964944444444459</v>
      </c>
      <c r="H1360" s="35" cm="1">
        <f t="array" ref="H1360">(m*g*_xll.Interp1d(-1,Parameters!$H$48:$H$54,Parameters!$I$48:$I$54,C1360)+c_w*A*rho_L*(C1360/3.6)^2/2+F1360*e_i*m)*C1360/3.6/1000</f>
        <v>-8.0550373795492991</v>
      </c>
      <c r="I1360" s="35">
        <f t="shared" si="273"/>
        <v>14.288380190255765</v>
      </c>
      <c r="J1360" s="35">
        <f t="shared" si="274"/>
        <v>5383.3912536266726</v>
      </c>
      <c r="K1360" s="35">
        <f t="shared" si="275"/>
        <v>58.318023746528908</v>
      </c>
      <c r="L1360" s="35">
        <f t="shared" si="276"/>
        <v>659.48686189227885</v>
      </c>
      <c r="M1360" s="35" cm="1">
        <f t="array" ref="M1360">_xll.Interp2dTab(-1,1,Parameters!$V$29:$AI$29,Parameters!$U$30:$U$37,Parameters!$V$30:$AI$37,ABS(J1360),ABS(I1360))*_xll.Interp2dTab(-1,1,Parameters!$V$18:$AI$18,Parameters!$U$19:$U$26,Parameters!$V$19:$AI$26,ABS(J1360),ABS(I1360))</f>
        <v>0.74102092378485751</v>
      </c>
      <c r="N1360" s="35">
        <f t="shared" si="277"/>
        <v>-5.9689512401151799</v>
      </c>
      <c r="O1360" s="35">
        <f t="shared" si="278"/>
        <v>-5968.9512401151796</v>
      </c>
      <c r="P1360" s="35">
        <f t="shared" si="284"/>
        <v>1.6217015333563189</v>
      </c>
      <c r="Q1360" s="35" cm="1">
        <f t="array" ref="Q1360">_xll.Interp2dTab(-1,1,Parameters!$AL$29:$AY$29,Parameters!$AK$30:$AK$37,Parameters!$AL$30:$AY$37,ABS(L1360),ABS(K1360))</f>
        <v>0.9465717838459845</v>
      </c>
      <c r="R1360" s="35">
        <f t="shared" si="279"/>
        <v>-7.6246711013060642</v>
      </c>
      <c r="S1360" s="35">
        <f t="shared" si="285"/>
        <v>1.1792581073016493</v>
      </c>
      <c r="X1360" s="12"/>
      <c r="AB1360" s="17">
        <f>([1]WLTC_BFH!$I1361/1000-H1360)</f>
        <v>8.0507041795492995</v>
      </c>
      <c r="AC1360" s="17">
        <f t="shared" si="280"/>
        <v>8.0507041795492995</v>
      </c>
      <c r="AG1360" s="17">
        <f>([1]WLTC_BFH!$U1364/1000-N1360)</f>
        <v>-2.2588134657667727</v>
      </c>
      <c r="AH1360" s="17">
        <f t="shared" si="281"/>
        <v>2.2588134657667727</v>
      </c>
      <c r="AK1360">
        <v>-6.7786954869815226</v>
      </c>
    </row>
    <row r="1361" spans="1:37" x14ac:dyDescent="0.3">
      <c r="A1361" s="5" t="s">
        <v>5</v>
      </c>
      <c r="B1361" s="5">
        <v>1357</v>
      </c>
      <c r="C1361" s="10">
        <v>70.2</v>
      </c>
      <c r="D1361" s="10">
        <v>70.2</v>
      </c>
      <c r="E1361" s="10">
        <v>75.679100000000005</v>
      </c>
      <c r="F1361" s="13">
        <f t="shared" si="282"/>
        <v>-0.52777777777777535</v>
      </c>
      <c r="G1361" s="13">
        <f t="shared" si="283"/>
        <v>13.98444444444446</v>
      </c>
      <c r="H1361" s="35" cm="1">
        <f t="array" ref="H1361">(m*g*_xll.Interp1d(-1,Parameters!$H$48:$H$54,Parameters!$I$48:$I$54,C1361)+c_w*A*rho_L*(C1361/3.6)^2/2+F1361*e_i*m)*C1361/3.6/1000</f>
        <v>-9.4969551060260162</v>
      </c>
      <c r="I1361" s="35">
        <f t="shared" si="273"/>
        <v>17.302066426983195</v>
      </c>
      <c r="J1361" s="35">
        <f t="shared" si="274"/>
        <v>5241.5265742661932</v>
      </c>
      <c r="K1361" s="35">
        <f t="shared" si="275"/>
        <v>70.618384121731921</v>
      </c>
      <c r="L1361" s="35">
        <f t="shared" si="276"/>
        <v>642.10787385350886</v>
      </c>
      <c r="M1361" s="35" cm="1">
        <f t="array" ref="M1361">_xll.Interp2dTab(-1,1,Parameters!$V$29:$AI$29,Parameters!$U$30:$U$37,Parameters!$V$30:$AI$37,ABS(J1361),ABS(I1361))*_xll.Interp2dTab(-1,1,Parameters!$V$18:$AI$18,Parameters!$U$19:$U$26,Parameters!$V$19:$AI$26,ABS(J1361),ABS(I1361))</f>
        <v>0.75463070461826531</v>
      </c>
      <c r="N1361" s="35">
        <f t="shared" si="277"/>
        <v>-7.1666939233884452</v>
      </c>
      <c r="O1361" s="35">
        <f t="shared" si="278"/>
        <v>-7166.693923388445</v>
      </c>
      <c r="P1361" s="35">
        <f t="shared" si="284"/>
        <v>1.6197107850442667</v>
      </c>
      <c r="Q1361" s="35" cm="1">
        <f t="array" ref="Q1361">_xll.Interp2dTab(-1,1,Parameters!$AL$29:$AY$29,Parameters!$AK$30:$AK$37,Parameters!$AL$30:$AY$37,ABS(L1361),ABS(K1361))</f>
        <v>0.94955201523963462</v>
      </c>
      <c r="R1361" s="35">
        <f t="shared" si="279"/>
        <v>-9.0178528595673413</v>
      </c>
      <c r="S1361" s="35">
        <f t="shared" si="285"/>
        <v>1.1767531481739917</v>
      </c>
      <c r="X1361" s="12"/>
      <c r="AB1361" s="17">
        <f>([1]WLTC_BFH!$I1362/1000-H1361)</f>
        <v>9.4927197060260156</v>
      </c>
      <c r="AC1361" s="17">
        <f t="shared" si="280"/>
        <v>9.4927197060260156</v>
      </c>
      <c r="AG1361" s="17">
        <f>([1]WLTC_BFH!$U1365/1000-N1361)</f>
        <v>-1.3535262600977678</v>
      </c>
      <c r="AH1361" s="17">
        <f t="shared" si="281"/>
        <v>1.3535262600977678</v>
      </c>
      <c r="AK1361">
        <v>-6.9401241483895566</v>
      </c>
    </row>
    <row r="1362" spans="1:37" x14ac:dyDescent="0.3">
      <c r="A1362" s="5" t="s">
        <v>5</v>
      </c>
      <c r="B1362" s="5">
        <v>1358</v>
      </c>
      <c r="C1362" s="10">
        <v>68.2</v>
      </c>
      <c r="D1362" s="10">
        <v>68.2</v>
      </c>
      <c r="E1362" s="10">
        <v>74.335499999999996</v>
      </c>
      <c r="F1362" s="13">
        <f t="shared" si="282"/>
        <v>-0.55555555555555558</v>
      </c>
      <c r="G1362" s="13">
        <f t="shared" si="283"/>
        <v>14.003388888888905</v>
      </c>
      <c r="H1362" s="35" cm="1">
        <f t="array" ref="H1362">(m*g*_xll.Interp1d(-1,Parameters!$H$48:$H$54,Parameters!$I$48:$I$54,C1362)+c_w*A*rho_L*(C1362/3.6)^2/2+F1362*e_i*m)*C1362/3.6/1000</f>
        <v>-10.122579042341179</v>
      </c>
      <c r="I1362" s="35">
        <f t="shared" si="273"/>
        <v>18.982679015147362</v>
      </c>
      <c r="J1362" s="35">
        <f t="shared" si="274"/>
        <v>5092.1953328341078</v>
      </c>
      <c r="K1362" s="35">
        <f t="shared" si="275"/>
        <v>77.477804400323961</v>
      </c>
      <c r="L1362" s="35">
        <f t="shared" si="276"/>
        <v>623.81420223375073</v>
      </c>
      <c r="M1362" s="35" cm="1">
        <f t="array" ref="M1362">_xll.Interp2dTab(-1,1,Parameters!$V$29:$AI$29,Parameters!$U$30:$U$37,Parameters!$V$30:$AI$37,ABS(J1362),ABS(I1362))*_xll.Interp2dTab(-1,1,Parameters!$V$18:$AI$18,Parameters!$U$19:$U$26,Parameters!$V$19:$AI$26,ABS(J1362),ABS(I1362))</f>
        <v>0.76322676859439265</v>
      </c>
      <c r="N1362" s="35">
        <f t="shared" si="277"/>
        <v>-7.7258232923273802</v>
      </c>
      <c r="O1362" s="35">
        <f t="shared" si="278"/>
        <v>-7725.8232923273799</v>
      </c>
      <c r="P1362" s="35">
        <f t="shared" si="284"/>
        <v>1.6175647230186201</v>
      </c>
      <c r="Q1362" s="35" cm="1">
        <f t="array" ref="Q1362">_xll.Interp2dTab(-1,1,Parameters!$AL$29:$AY$29,Parameters!$AK$30:$AK$37,Parameters!$AL$30:$AY$37,ABS(L1362),ABS(K1362))</f>
        <v>0.95208223165586603</v>
      </c>
      <c r="R1362" s="35">
        <f t="shared" si="279"/>
        <v>-9.6375276447450897</v>
      </c>
      <c r="S1362" s="35">
        <f t="shared" si="285"/>
        <v>1.1740760571615625</v>
      </c>
      <c r="X1362" s="12"/>
      <c r="AB1362" s="17">
        <f>([1]WLTC_BFH!$I1363/1000-H1362)</f>
        <v>10.11839584234118</v>
      </c>
      <c r="AC1362" s="17">
        <f t="shared" si="280"/>
        <v>10.11839584234118</v>
      </c>
      <c r="AG1362" s="17">
        <f>([1]WLTC_BFH!$U1366/1000-N1362)</f>
        <v>-1.7161173017321119</v>
      </c>
      <c r="AH1362" s="17">
        <f t="shared" si="281"/>
        <v>1.7161173017321119</v>
      </c>
      <c r="AK1362">
        <v>-7.9589314304568015</v>
      </c>
    </row>
    <row r="1363" spans="1:37" x14ac:dyDescent="0.3">
      <c r="A1363" s="5" t="s">
        <v>5</v>
      </c>
      <c r="B1363" s="5">
        <v>1359</v>
      </c>
      <c r="C1363" s="10">
        <v>66.099999999999994</v>
      </c>
      <c r="D1363" s="10">
        <v>66.099999999999994</v>
      </c>
      <c r="E1363" s="10">
        <v>72.53</v>
      </c>
      <c r="F1363" s="13">
        <f t="shared" si="282"/>
        <v>-0.5833333333333357</v>
      </c>
      <c r="G1363" s="13">
        <f t="shared" si="283"/>
        <v>14.021750000000017</v>
      </c>
      <c r="H1363" s="35" cm="1">
        <f t="array" ref="H1363">(m*g*_xll.Interp1d(-1,Parameters!$H$48:$H$54,Parameters!$I$48:$I$54,C1363)+c_w*A*rho_L*(C1363/3.6)^2/2+F1363*e_i*m)*C1363/3.6/1000</f>
        <v>-10.683487523862091</v>
      </c>
      <c r="I1363" s="35">
        <f t="shared" si="273"/>
        <v>20.671038214592546</v>
      </c>
      <c r="J1363" s="35">
        <f t="shared" si="274"/>
        <v>4935.3975293304184</v>
      </c>
      <c r="K1363" s="35">
        <f t="shared" si="275"/>
        <v>84.368842472859484</v>
      </c>
      <c r="L1363" s="35">
        <f t="shared" si="276"/>
        <v>604.60584703300481</v>
      </c>
      <c r="M1363" s="35" cm="1">
        <f t="array" ref="M1363">_xll.Interp2dTab(-1,1,Parameters!$V$29:$AI$29,Parameters!$U$30:$U$37,Parameters!$V$30:$AI$37,ABS(J1363),ABS(I1363))*_xll.Interp2dTab(-1,1,Parameters!$V$18:$AI$18,Parameters!$U$19:$U$26,Parameters!$V$19:$AI$26,ABS(J1363),ABS(I1363))</f>
        <v>0.76924961001521441</v>
      </c>
      <c r="N1363" s="35">
        <f t="shared" si="277"/>
        <v>-8.2182686113333219</v>
      </c>
      <c r="O1363" s="35">
        <f t="shared" si="278"/>
        <v>-8218.268611333322</v>
      </c>
      <c r="P1363" s="35">
        <f t="shared" si="284"/>
        <v>1.615281870626583</v>
      </c>
      <c r="Q1363" s="35" cm="1">
        <f t="array" ref="Q1363">_xll.Interp2dTab(-1,1,Parameters!$AL$29:$AY$29,Parameters!$AK$30:$AK$37,Parameters!$AL$30:$AY$37,ABS(L1363),ABS(K1363))</f>
        <v>0.95446742057618073</v>
      </c>
      <c r="R1363" s="35">
        <f t="shared" si="279"/>
        <v>-10.197040779658458</v>
      </c>
      <c r="S1363" s="35">
        <f t="shared" si="285"/>
        <v>1.1712435458338797</v>
      </c>
      <c r="X1363" s="12"/>
      <c r="AB1363" s="17">
        <f>([1]WLTC_BFH!$I1364/1000-H1363)</f>
        <v>10.675355723862092</v>
      </c>
      <c r="AC1363" s="17">
        <f t="shared" si="280"/>
        <v>10.675355723862092</v>
      </c>
      <c r="AG1363" s="17">
        <f>([1]WLTC_BFH!$U1367/1000-N1363)</f>
        <v>1.1859049749698531</v>
      </c>
      <c r="AH1363" s="17">
        <f t="shared" si="281"/>
        <v>1.1859049749698531</v>
      </c>
      <c r="AK1363">
        <v>-2.9157974757265928</v>
      </c>
    </row>
    <row r="1364" spans="1:37" x14ac:dyDescent="0.3">
      <c r="A1364" s="5" t="s">
        <v>5</v>
      </c>
      <c r="B1364" s="5">
        <v>1360</v>
      </c>
      <c r="C1364" s="10">
        <v>63.8</v>
      </c>
      <c r="D1364" s="10">
        <v>63.8</v>
      </c>
      <c r="E1364" s="10">
        <v>70.224999999999994</v>
      </c>
      <c r="F1364" s="13">
        <f t="shared" si="282"/>
        <v>-0.63888888888888806</v>
      </c>
      <c r="G1364" s="13">
        <f t="shared" si="283"/>
        <v>14.039472222222239</v>
      </c>
      <c r="H1364" s="35" cm="1">
        <f t="array" ref="H1364">(m*g*_xll.Interp1d(-1,Parameters!$H$48:$H$54,Parameters!$I$48:$I$54,C1364)+c_w*A*rho_L*(C1364/3.6)^2/2+F1364*e_i*m)*C1364/3.6/1000</f>
        <v>-11.834560388865803</v>
      </c>
      <c r="I1364" s="35">
        <f t="shared" si="273"/>
        <v>23.723685253815383</v>
      </c>
      <c r="J1364" s="35">
        <f t="shared" si="274"/>
        <v>4763.6666016835197</v>
      </c>
      <c r="K1364" s="35">
        <f t="shared" si="275"/>
        <v>96.828221363447483</v>
      </c>
      <c r="L1364" s="35">
        <f t="shared" si="276"/>
        <v>583.56812467028294</v>
      </c>
      <c r="M1364" s="35" cm="1">
        <f t="array" ref="M1364">_xll.Interp2dTab(-1,1,Parameters!$V$29:$AI$29,Parameters!$U$30:$U$37,Parameters!$V$30:$AI$37,ABS(J1364),ABS(I1364))*_xll.Interp2dTab(-1,1,Parameters!$V$18:$AI$18,Parameters!$U$19:$U$26,Parameters!$V$19:$AI$26,ABS(J1364),ABS(I1364))</f>
        <v>0.77669427421730874</v>
      </c>
      <c r="N1364" s="35">
        <f t="shared" si="277"/>
        <v>-9.1918352919110369</v>
      </c>
      <c r="O1364" s="35">
        <f t="shared" si="278"/>
        <v>-9191.8352919110366</v>
      </c>
      <c r="P1364" s="35">
        <f t="shared" si="284"/>
        <v>1.6127285830454967</v>
      </c>
      <c r="Q1364" s="35" cm="1">
        <f t="array" ref="Q1364">_xll.Interp2dTab(-1,1,Parameters!$AL$29:$AY$29,Parameters!$AK$30:$AK$37,Parameters!$AL$30:$AY$37,ABS(L1364),ABS(K1364))</f>
        <v>0.95500000000000007</v>
      </c>
      <c r="R1364" s="35">
        <f t="shared" si="279"/>
        <v>-11.302005171366844</v>
      </c>
      <c r="S1364" s="35">
        <f t="shared" si="285"/>
        <v>1.1681040999529444</v>
      </c>
      <c r="X1364" s="12"/>
      <c r="AB1364" s="17">
        <f>([1]WLTC_BFH!$I1365/1000-H1364)</f>
        <v>11.822456188865804</v>
      </c>
      <c r="AC1364" s="17">
        <f t="shared" si="280"/>
        <v>11.822456188865804</v>
      </c>
      <c r="AG1364" s="17">
        <f>([1]WLTC_BFH!$U1368/1000-N1364)</f>
        <v>6.5025283612181539</v>
      </c>
      <c r="AH1364" s="17">
        <f t="shared" si="281"/>
        <v>6.5025283612181539</v>
      </c>
      <c r="AK1364">
        <v>3.9767202269949893</v>
      </c>
    </row>
    <row r="1365" spans="1:37" x14ac:dyDescent="0.3">
      <c r="A1365" s="5" t="s">
        <v>5</v>
      </c>
      <c r="B1365" s="5">
        <v>1361</v>
      </c>
      <c r="C1365" s="10">
        <v>61.6</v>
      </c>
      <c r="D1365" s="10">
        <v>61.6</v>
      </c>
      <c r="E1365" s="10">
        <v>67.749399999999994</v>
      </c>
      <c r="F1365" s="13">
        <f t="shared" si="282"/>
        <v>-0.61111111111110994</v>
      </c>
      <c r="G1365" s="13">
        <f t="shared" si="283"/>
        <v>14.05658333333335</v>
      </c>
      <c r="H1365" s="35" cm="1">
        <f t="array" ref="H1365">(m*g*_xll.Interp1d(-1,Parameters!$H$48:$H$54,Parameters!$I$48:$I$54,C1365)+c_w*A*rho_L*(C1365/3.6)^2/2+F1365*e_i*m)*C1365/3.6/1000</f>
        <v>-10.944715242463502</v>
      </c>
      <c r="I1365" s="35">
        <f t="shared" si="273"/>
        <v>22.723459816967708</v>
      </c>
      <c r="J1365" s="35">
        <f t="shared" si="274"/>
        <v>4599.4022361082261</v>
      </c>
      <c r="K1365" s="35">
        <f t="shared" si="275"/>
        <v>92.745801242953704</v>
      </c>
      <c r="L1365" s="35">
        <f t="shared" si="276"/>
        <v>563.4450858885491</v>
      </c>
      <c r="M1365" s="35" cm="1">
        <f t="array" ref="M1365">_xll.Interp2dTab(-1,1,Parameters!$V$29:$AI$29,Parameters!$U$30:$U$37,Parameters!$V$30:$AI$37,ABS(J1365),ABS(I1365))*_xll.Interp2dTab(-1,1,Parameters!$V$18:$AI$18,Parameters!$U$19:$U$26,Parameters!$V$19:$AI$26,ABS(J1365),ABS(I1365))</f>
        <v>0.76893180664088168</v>
      </c>
      <c r="N1365" s="35">
        <f t="shared" si="277"/>
        <v>-8.4157396645574565</v>
      </c>
      <c r="O1365" s="35">
        <f t="shared" si="278"/>
        <v>-8415.7396645574572</v>
      </c>
      <c r="P1365" s="35">
        <f t="shared" si="284"/>
        <v>1.6103908775831197</v>
      </c>
      <c r="Q1365" s="35" cm="1">
        <f t="array" ref="Q1365">_xll.Interp2dTab(-1,1,Parameters!$AL$29:$AY$29,Parameters!$AK$30:$AK$37,Parameters!$AL$30:$AY$37,ABS(L1365),ABS(K1365))</f>
        <v>0.95499999999999996</v>
      </c>
      <c r="R1365" s="35">
        <f t="shared" si="279"/>
        <v>-10.452203056552644</v>
      </c>
      <c r="S1365" s="35">
        <f t="shared" si="285"/>
        <v>1.165200710215013</v>
      </c>
      <c r="X1365" s="12"/>
      <c r="AB1365" s="17">
        <f>([1]WLTC_BFH!$I1366/1000-H1365)</f>
        <v>10.933104242463502</v>
      </c>
      <c r="AC1365" s="17">
        <f t="shared" si="280"/>
        <v>10.933104242463502</v>
      </c>
      <c r="AG1365" s="17">
        <f>([1]WLTC_BFH!$U1369/1000-N1365)</f>
        <v>7.2167497655675676</v>
      </c>
      <c r="AH1365" s="17">
        <f t="shared" si="281"/>
        <v>7.2167497655675676</v>
      </c>
      <c r="AK1365">
        <v>6.0902681652552957</v>
      </c>
    </row>
    <row r="1366" spans="1:37" x14ac:dyDescent="0.3">
      <c r="A1366" s="5" t="s">
        <v>5</v>
      </c>
      <c r="B1366" s="5">
        <v>1362</v>
      </c>
      <c r="C1366" s="10">
        <v>60.2</v>
      </c>
      <c r="D1366" s="10">
        <v>60.2</v>
      </c>
      <c r="E1366" s="10">
        <v>65.410799999999995</v>
      </c>
      <c r="F1366" s="13">
        <f t="shared" si="282"/>
        <v>-0.38888888888888851</v>
      </c>
      <c r="G1366" s="13">
        <f t="shared" si="283"/>
        <v>14.073305555555573</v>
      </c>
      <c r="H1366" s="35" cm="1">
        <f t="array" ref="H1366">(m*g*_xll.Interp1d(-1,Parameters!$H$48:$H$54,Parameters!$I$48:$I$54,C1366)+c_w*A*rho_L*(C1366/3.6)^2/2+F1366*e_i*m)*C1366/3.6/1000</f>
        <v>-5.7420180508853012</v>
      </c>
      <c r="I1366" s="35">
        <f t="shared" si="273"/>
        <v>12.198846438052778</v>
      </c>
      <c r="J1366" s="35">
        <f t="shared" si="274"/>
        <v>4494.8703671057656</v>
      </c>
      <c r="K1366" s="35">
        <f t="shared" si="275"/>
        <v>49.789591736912413</v>
      </c>
      <c r="L1366" s="35">
        <f t="shared" si="276"/>
        <v>550.63951575471833</v>
      </c>
      <c r="M1366" s="35" cm="1">
        <f t="array" ref="M1366">_xll.Interp2dTab(-1,1,Parameters!$V$29:$AI$29,Parameters!$U$30:$U$37,Parameters!$V$30:$AI$37,ABS(J1366),ABS(I1366))*_xll.Interp2dTab(-1,1,Parameters!$V$18:$AI$18,Parameters!$U$19:$U$26,Parameters!$V$19:$AI$26,ABS(J1366),ABS(I1366))</f>
        <v>0.72445243841909623</v>
      </c>
      <c r="N1366" s="35">
        <f t="shared" si="277"/>
        <v>-4.159818978410323</v>
      </c>
      <c r="O1366" s="35">
        <f t="shared" si="278"/>
        <v>-4159.8189784103233</v>
      </c>
      <c r="P1366" s="35">
        <f t="shared" si="284"/>
        <v>1.6092353723113391</v>
      </c>
      <c r="Q1366" s="35" cm="1">
        <f t="array" ref="Q1366">_xll.Interp2dTab(-1,1,Parameters!$AL$29:$AY$29,Parameters!$AK$30:$AK$37,Parameters!$AL$30:$AY$37,ABS(L1366),ABS(K1366))</f>
        <v>0.95487375504214733</v>
      </c>
      <c r="R1366" s="35">
        <f t="shared" si="279"/>
        <v>-5.482902337768639</v>
      </c>
      <c r="S1366" s="35">
        <f t="shared" si="285"/>
        <v>1.1636776817878551</v>
      </c>
      <c r="X1366" s="12"/>
      <c r="AB1366" s="17">
        <f>([1]WLTC_BFH!$I1367/1000-H1366)</f>
        <v>5.7304260508853009</v>
      </c>
      <c r="AC1366" s="17">
        <f t="shared" si="280"/>
        <v>5.7304260508853009</v>
      </c>
      <c r="AG1366" s="17">
        <f>([1]WLTC_BFH!$U1370/1000-N1366)</f>
        <v>3.0936708302621696</v>
      </c>
      <c r="AH1366" s="17">
        <f t="shared" si="281"/>
        <v>3.0936708302621696</v>
      </c>
      <c r="AK1366">
        <v>5.4416889228177432</v>
      </c>
    </row>
    <row r="1367" spans="1:37" x14ac:dyDescent="0.3">
      <c r="A1367" s="5" t="s">
        <v>5</v>
      </c>
      <c r="B1367" s="5">
        <v>1363</v>
      </c>
      <c r="C1367" s="10">
        <v>59.8</v>
      </c>
      <c r="D1367" s="10">
        <v>59.8</v>
      </c>
      <c r="E1367" s="10">
        <v>63.604500000000002</v>
      </c>
      <c r="F1367" s="13">
        <f t="shared" si="282"/>
        <v>-0.11111111111111269</v>
      </c>
      <c r="G1367" s="13">
        <f t="shared" si="283"/>
        <v>14.089916666666683</v>
      </c>
      <c r="H1367" s="35" cm="1">
        <f t="array" ref="H1367">(m*g*_xll.Interp1d(-1,Parameters!$H$48:$H$54,Parameters!$I$48:$I$54,C1367)+c_w*A*rho_L*(C1367/3.6)^2/2+F1367*e_i*m)*C1367/3.6/1000</f>
        <v>0.54345818006903734</v>
      </c>
      <c r="I1367" s="35">
        <f t="shared" si="273"/>
        <v>1.1622930696590312</v>
      </c>
      <c r="J1367" s="35">
        <f t="shared" si="274"/>
        <v>4465.0041188193491</v>
      </c>
      <c r="K1367" s="35">
        <f t="shared" si="275"/>
        <v>4.7438991638133361</v>
      </c>
      <c r="L1367" s="35">
        <f t="shared" si="276"/>
        <v>546.9807814307668</v>
      </c>
      <c r="M1367" s="35" cm="1">
        <f t="array" ref="M1367">_xll.Interp2dTab(-1,1,Parameters!$V$29:$AI$29,Parameters!$U$30:$U$37,Parameters!$V$30:$AI$37,ABS(J1367),ABS(I1367))*_xll.Interp2dTab(-1,1,Parameters!$V$18:$AI$18,Parameters!$U$19:$U$26,Parameters!$V$19:$AI$26,ABS(J1367),ABS(I1367))</f>
        <v>0.25444299025081402</v>
      </c>
      <c r="N1367" s="35">
        <f t="shared" si="277"/>
        <v>2.1358740499525264</v>
      </c>
      <c r="O1367" s="35">
        <f t="shared" si="278"/>
        <v>2135.8740499525265</v>
      </c>
      <c r="P1367" s="35">
        <f t="shared" si="284"/>
        <v>1.6098286706585481</v>
      </c>
      <c r="Q1367" s="35" cm="1">
        <f t="array" ref="Q1367">_xll.Interp2dTab(-1,1,Parameters!$AL$29:$AY$29,Parameters!$AK$30:$AK$37,Parameters!$AL$30:$AY$37,ABS(L1367),ABS(K1367))</f>
        <v>0.50246822193836804</v>
      </c>
      <c r="R1367" s="35">
        <f t="shared" si="279"/>
        <v>1.0815772149182741</v>
      </c>
      <c r="S1367" s="35">
        <f t="shared" si="285"/>
        <v>1.1639781199031103</v>
      </c>
      <c r="X1367" s="12"/>
      <c r="AB1367" s="17">
        <f>([1]WLTC_BFH!$I1368/1000-H1367)</f>
        <v>-0.55010198006903732</v>
      </c>
      <c r="AC1367" s="17">
        <f t="shared" si="280"/>
        <v>0.55010198006903732</v>
      </c>
      <c r="AG1367" s="17">
        <f>([1]WLTC_BFH!$U1371/1000-N1367)</f>
        <v>-1.6361004650470754</v>
      </c>
      <c r="AH1367" s="17">
        <f t="shared" si="281"/>
        <v>1.6361004650470754</v>
      </c>
      <c r="AK1367">
        <v>4.8207205541617899</v>
      </c>
    </row>
    <row r="1368" spans="1:37" x14ac:dyDescent="0.3">
      <c r="A1368" s="5" t="s">
        <v>5</v>
      </c>
      <c r="B1368" s="5">
        <v>1364</v>
      </c>
      <c r="C1368" s="10">
        <v>60.4</v>
      </c>
      <c r="D1368" s="10">
        <v>60.4</v>
      </c>
      <c r="E1368" s="10">
        <v>62.391100000000002</v>
      </c>
      <c r="F1368" s="13">
        <f t="shared" si="282"/>
        <v>0.16666666666666705</v>
      </c>
      <c r="G1368" s="13">
        <f t="shared" si="283"/>
        <v>14.106694444444461</v>
      </c>
      <c r="H1368" s="35" cm="1">
        <f t="array" ref="H1368">(m*g*_xll.Interp1d(-1,Parameters!$H$48:$H$54,Parameters!$I$48:$I$54,C1368)+c_w*A*rho_L*(C1368/3.6)^2/2+F1368*e_i*m)*C1368/3.6/1000</f>
        <v>6.9296468370894955</v>
      </c>
      <c r="I1368" s="35">
        <f t="shared" si="273"/>
        <v>14.67320095180205</v>
      </c>
      <c r="J1368" s="35">
        <f t="shared" si="274"/>
        <v>4509.8034912489757</v>
      </c>
      <c r="K1368" s="35">
        <f t="shared" si="275"/>
        <v>59.888669684780069</v>
      </c>
      <c r="L1368" s="35">
        <f t="shared" si="276"/>
        <v>552.46888291669427</v>
      </c>
      <c r="M1368" s="35" cm="1">
        <f t="array" ref="M1368">_xll.Interp2dTab(-1,1,Parameters!$V$29:$AI$29,Parameters!$U$30:$U$37,Parameters!$V$30:$AI$37,ABS(J1368),ABS(I1368))*_xll.Interp2dTab(-1,1,Parameters!$V$18:$AI$18,Parameters!$U$19:$U$26,Parameters!$V$19:$AI$26,ABS(J1368),ABS(I1368))</f>
        <v>0.73467978414738766</v>
      </c>
      <c r="N1368" s="35">
        <f t="shared" si="277"/>
        <v>9.4322002409954777</v>
      </c>
      <c r="O1368" s="35">
        <f t="shared" si="278"/>
        <v>9432.2002409954785</v>
      </c>
      <c r="P1368" s="35">
        <f t="shared" si="284"/>
        <v>1.6124487262810467</v>
      </c>
      <c r="Q1368" s="35" cm="1">
        <f t="array" ref="Q1368">_xll.Interp2dTab(-1,1,Parameters!$AL$29:$AY$29,Parameters!$AK$30:$AK$37,Parameters!$AL$30:$AY$37,ABS(L1368),ABS(K1368))</f>
        <v>0.95499999999999985</v>
      </c>
      <c r="R1368" s="35">
        <f t="shared" si="279"/>
        <v>7.2561746985230329</v>
      </c>
      <c r="S1368" s="35">
        <f t="shared" si="285"/>
        <v>1.1659937239860334</v>
      </c>
      <c r="X1368" s="12"/>
      <c r="AB1368" s="17">
        <f>([1]WLTC_BFH!$I1369/1000-H1368)</f>
        <v>-6.9330148370894955</v>
      </c>
      <c r="AC1368" s="17">
        <f t="shared" si="280"/>
        <v>6.9330148370894955</v>
      </c>
      <c r="AG1368" s="17">
        <f>([1]WLTC_BFH!$U1372/1000-N1368)</f>
        <v>-1.3810651058604826</v>
      </c>
      <c r="AH1368" s="17">
        <f t="shared" si="281"/>
        <v>1.3810651058604826</v>
      </c>
      <c r="AK1368">
        <v>9.0529683457721379</v>
      </c>
    </row>
    <row r="1369" spans="1:37" x14ac:dyDescent="0.3">
      <c r="A1369" s="5" t="s">
        <v>5</v>
      </c>
      <c r="B1369" s="5">
        <v>1365</v>
      </c>
      <c r="C1369" s="10">
        <v>61.8</v>
      </c>
      <c r="D1369" s="10">
        <v>61.8</v>
      </c>
      <c r="E1369" s="10">
        <v>61.3215</v>
      </c>
      <c r="F1369" s="13">
        <f t="shared" si="282"/>
        <v>0.38888888888888851</v>
      </c>
      <c r="G1369" s="13">
        <f t="shared" si="283"/>
        <v>14.123861111111127</v>
      </c>
      <c r="H1369" s="35" cm="1">
        <f t="array" ref="H1369">(m*g*_xll.Interp1d(-1,Parameters!$H$48:$H$54,Parameters!$I$48:$I$54,C1369)+c_w*A*rho_L*(C1369/3.6)^2/2+F1369*e_i*m)*C1369/3.6/1000</f>
        <v>12.381235415309011</v>
      </c>
      <c r="I1369" s="35">
        <f t="shared" si="273"/>
        <v>25.622777679819411</v>
      </c>
      <c r="J1369" s="35">
        <f t="shared" si="274"/>
        <v>4614.3353602514335</v>
      </c>
      <c r="K1369" s="35">
        <f t="shared" si="275"/>
        <v>104.57936710018292</v>
      </c>
      <c r="L1369" s="35">
        <f t="shared" si="276"/>
        <v>565.2744530505247</v>
      </c>
      <c r="M1369" s="35" cm="1">
        <f t="array" ref="M1369">_xll.Interp2dTab(-1,1,Parameters!$V$29:$AI$29,Parameters!$U$30:$U$37,Parameters!$V$30:$AI$37,ABS(J1369),ABS(I1369))*_xll.Interp2dTab(-1,1,Parameters!$V$18:$AI$18,Parameters!$U$19:$U$26,Parameters!$V$19:$AI$26,ABS(J1369),ABS(I1369))</f>
        <v>0.78077464173933042</v>
      </c>
      <c r="N1369" s="35">
        <f t="shared" si="277"/>
        <v>15.857630042552806</v>
      </c>
      <c r="O1369" s="35">
        <f t="shared" si="278"/>
        <v>15857.630042552806</v>
      </c>
      <c r="P1369" s="35">
        <f t="shared" si="284"/>
        <v>1.6168536235150892</v>
      </c>
      <c r="Q1369" s="35" cm="1">
        <f t="array" ref="Q1369">_xll.Interp2dTab(-1,1,Parameters!$AL$29:$AY$29,Parameters!$AK$30:$AK$37,Parameters!$AL$30:$AY$37,ABS(L1369),ABS(K1369))</f>
        <v>0.95362618986994518</v>
      </c>
      <c r="R1369" s="35">
        <f t="shared" si="279"/>
        <v>12.983321501475913</v>
      </c>
      <c r="S1369" s="35">
        <f t="shared" si="285"/>
        <v>1.1696002021808878</v>
      </c>
      <c r="X1369" s="12"/>
      <c r="AB1369" s="17">
        <f>([1]WLTC_BFH!$I1370/1000-H1369)</f>
        <v>-12.384644515309011</v>
      </c>
      <c r="AC1369" s="17">
        <f t="shared" si="280"/>
        <v>12.384644515309011</v>
      </c>
      <c r="AG1369" s="17">
        <f>([1]WLTC_BFH!$U1373/1000-N1369)</f>
        <v>0.22864446725129639</v>
      </c>
      <c r="AH1369" s="17">
        <f t="shared" si="281"/>
        <v>0.22864446725129639</v>
      </c>
      <c r="AK1369">
        <v>17.444766354738885</v>
      </c>
    </row>
    <row r="1370" spans="1:37" x14ac:dyDescent="0.3">
      <c r="A1370" s="5" t="s">
        <v>5</v>
      </c>
      <c r="B1370" s="5">
        <v>1366</v>
      </c>
      <c r="C1370" s="10">
        <v>62.6</v>
      </c>
      <c r="D1370" s="10">
        <v>62.6</v>
      </c>
      <c r="E1370" s="10">
        <v>60.262500000000003</v>
      </c>
      <c r="F1370" s="13">
        <f t="shared" si="282"/>
        <v>0.2222222222222234</v>
      </c>
      <c r="G1370" s="13">
        <f t="shared" si="283"/>
        <v>14.141250000000015</v>
      </c>
      <c r="H1370" s="35" cm="1">
        <f t="array" ref="H1370">(m*g*_xll.Interp1d(-1,Parameters!$H$48:$H$54,Parameters!$I$48:$I$54,C1370)+c_w*A*rho_L*(C1370/3.6)^2/2+F1370*e_i*m)*C1370/3.6/1000</f>
        <v>8.6604597365071587</v>
      </c>
      <c r="I1370" s="35">
        <f t="shared" si="273"/>
        <v>17.693645262351225</v>
      </c>
      <c r="J1370" s="35">
        <f t="shared" si="274"/>
        <v>4674.0678568242674</v>
      </c>
      <c r="K1370" s="35">
        <f t="shared" si="275"/>
        <v>72.216613138286533</v>
      </c>
      <c r="L1370" s="35">
        <f t="shared" si="276"/>
        <v>572.591921698428</v>
      </c>
      <c r="M1370" s="35" cm="1">
        <f t="array" ref="M1370">_xll.Interp2dTab(-1,1,Parameters!$V$29:$AI$29,Parameters!$U$30:$U$37,Parameters!$V$30:$AI$37,ABS(J1370),ABS(I1370))*_xll.Interp2dTab(-1,1,Parameters!$V$18:$AI$18,Parameters!$U$19:$U$26,Parameters!$V$19:$AI$26,ABS(J1370),ABS(I1370))</f>
        <v>0.7511134645598172</v>
      </c>
      <c r="N1370" s="35">
        <f t="shared" si="277"/>
        <v>11.530161746710981</v>
      </c>
      <c r="O1370" s="35">
        <f t="shared" si="278"/>
        <v>11530.161746710981</v>
      </c>
      <c r="P1370" s="35">
        <f t="shared" si="284"/>
        <v>1.6200564462225089</v>
      </c>
      <c r="Q1370" s="35" cm="1">
        <f t="array" ref="Q1370">_xll.Interp2dTab(-1,1,Parameters!$AL$29:$AY$29,Parameters!$AK$30:$AK$37,Parameters!$AL$30:$AY$37,ABS(L1370),ABS(K1370))</f>
        <v>0.95499999999999996</v>
      </c>
      <c r="R1370" s="35">
        <f t="shared" si="279"/>
        <v>9.0685442267090668</v>
      </c>
      <c r="S1370" s="35">
        <f t="shared" si="285"/>
        <v>1.1721192422438624</v>
      </c>
      <c r="X1370" s="12"/>
      <c r="AB1370" s="17">
        <f>([1]WLTC_BFH!$I1371/1000-H1370)</f>
        <v>-8.6637132365071583</v>
      </c>
      <c r="AC1370" s="17">
        <f t="shared" si="280"/>
        <v>8.6637132365071583</v>
      </c>
      <c r="AG1370" s="17">
        <f>([1]WLTC_BFH!$U1374/1000-N1370)</f>
        <v>0.82983825328901872</v>
      </c>
      <c r="AH1370" s="17">
        <f t="shared" si="281"/>
        <v>0.82983825328901872</v>
      </c>
      <c r="AK1370">
        <v>13.66615885585551</v>
      </c>
    </row>
    <row r="1371" spans="1:37" x14ac:dyDescent="0.3">
      <c r="A1371" s="5" t="s">
        <v>5</v>
      </c>
      <c r="B1371" s="5">
        <v>1367</v>
      </c>
      <c r="C1371" s="10">
        <v>62.7</v>
      </c>
      <c r="D1371" s="10">
        <v>62.7</v>
      </c>
      <c r="E1371" s="10">
        <v>60.096299999999999</v>
      </c>
      <c r="F1371" s="13">
        <f t="shared" si="282"/>
        <v>2.7777777777778172E-2</v>
      </c>
      <c r="G1371" s="13">
        <f t="shared" si="283"/>
        <v>14.158666666666683</v>
      </c>
      <c r="H1371" s="35" cm="1">
        <f t="array" ref="H1371">(m*g*_xll.Interp1d(-1,Parameters!$H$48:$H$54,Parameters!$I$48:$I$54,C1371)+c_w*A*rho_L*(C1371/3.6)^2/2+F1371*e_i*m)*C1371/3.6/1000</f>
        <v>4.0761653556882553</v>
      </c>
      <c r="I1371" s="35">
        <f t="shared" si="273"/>
        <v>8.3144773551068774</v>
      </c>
      <c r="J1371" s="35">
        <f t="shared" si="274"/>
        <v>4681.5344188958734</v>
      </c>
      <c r="K1371" s="35">
        <f t="shared" si="275"/>
        <v>33.935539324868721</v>
      </c>
      <c r="L1371" s="35">
        <f t="shared" si="276"/>
        <v>573.50660527941602</v>
      </c>
      <c r="M1371" s="35" cm="1">
        <f t="array" ref="M1371">_xll.Interp2dTab(-1,1,Parameters!$V$29:$AI$29,Parameters!$U$30:$U$37,Parameters!$V$30:$AI$37,ABS(J1371),ABS(I1371))*_xll.Interp2dTab(-1,1,Parameters!$V$18:$AI$18,Parameters!$U$19:$U$26,Parameters!$V$19:$AI$26,ABS(J1371),ABS(I1371))</f>
        <v>0.61693462675501254</v>
      </c>
      <c r="N1371" s="35">
        <f t="shared" si="277"/>
        <v>6.6071268800850085</v>
      </c>
      <c r="O1371" s="35">
        <f t="shared" si="278"/>
        <v>6607.1268800850085</v>
      </c>
      <c r="P1371" s="35">
        <f t="shared" si="284"/>
        <v>1.6218917592447548</v>
      </c>
      <c r="Q1371" s="35" cm="1">
        <f t="array" ref="Q1371">_xll.Interp2dTab(-1,1,Parameters!$AL$29:$AY$29,Parameters!$AK$30:$AK$37,Parameters!$AL$30:$AY$37,ABS(L1371),ABS(K1371))</f>
        <v>0.9453613235949212</v>
      </c>
      <c r="R1371" s="35">
        <f t="shared" si="279"/>
        <v>4.311753880714984</v>
      </c>
      <c r="S1371" s="35">
        <f t="shared" si="285"/>
        <v>1.1733169516551722</v>
      </c>
      <c r="X1371" s="12"/>
      <c r="AB1371" s="17">
        <f>([1]WLTC_BFH!$I1372/1000-H1371)</f>
        <v>-4.073039555688255</v>
      </c>
      <c r="AC1371" s="17">
        <f t="shared" si="280"/>
        <v>4.073039555688255</v>
      </c>
      <c r="AG1371" s="17">
        <f>([1]WLTC_BFH!$U1375/1000-N1371)</f>
        <v>-4.734928860282686</v>
      </c>
      <c r="AH1371" s="17">
        <f t="shared" si="281"/>
        <v>4.734928860282686</v>
      </c>
      <c r="AK1371">
        <v>-2.8408894462360843</v>
      </c>
    </row>
    <row r="1372" spans="1:37" x14ac:dyDescent="0.3">
      <c r="A1372" s="5" t="s">
        <v>5</v>
      </c>
      <c r="B1372" s="5">
        <v>1368</v>
      </c>
      <c r="C1372" s="10">
        <v>61.9</v>
      </c>
      <c r="D1372" s="10">
        <v>61.9</v>
      </c>
      <c r="E1372" s="10">
        <v>61.535299999999999</v>
      </c>
      <c r="F1372" s="13">
        <f t="shared" si="282"/>
        <v>-0.2222222222222234</v>
      </c>
      <c r="G1372" s="13">
        <f t="shared" si="283"/>
        <v>14.175861111111127</v>
      </c>
      <c r="H1372" s="35" cm="1">
        <f t="array" ref="H1372">(m*g*_xll.Interp1d(-1,Parameters!$H$48:$H$54,Parameters!$I$48:$I$54,C1372)+c_w*A*rho_L*(C1372/3.6)^2/2+F1372*e_i*m)*C1372/3.6/1000</f>
        <v>-1.8817948331394954</v>
      </c>
      <c r="I1372" s="35">
        <f t="shared" si="273"/>
        <v>3.8880543296204793</v>
      </c>
      <c r="J1372" s="35">
        <f t="shared" si="274"/>
        <v>4621.8019223230385</v>
      </c>
      <c r="K1372" s="35">
        <f t="shared" si="275"/>
        <v>15.869093746345987</v>
      </c>
      <c r="L1372" s="35">
        <f t="shared" si="276"/>
        <v>566.18913663151272</v>
      </c>
      <c r="M1372" s="35" cm="1">
        <f t="array" ref="M1372">_xll.Interp2dTab(-1,1,Parameters!$V$29:$AI$29,Parameters!$U$30:$U$37,Parameters!$V$30:$AI$37,ABS(J1372),ABS(I1372))*_xll.Interp2dTab(-1,1,Parameters!$V$18:$AI$18,Parameters!$U$19:$U$26,Parameters!$V$19:$AI$26,ABS(J1372),ABS(I1372))</f>
        <v>0.37686204321308875</v>
      </c>
      <c r="N1372" s="35">
        <f t="shared" si="277"/>
        <v>-0.70917704572478368</v>
      </c>
      <c r="O1372" s="35">
        <f t="shared" si="278"/>
        <v>-709.17704572478374</v>
      </c>
      <c r="P1372" s="35">
        <f t="shared" si="284"/>
        <v>1.6216947656209424</v>
      </c>
      <c r="Q1372" s="35" cm="1">
        <f t="array" ref="Q1372">_xll.Interp2dTab(-1,1,Parameters!$AL$29:$AY$29,Parameters!$AK$30:$AK$37,Parameters!$AL$30:$AY$37,ABS(L1372),ABS(K1372))</f>
        <v>0.7427724249210732</v>
      </c>
      <c r="R1372" s="35">
        <f t="shared" si="279"/>
        <v>-1.3977453114149694</v>
      </c>
      <c r="S1372" s="35">
        <f t="shared" si="285"/>
        <v>1.1729286890686681</v>
      </c>
      <c r="X1372" s="12"/>
      <c r="AB1372" s="17">
        <f>([1]WLTC_BFH!$I1373/1000-H1372)</f>
        <v>1.8951574331394954</v>
      </c>
      <c r="AC1372" s="17">
        <f t="shared" si="280"/>
        <v>1.8951574331394954</v>
      </c>
      <c r="AG1372" s="17">
        <f>([1]WLTC_BFH!$U1376/1000-N1372)</f>
        <v>-0.35557542952273513</v>
      </c>
      <c r="AH1372" s="17">
        <f t="shared" si="281"/>
        <v>0.35557542952273513</v>
      </c>
      <c r="AK1372">
        <v>-13.613393034942485</v>
      </c>
    </row>
    <row r="1373" spans="1:37" x14ac:dyDescent="0.3">
      <c r="A1373" s="5" t="s">
        <v>5</v>
      </c>
      <c r="B1373" s="5">
        <v>1369</v>
      </c>
      <c r="C1373" s="10">
        <v>60</v>
      </c>
      <c r="D1373" s="10">
        <v>60</v>
      </c>
      <c r="E1373" s="10">
        <v>62.773299999999999</v>
      </c>
      <c r="F1373" s="13">
        <f t="shared" si="282"/>
        <v>-0.52777777777777735</v>
      </c>
      <c r="G1373" s="13">
        <f t="shared" si="283"/>
        <v>14.192527777777794</v>
      </c>
      <c r="H1373" s="35" cm="1">
        <f t="array" ref="H1373">(m*g*_xll.Interp1d(-1,Parameters!$H$48:$H$54,Parameters!$I$48:$I$54,C1373)+c_w*A*rho_L*(C1373/3.6)^2/2+F1373*e_i*m)*C1373/3.6/1000</f>
        <v>-8.8851510603888109</v>
      </c>
      <c r="I1373" s="35">
        <f t="shared" si="273"/>
        <v>18.939315012956669</v>
      </c>
      <c r="J1373" s="35">
        <f t="shared" si="274"/>
        <v>4479.9372429625582</v>
      </c>
      <c r="K1373" s="35">
        <f t="shared" si="275"/>
        <v>77.300814225382652</v>
      </c>
      <c r="L1373" s="35">
        <f t="shared" si="276"/>
        <v>548.81014859274262</v>
      </c>
      <c r="M1373" s="35" cm="1">
        <f t="array" ref="M1373">_xll.Interp2dTab(-1,1,Parameters!$V$29:$AI$29,Parameters!$U$30:$U$37,Parameters!$V$30:$AI$37,ABS(J1373),ABS(I1373))*_xll.Interp2dTab(-1,1,Parameters!$V$18:$AI$18,Parameters!$U$19:$U$26,Parameters!$V$19:$AI$26,ABS(J1373),ABS(I1373))</f>
        <v>0.75085554662219089</v>
      </c>
      <c r="N1373" s="35">
        <f t="shared" si="277"/>
        <v>-6.6714649562689798</v>
      </c>
      <c r="O1373" s="35">
        <f t="shared" si="278"/>
        <v>-6671.4649562689801</v>
      </c>
      <c r="P1373" s="35">
        <f t="shared" si="284"/>
        <v>1.6198415809108677</v>
      </c>
      <c r="Q1373" s="35" cm="1">
        <f t="array" ref="Q1373">_xll.Interp2dTab(-1,1,Parameters!$AL$29:$AY$29,Parameters!$AK$30:$AK$37,Parameters!$AL$30:$AY$37,ABS(L1373),ABS(K1373))</f>
        <v>0.95499999999999985</v>
      </c>
      <c r="R1373" s="35">
        <f t="shared" si="279"/>
        <v>-8.4853192626713128</v>
      </c>
      <c r="S1373" s="35">
        <f t="shared" si="285"/>
        <v>1.1705716559401482</v>
      </c>
      <c r="X1373" s="12"/>
      <c r="AB1373" s="17">
        <f>([1]WLTC_BFH!$I1374/1000-H1373)</f>
        <v>8.8958471603888114</v>
      </c>
      <c r="AC1373" s="17">
        <f t="shared" si="280"/>
        <v>8.8958471603888114</v>
      </c>
      <c r="AG1373" s="17">
        <f>([1]WLTC_BFH!$U1377/1000-N1373)</f>
        <v>5.5205849562689853</v>
      </c>
      <c r="AH1373" s="17">
        <f t="shared" si="281"/>
        <v>5.5205849562689853</v>
      </c>
      <c r="AK1373">
        <v>-13.005614404498552</v>
      </c>
    </row>
    <row r="1374" spans="1:37" x14ac:dyDescent="0.3">
      <c r="A1374" s="5" t="s">
        <v>5</v>
      </c>
      <c r="B1374" s="5">
        <v>1370</v>
      </c>
      <c r="C1374" s="10">
        <v>58.4</v>
      </c>
      <c r="D1374" s="10">
        <v>58.4</v>
      </c>
      <c r="E1374" s="10">
        <v>62.552300000000002</v>
      </c>
      <c r="F1374" s="13">
        <f t="shared" si="282"/>
        <v>-0.44444444444444481</v>
      </c>
      <c r="G1374" s="13">
        <f t="shared" si="283"/>
        <v>14.208750000000016</v>
      </c>
      <c r="H1374" s="35" cm="1">
        <f t="array" ref="H1374">(m*g*_xll.Interp1d(-1,Parameters!$H$48:$H$54,Parameters!$I$48:$I$54,C1374)+c_w*A*rho_L*(C1374/3.6)^2/2+F1374*e_i*m)*C1374/3.6/1000</f>
        <v>-6.9177763425124272</v>
      </c>
      <c r="I1374" s="35">
        <f t="shared" si="273"/>
        <v>15.149711825290389</v>
      </c>
      <c r="J1374" s="35">
        <f t="shared" si="274"/>
        <v>4360.4722498168885</v>
      </c>
      <c r="K1374" s="35">
        <f t="shared" si="275"/>
        <v>61.833548814922722</v>
      </c>
      <c r="L1374" s="35">
        <f t="shared" si="276"/>
        <v>534.17521129693603</v>
      </c>
      <c r="M1374" s="35" cm="1">
        <f t="array" ref="M1374">_xll.Interp2dTab(-1,1,Parameters!$V$29:$AI$29,Parameters!$U$30:$U$37,Parameters!$V$30:$AI$37,ABS(J1374),ABS(I1374))*_xll.Interp2dTab(-1,1,Parameters!$V$18:$AI$18,Parameters!$U$19:$U$26,Parameters!$V$19:$AI$26,ABS(J1374),ABS(I1374))</f>
        <v>0.73229053596726656</v>
      </c>
      <c r="N1374" s="35">
        <f t="shared" si="277"/>
        <v>-5.0658221455601025</v>
      </c>
      <c r="O1374" s="35">
        <f t="shared" si="278"/>
        <v>-5065.8221455601024</v>
      </c>
      <c r="P1374" s="35">
        <f t="shared" si="284"/>
        <v>1.6184344080926565</v>
      </c>
      <c r="Q1374" s="35" cm="1">
        <f t="array" ref="Q1374">_xll.Interp2dTab(-1,1,Parameters!$AL$29:$AY$29,Parameters!$AK$30:$AK$37,Parameters!$AL$30:$AY$37,ABS(L1374),ABS(K1374))</f>
        <v>0.95499999999999996</v>
      </c>
      <c r="R1374" s="35">
        <f t="shared" si="279"/>
        <v>-6.6064764070993673</v>
      </c>
      <c r="S1374" s="35">
        <f t="shared" si="285"/>
        <v>1.1687365236048428</v>
      </c>
      <c r="X1374" s="12"/>
      <c r="AB1374" s="17">
        <f>([1]WLTC_BFH!$I1375/1000-H1374)</f>
        <v>6.9166726425124274</v>
      </c>
      <c r="AC1374" s="17">
        <f t="shared" si="280"/>
        <v>6.9166726425124274</v>
      </c>
      <c r="AG1374" s="17">
        <f>([1]WLTC_BFH!$U1378/1000-N1374)</f>
        <v>3.8847021455600972</v>
      </c>
      <c r="AH1374" s="17">
        <f t="shared" si="281"/>
        <v>3.8847021455600972</v>
      </c>
      <c r="AK1374">
        <v>-6.0725991680118137</v>
      </c>
    </row>
    <row r="1375" spans="1:37" x14ac:dyDescent="0.3">
      <c r="A1375" s="5" t="s">
        <v>5</v>
      </c>
      <c r="B1375" s="5">
        <v>1371</v>
      </c>
      <c r="C1375" s="10">
        <v>57.8</v>
      </c>
      <c r="D1375" s="10">
        <v>57.8</v>
      </c>
      <c r="E1375" s="10">
        <v>61.542099999999998</v>
      </c>
      <c r="F1375" s="13">
        <f t="shared" si="282"/>
        <v>-0.16666666666666705</v>
      </c>
      <c r="G1375" s="13">
        <f t="shared" si="283"/>
        <v>14.224805555555571</v>
      </c>
      <c r="H1375" s="35" cm="1">
        <f t="array" ref="H1375">(m*g*_xll.Interp1d(-1,Parameters!$H$48:$H$54,Parameters!$I$48:$I$54,C1375)+c_w*A*rho_L*(C1375/3.6)^2/2+F1375*e_i*m)*C1375/3.6/1000</f>
        <v>-0.82074766063506033</v>
      </c>
      <c r="I1375" s="35">
        <f t="shared" si="273"/>
        <v>1.8160697198198363</v>
      </c>
      <c r="J1375" s="35">
        <f t="shared" si="274"/>
        <v>4315.6728773872637</v>
      </c>
      <c r="K1375" s="35">
        <f t="shared" si="275"/>
        <v>7.4122885614446625</v>
      </c>
      <c r="L1375" s="35">
        <f t="shared" si="276"/>
        <v>528.68710981100867</v>
      </c>
      <c r="M1375" s="35" cm="1">
        <f t="array" ref="M1375">_xll.Interp2dTab(-1,1,Parameters!$V$29:$AI$29,Parameters!$U$30:$U$37,Parameters!$V$30:$AI$37,ABS(J1375),ABS(I1375))*_xll.Interp2dTab(-1,1,Parameters!$V$18:$AI$18,Parameters!$U$19:$U$26,Parameters!$V$19:$AI$26,ABS(J1375),ABS(I1375))</f>
        <v>0.28013453678814104</v>
      </c>
      <c r="N1375" s="35">
        <f t="shared" si="277"/>
        <v>-0.229919765731953</v>
      </c>
      <c r="O1375" s="35">
        <f t="shared" si="278"/>
        <v>-229.91976573195299</v>
      </c>
      <c r="P1375" s="35">
        <f t="shared" si="284"/>
        <v>1.6183705414910643</v>
      </c>
      <c r="Q1375" s="35" cm="1">
        <f t="array" ref="Q1375">_xll.Interp2dTab(-1,1,Parameters!$AL$29:$AY$29,Parameters!$AK$30:$AK$37,Parameters!$AL$30:$AY$37,ABS(L1375),ABS(K1375))</f>
        <v>0.56010543292720472</v>
      </c>
      <c r="R1375" s="35">
        <f t="shared" si="279"/>
        <v>-0.45970522378399098</v>
      </c>
      <c r="S1375" s="35">
        <f t="shared" si="285"/>
        <v>1.1686088277093472</v>
      </c>
      <c r="X1375" s="12"/>
      <c r="AB1375" s="17">
        <f>([1]WLTC_BFH!$I1376/1000-H1375)</f>
        <v>0.81705486063506028</v>
      </c>
      <c r="AC1375" s="17">
        <f t="shared" si="280"/>
        <v>0.81705486063506028</v>
      </c>
      <c r="AG1375" s="17">
        <f>([1]WLTC_BFH!$U1379/1000-N1375)</f>
        <v>-0.28736023426816776</v>
      </c>
      <c r="AH1375" s="17">
        <f t="shared" si="281"/>
        <v>0.28736023426816776</v>
      </c>
      <c r="AK1375">
        <v>-1.6681371756687209</v>
      </c>
    </row>
    <row r="1376" spans="1:37" x14ac:dyDescent="0.3">
      <c r="A1376" s="5" t="s">
        <v>5</v>
      </c>
      <c r="B1376" s="5">
        <v>1372</v>
      </c>
      <c r="C1376" s="10">
        <v>57.8</v>
      </c>
      <c r="D1376" s="10">
        <v>57.8</v>
      </c>
      <c r="E1376" s="10">
        <v>60.433399999999999</v>
      </c>
      <c r="F1376" s="13">
        <f t="shared" si="282"/>
        <v>0</v>
      </c>
      <c r="G1376" s="13">
        <f t="shared" si="283"/>
        <v>14.240861111111126</v>
      </c>
      <c r="H1376" s="35" cm="1">
        <f t="array" ref="H1376">(m*g*_xll.Interp1d(-1,Parameters!$H$48:$H$54,Parameters!$I$48:$I$54,C1376)+c_w*A*rho_L*(C1376/3.6)^2/2+F1376*e_i*m)*C1376/3.6/1000</f>
        <v>2.8185126689945772</v>
      </c>
      <c r="I1376" s="35">
        <f t="shared" si="273"/>
        <v>6.236527691262709</v>
      </c>
      <c r="J1376" s="35">
        <f t="shared" si="274"/>
        <v>4315.6728773872637</v>
      </c>
      <c r="K1376" s="35">
        <f t="shared" si="275"/>
        <v>25.454387771888747</v>
      </c>
      <c r="L1376" s="35">
        <f t="shared" si="276"/>
        <v>528.68710981100867</v>
      </c>
      <c r="M1376" s="35" cm="1">
        <f t="array" ref="M1376">_xll.Interp2dTab(-1,1,Parameters!$V$29:$AI$29,Parameters!$U$30:$U$37,Parameters!$V$30:$AI$37,ABS(J1376),ABS(I1376))*_xll.Interp2dTab(-1,1,Parameters!$V$18:$AI$18,Parameters!$U$19:$U$26,Parameters!$V$19:$AI$26,ABS(J1376),ABS(I1376))</f>
        <v>0.49095884939721968</v>
      </c>
      <c r="N1376" s="35">
        <f t="shared" si="277"/>
        <v>5.7408328059572371</v>
      </c>
      <c r="O1376" s="35">
        <f t="shared" si="278"/>
        <v>5740.8328059572368</v>
      </c>
      <c r="P1376" s="35">
        <f t="shared" si="284"/>
        <v>1.6199652172704968</v>
      </c>
      <c r="Q1376" s="35" cm="1">
        <f t="array" ref="Q1376">_xll.Interp2dTab(-1,1,Parameters!$AL$29:$AY$29,Parameters!$AK$30:$AK$37,Parameters!$AL$30:$AY$37,ABS(L1376),ABS(K1376))</f>
        <v>0.94027263266313321</v>
      </c>
      <c r="R1376" s="35">
        <f t="shared" si="279"/>
        <v>2.997548339795562</v>
      </c>
      <c r="S1376" s="35">
        <f t="shared" si="285"/>
        <v>1.1694414800259569</v>
      </c>
      <c r="X1376" s="12"/>
      <c r="AB1376" s="17">
        <f>([1]WLTC_BFH!$I1377/1000-H1376)</f>
        <v>-2.8219204689945774</v>
      </c>
      <c r="AC1376" s="17">
        <f t="shared" si="280"/>
        <v>2.8219204689945774</v>
      </c>
      <c r="AG1376" s="17">
        <f>([1]WLTC_BFH!$U1380/1000-N1376)</f>
        <v>-3.2088328059575875</v>
      </c>
      <c r="AH1376" s="17">
        <f t="shared" si="281"/>
        <v>3.2088328059575875</v>
      </c>
      <c r="AK1376">
        <v>3.6315937947562542</v>
      </c>
    </row>
    <row r="1377" spans="1:37" x14ac:dyDescent="0.3">
      <c r="A1377" s="5" t="s">
        <v>5</v>
      </c>
      <c r="B1377" s="5">
        <v>1373</v>
      </c>
      <c r="C1377" s="10">
        <v>57.8</v>
      </c>
      <c r="D1377" s="10">
        <v>57.8</v>
      </c>
      <c r="E1377" s="10">
        <v>59.357900000000001</v>
      </c>
      <c r="F1377" s="13">
        <f t="shared" si="282"/>
        <v>0</v>
      </c>
      <c r="G1377" s="13">
        <f t="shared" si="283"/>
        <v>14.256916666666681</v>
      </c>
      <c r="H1377" s="35" cm="1">
        <f t="array" ref="H1377">(m*g*_xll.Interp1d(-1,Parameters!$H$48:$H$54,Parameters!$I$48:$I$54,C1377)+c_w*A*rho_L*(C1377/3.6)^2/2+F1377*e_i*m)*C1377/3.6/1000</f>
        <v>2.8185126689945772</v>
      </c>
      <c r="I1377" s="35">
        <f t="shared" si="273"/>
        <v>6.236527691262709</v>
      </c>
      <c r="J1377" s="35">
        <f t="shared" si="274"/>
        <v>4315.6728773872637</v>
      </c>
      <c r="K1377" s="35">
        <f t="shared" si="275"/>
        <v>25.454387771888747</v>
      </c>
      <c r="L1377" s="35">
        <f t="shared" si="276"/>
        <v>528.68710981100867</v>
      </c>
      <c r="M1377" s="35" cm="1">
        <f t="array" ref="M1377">_xll.Interp2dTab(-1,1,Parameters!$V$29:$AI$29,Parameters!$U$30:$U$37,Parameters!$V$30:$AI$37,ABS(J1377),ABS(I1377))*_xll.Interp2dTab(-1,1,Parameters!$V$18:$AI$18,Parameters!$U$19:$U$26,Parameters!$V$19:$AI$26,ABS(J1377),ABS(I1377))</f>
        <v>0.49095884939721968</v>
      </c>
      <c r="N1377" s="35">
        <f t="shared" si="277"/>
        <v>5.7408328059572371</v>
      </c>
      <c r="O1377" s="35">
        <f t="shared" si="278"/>
        <v>5740.8328059572368</v>
      </c>
      <c r="P1377" s="35">
        <f t="shared" si="284"/>
        <v>1.6215598930499293</v>
      </c>
      <c r="Q1377" s="35" cm="1">
        <f t="array" ref="Q1377">_xll.Interp2dTab(-1,1,Parameters!$AL$29:$AY$29,Parameters!$AK$30:$AK$37,Parameters!$AL$30:$AY$37,ABS(L1377),ABS(K1377))</f>
        <v>0.94027263266313321</v>
      </c>
      <c r="R1377" s="35">
        <f t="shared" si="279"/>
        <v>2.997548339795562</v>
      </c>
      <c r="S1377" s="35">
        <f t="shared" si="285"/>
        <v>1.1702741323425667</v>
      </c>
      <c r="X1377" s="12"/>
      <c r="AB1377" s="17">
        <f>([1]WLTC_BFH!$I1378/1000-H1377)</f>
        <v>-2.8218570689945772</v>
      </c>
      <c r="AC1377" s="17">
        <f t="shared" si="280"/>
        <v>2.8218570689945772</v>
      </c>
      <c r="AG1377" s="17">
        <f>([1]WLTC_BFH!$U1381/1000-N1377)</f>
        <v>-1.6691528059567995</v>
      </c>
      <c r="AH1377" s="17">
        <f t="shared" si="281"/>
        <v>1.6691528059567995</v>
      </c>
      <c r="AK1377">
        <v>5.2159302098819467</v>
      </c>
    </row>
    <row r="1378" spans="1:37" x14ac:dyDescent="0.3">
      <c r="A1378" s="5" t="s">
        <v>5</v>
      </c>
      <c r="B1378" s="5">
        <v>1374</v>
      </c>
      <c r="C1378" s="10">
        <v>57.3</v>
      </c>
      <c r="D1378" s="10">
        <v>57.3</v>
      </c>
      <c r="E1378" s="10">
        <v>58.3553</v>
      </c>
      <c r="F1378" s="13">
        <f t="shared" si="282"/>
        <v>-0.1388888888888889</v>
      </c>
      <c r="G1378" s="13">
        <f t="shared" si="283"/>
        <v>14.272833333333349</v>
      </c>
      <c r="H1378" s="35" cm="1">
        <f t="array" ref="H1378">(m*g*_xll.Interp1d(-1,Parameters!$H$48:$H$54,Parameters!$I$48:$I$54,C1378)+c_w*A*rho_L*(C1378/3.6)^2/2+F1378*e_i*m)*C1378/3.6/1000</f>
        <v>-0.24470254229564722</v>
      </c>
      <c r="I1378" s="35">
        <f t="shared" si="273"/>
        <v>0.54617845122183439</v>
      </c>
      <c r="J1378" s="35">
        <f t="shared" si="274"/>
        <v>4278.3400670292431</v>
      </c>
      <c r="K1378" s="35">
        <f t="shared" si="275"/>
        <v>2.229227348661917</v>
      </c>
      <c r="L1378" s="35">
        <f t="shared" si="276"/>
        <v>524.11369190606922</v>
      </c>
      <c r="M1378" s="35" cm="1">
        <f t="array" ref="M1378">_xll.Interp2dTab(-1,1,Parameters!$V$29:$AI$29,Parameters!$U$30:$U$37,Parameters!$V$30:$AI$37,ABS(J1378),ABS(I1378))*_xll.Interp2dTab(-1,1,Parameters!$V$18:$AI$18,Parameters!$U$19:$U$26,Parameters!$V$19:$AI$26,ABS(J1378),ABS(I1378))</f>
        <v>0.11300282553392808</v>
      </c>
      <c r="N1378" s="35">
        <f t="shared" si="277"/>
        <v>-2.7652078694743679E-2</v>
      </c>
      <c r="O1378" s="35">
        <f t="shared" si="278"/>
        <v>-27.652078694743679</v>
      </c>
      <c r="P1378" s="35">
        <f t="shared" si="284"/>
        <v>1.6215522119169585</v>
      </c>
      <c r="Q1378" s="35" cm="1">
        <f t="array" ref="Q1378">_xll.Interp2dTab(-1,1,Parameters!$AL$29:$AY$29,Parameters!$AK$30:$AK$37,Parameters!$AL$30:$AY$37,ABS(L1378),ABS(K1378))</f>
        <v>0.44815131073109737</v>
      </c>
      <c r="R1378" s="35">
        <f t="shared" si="279"/>
        <v>-0.1096637650690261</v>
      </c>
      <c r="S1378" s="35">
        <f t="shared" si="285"/>
        <v>1.1702436701856032</v>
      </c>
      <c r="X1378" s="12"/>
      <c r="AB1378" s="17">
        <f>([1]WLTC_BFH!$I1379/1000-H1378)</f>
        <v>0.24166314229564723</v>
      </c>
      <c r="AC1378" s="17">
        <f t="shared" si="280"/>
        <v>0.24166314229564723</v>
      </c>
      <c r="AG1378" s="17">
        <f>([1]WLTC_BFH!$U1382/1000-N1378)</f>
        <v>-0.65712462033436847</v>
      </c>
      <c r="AH1378" s="17">
        <f t="shared" si="281"/>
        <v>0.65712462033436847</v>
      </c>
      <c r="AK1378">
        <v>-1.97320064194737</v>
      </c>
    </row>
    <row r="1379" spans="1:37" x14ac:dyDescent="0.3">
      <c r="A1379" s="5" t="s">
        <v>5</v>
      </c>
      <c r="B1379" s="5">
        <v>1375</v>
      </c>
      <c r="C1379" s="10">
        <v>56.2</v>
      </c>
      <c r="D1379" s="10">
        <v>56.2</v>
      </c>
      <c r="E1379" s="10">
        <v>57.8459</v>
      </c>
      <c r="F1379" s="13">
        <f t="shared" si="282"/>
        <v>-0.30555555555555397</v>
      </c>
      <c r="G1379" s="13">
        <f t="shared" si="283"/>
        <v>14.28844444444446</v>
      </c>
      <c r="H1379" s="35" cm="1">
        <f t="array" ref="H1379">(m*g*_xll.Interp1d(-1,Parameters!$H$48:$H$54,Parameters!$I$48:$I$54,C1379)+c_w*A*rho_L*(C1379/3.6)^2/2+F1379*e_i*m)*C1379/3.6/1000</f>
        <v>-3.847506420534994</v>
      </c>
      <c r="I1379" s="35">
        <f t="shared" si="273"/>
        <v>8.7557578027374916</v>
      </c>
      <c r="J1379" s="35">
        <f t="shared" si="274"/>
        <v>4196.2078842415958</v>
      </c>
      <c r="K1379" s="35">
        <f t="shared" si="275"/>
        <v>35.736625471873076</v>
      </c>
      <c r="L1379" s="35">
        <f t="shared" si="276"/>
        <v>514.05217251520219</v>
      </c>
      <c r="M1379" s="35" cm="1">
        <f t="array" ref="M1379">_xll.Interp2dTab(-1,1,Parameters!$V$29:$AI$29,Parameters!$U$30:$U$37,Parameters!$V$30:$AI$37,ABS(J1379),ABS(I1379))*_xll.Interp2dTab(-1,1,Parameters!$V$18:$AI$18,Parameters!$U$19:$U$26,Parameters!$V$19:$AI$26,ABS(J1379),ABS(I1379))</f>
        <v>0.63033963710149332</v>
      </c>
      <c r="N1379" s="35">
        <f t="shared" si="277"/>
        <v>-2.4252358008656936</v>
      </c>
      <c r="O1379" s="35">
        <f t="shared" si="278"/>
        <v>-2425.2358008656934</v>
      </c>
      <c r="P1379" s="35">
        <f t="shared" si="284"/>
        <v>1.620878535305607</v>
      </c>
      <c r="Q1379" s="35" cm="1">
        <f t="array" ref="Q1379">_xll.Interp2dTab(-1,1,Parameters!$AL$29:$AY$29,Parameters!$AK$30:$AK$37,Parameters!$AL$30:$AY$37,ABS(L1379),ABS(K1379))</f>
        <v>0.94644197528312368</v>
      </c>
      <c r="R1379" s="35">
        <f t="shared" si="279"/>
        <v>-3.6414415765656405</v>
      </c>
      <c r="S1379" s="35">
        <f t="shared" si="285"/>
        <v>1.1692321586365571</v>
      </c>
      <c r="X1379" s="12"/>
      <c r="AB1379" s="17">
        <f>([1]WLTC_BFH!$I1380/1000-H1379)</f>
        <v>3.8480140205349942</v>
      </c>
      <c r="AC1379" s="17">
        <f t="shared" si="280"/>
        <v>3.8480140205349942</v>
      </c>
      <c r="AG1379" s="17">
        <f>([1]WLTC_BFH!$U1383/1000-N1379)</f>
        <v>-2.1958127428232546</v>
      </c>
      <c r="AH1379" s="17">
        <f t="shared" si="281"/>
        <v>2.1958127428232546</v>
      </c>
      <c r="AK1379">
        <v>-7.5791143518999355</v>
      </c>
    </row>
    <row r="1380" spans="1:37" x14ac:dyDescent="0.3">
      <c r="A1380" s="5" t="s">
        <v>5</v>
      </c>
      <c r="B1380" s="5">
        <v>1376</v>
      </c>
      <c r="C1380" s="10">
        <v>54.3</v>
      </c>
      <c r="D1380" s="10">
        <v>54.3</v>
      </c>
      <c r="E1380" s="10">
        <v>57.878999999999998</v>
      </c>
      <c r="F1380" s="13">
        <f t="shared" si="282"/>
        <v>-0.52777777777777934</v>
      </c>
      <c r="G1380" s="13">
        <f t="shared" si="283"/>
        <v>14.303527777777793</v>
      </c>
      <c r="H1380" s="35" cm="1">
        <f t="array" ref="H1380">(m*g*_xll.Interp1d(-1,Parameters!$H$48:$H$54,Parameters!$I$48:$I$54,C1380)+c_w*A*rho_L*(C1380/3.6)^2/2+F1380*e_i*m)*C1380/3.6/1000</f>
        <v>-8.3884928234587637</v>
      </c>
      <c r="I1380" s="35">
        <f t="shared" si="273"/>
        <v>19.757628259053618</v>
      </c>
      <c r="J1380" s="35">
        <f t="shared" si="274"/>
        <v>4054.3432048811142</v>
      </c>
      <c r="K1380" s="35">
        <f t="shared" si="275"/>
        <v>80.640759739327351</v>
      </c>
      <c r="L1380" s="35">
        <f t="shared" si="276"/>
        <v>496.67318447643197</v>
      </c>
      <c r="M1380" s="35" cm="1">
        <f t="array" ref="M1380">_xll.Interp2dTab(-1,1,Parameters!$V$29:$AI$29,Parameters!$U$30:$U$37,Parameters!$V$30:$AI$37,ABS(J1380),ABS(I1380))*_xll.Interp2dTab(-1,1,Parameters!$V$18:$AI$18,Parameters!$U$19:$U$26,Parameters!$V$19:$AI$26,ABS(J1380),ABS(I1380))</f>
        <v>0.74317570068832073</v>
      </c>
      <c r="N1380" s="35">
        <f t="shared" si="277"/>
        <v>-6.2341240317929163</v>
      </c>
      <c r="O1380" s="35">
        <f t="shared" si="278"/>
        <v>-6234.124031792916</v>
      </c>
      <c r="P1380" s="35">
        <f t="shared" si="284"/>
        <v>1.6191468341856645</v>
      </c>
      <c r="Q1380" s="35" cm="1">
        <f t="array" ref="Q1380">_xll.Interp2dTab(-1,1,Parameters!$AL$29:$AY$29,Parameters!$AK$30:$AK$37,Parameters!$AL$30:$AY$37,ABS(L1380),ABS(K1380))</f>
        <v>0.95473172306866683</v>
      </c>
      <c r="R1380" s="35">
        <f t="shared" si="279"/>
        <v>-8.0087602072899315</v>
      </c>
      <c r="S1380" s="35">
        <f t="shared" si="285"/>
        <v>1.167007503023421</v>
      </c>
      <c r="X1380" s="12"/>
      <c r="AB1380" s="17">
        <f>([1]WLTC_BFH!$I1381/1000-H1380)</f>
        <v>8.3923937234587633</v>
      </c>
      <c r="AC1380" s="17">
        <f t="shared" si="280"/>
        <v>8.3923937234587633</v>
      </c>
      <c r="AG1380" s="17">
        <f>([1]WLTC_BFH!$U1384/1000-N1380)</f>
        <v>-7.5875902539213662</v>
      </c>
      <c r="AH1380" s="17">
        <f t="shared" si="281"/>
        <v>7.5875902539213662</v>
      </c>
      <c r="AK1380">
        <v>-18.858529376161826</v>
      </c>
    </row>
    <row r="1381" spans="1:37" x14ac:dyDescent="0.3">
      <c r="A1381" s="5" t="s">
        <v>5</v>
      </c>
      <c r="B1381" s="5">
        <v>1377</v>
      </c>
      <c r="C1381" s="10">
        <v>50.8</v>
      </c>
      <c r="D1381" s="10">
        <v>50.8</v>
      </c>
      <c r="E1381" s="10">
        <v>57.172400000000003</v>
      </c>
      <c r="F1381" s="13">
        <f t="shared" si="282"/>
        <v>-0.97222222222222221</v>
      </c>
      <c r="G1381" s="13">
        <f t="shared" si="283"/>
        <v>14.317638888888904</v>
      </c>
      <c r="H1381" s="35" cm="1">
        <f t="array" ref="H1381">(m*g*_xll.Interp1d(-1,Parameters!$H$48:$H$54,Parameters!$I$48:$I$54,C1381)+c_w*A*rho_L*(C1381/3.6)^2/2+F1381*e_i*m)*C1381/3.6/1000</f>
        <v>-16.563132079386055</v>
      </c>
      <c r="I1381" s="35">
        <f t="shared" si="273"/>
        <v>41.699366285165738</v>
      </c>
      <c r="J1381" s="35">
        <f t="shared" si="274"/>
        <v>3793.0135323749655</v>
      </c>
      <c r="K1381" s="35">
        <f t="shared" si="275"/>
        <v>170.19596349290396</v>
      </c>
      <c r="L1381" s="35">
        <f t="shared" si="276"/>
        <v>464.65925914185539</v>
      </c>
      <c r="M1381" s="35" cm="1">
        <f t="array" ref="M1381">_xll.Interp2dTab(-1,1,Parameters!$V$29:$AI$29,Parameters!$U$30:$U$37,Parameters!$V$30:$AI$37,ABS(J1381),ABS(I1381))*_xll.Interp2dTab(-1,1,Parameters!$V$18:$AI$18,Parameters!$U$19:$U$26,Parameters!$V$19:$AI$26,ABS(J1381),ABS(I1381))</f>
        <v>0.84133850606825289</v>
      </c>
      <c r="N1381" s="35">
        <f t="shared" si="277"/>
        <v>-13.935200799481818</v>
      </c>
      <c r="O1381" s="35">
        <f t="shared" si="278"/>
        <v>-13935.200799481818</v>
      </c>
      <c r="P1381" s="35">
        <f t="shared" si="284"/>
        <v>1.6152759450746974</v>
      </c>
      <c r="Q1381" s="35" cm="1">
        <f t="array" ref="Q1381">_xll.Interp2dTab(-1,1,Parameters!$AL$29:$AY$29,Parameters!$AK$30:$AK$37,Parameters!$AL$30:$AY$37,ABS(L1381),ABS(K1381))</f>
        <v>0.9291667481887691</v>
      </c>
      <c r="R1381" s="35">
        <f t="shared" si="279"/>
        <v>-15.389911574024225</v>
      </c>
      <c r="S1381" s="35">
        <f t="shared" si="285"/>
        <v>1.1627325275861922</v>
      </c>
      <c r="X1381" s="12"/>
      <c r="AB1381" s="17">
        <f>([1]WLTC_BFH!$I1382/1000-H1381)</f>
        <v>16.560234579386055</v>
      </c>
      <c r="AC1381" s="17">
        <f t="shared" si="280"/>
        <v>16.560234579386055</v>
      </c>
      <c r="AG1381" s="17">
        <f>([1]WLTC_BFH!$U1385/1000-N1381)</f>
        <v>-0.65610689282585355</v>
      </c>
      <c r="AH1381" s="17">
        <f t="shared" si="281"/>
        <v>0.65610689282585355</v>
      </c>
      <c r="AK1381">
        <v>-16.444366809879249</v>
      </c>
    </row>
    <row r="1382" spans="1:37" x14ac:dyDescent="0.3">
      <c r="A1382" s="5" t="s">
        <v>5</v>
      </c>
      <c r="B1382" s="5">
        <v>1378</v>
      </c>
      <c r="C1382" s="10">
        <v>45.5</v>
      </c>
      <c r="D1382" s="10">
        <v>45.5</v>
      </c>
      <c r="E1382" s="10">
        <v>55.954799999999999</v>
      </c>
      <c r="F1382" s="13">
        <f t="shared" si="282"/>
        <v>-1.4722222222222214</v>
      </c>
      <c r="G1382" s="13">
        <f t="shared" si="283"/>
        <v>14.330277777777793</v>
      </c>
      <c r="H1382" s="35" cm="1">
        <f t="array" ref="H1382">(m*g*_xll.Interp1d(-1,Parameters!$H$48:$H$54,Parameters!$I$48:$I$54,C1382)+c_w*A*rho_L*(C1382/3.6)^2/2+F1382*e_i*m)*C1382/3.6/1000</f>
        <v>-23.637371825830886</v>
      </c>
      <c r="I1382" s="35">
        <f t="shared" si="273"/>
        <v>66.441356768391927</v>
      </c>
      <c r="J1382" s="35">
        <f t="shared" si="274"/>
        <v>3397.2857425799402</v>
      </c>
      <c r="K1382" s="35">
        <f t="shared" si="275"/>
        <v>271.18039765019165</v>
      </c>
      <c r="L1382" s="35">
        <f t="shared" si="276"/>
        <v>416.1810293494965</v>
      </c>
      <c r="M1382" s="35" cm="1">
        <f t="array" ref="M1382">_xll.Interp2dTab(-1,1,Parameters!$V$29:$AI$29,Parameters!$U$30:$U$37,Parameters!$V$30:$AI$37,ABS(J1382),ABS(I1382))*_xll.Interp2dTab(-1,1,Parameters!$V$18:$AI$18,Parameters!$U$19:$U$26,Parameters!$V$19:$AI$26,ABS(J1382),ABS(I1382))</f>
        <v>0.87515547751293188</v>
      </c>
      <c r="N1382" s="35">
        <f t="shared" si="277"/>
        <v>-20.686375427385752</v>
      </c>
      <c r="O1382" s="35">
        <f t="shared" si="278"/>
        <v>-20686.375427385752</v>
      </c>
      <c r="P1382" s="35">
        <f t="shared" si="284"/>
        <v>1.6095297296782014</v>
      </c>
      <c r="Q1382" s="35" cm="1">
        <f t="array" ref="Q1382">_xll.Interp2dTab(-1,1,Parameters!$AL$29:$AY$29,Parameters!$AK$30:$AK$37,Parameters!$AL$30:$AY$37,ABS(L1382),ABS(K1382))</f>
        <v>0.87626106952558536</v>
      </c>
      <c r="R1382" s="35">
        <f t="shared" si="279"/>
        <v>-20.71250871687651</v>
      </c>
      <c r="S1382" s="35">
        <f t="shared" si="285"/>
        <v>1.1569790529426154</v>
      </c>
      <c r="X1382" s="12"/>
      <c r="AB1382" s="17">
        <f>([1]WLTC_BFH!$I1383/1000-H1382)</f>
        <v>23.633353725830887</v>
      </c>
      <c r="AC1382" s="17">
        <f t="shared" si="280"/>
        <v>23.633353725830887</v>
      </c>
      <c r="AG1382" s="17">
        <f>([1]WLTC_BFH!$U1386/1000-N1382)</f>
        <v>-1.0903922493822655</v>
      </c>
      <c r="AH1382" s="17">
        <f t="shared" si="281"/>
        <v>1.0903922493822655</v>
      </c>
      <c r="AK1382">
        <v>-20.217837885965082</v>
      </c>
    </row>
    <row r="1383" spans="1:37" x14ac:dyDescent="0.3">
      <c r="A1383" s="5" t="s">
        <v>5</v>
      </c>
      <c r="B1383" s="5">
        <v>1379</v>
      </c>
      <c r="C1383" s="10">
        <v>40.200000000000003</v>
      </c>
      <c r="D1383" s="10">
        <v>40.200000000000003</v>
      </c>
      <c r="E1383" s="10">
        <v>52.936799999999998</v>
      </c>
      <c r="F1383" s="13">
        <f t="shared" si="282"/>
        <v>-1.4722222222222214</v>
      </c>
      <c r="G1383" s="13">
        <f t="shared" si="283"/>
        <v>14.341444444444459</v>
      </c>
      <c r="H1383" s="35" cm="1">
        <f t="array" ref="H1383">(m*g*_xll.Interp1d(-1,Parameters!$H$48:$H$54,Parameters!$I$48:$I$54,C1383)+c_w*A*rho_L*(C1383/3.6)^2/2+F1383*e_i*m)*C1383/3.6/1000</f>
        <v>-21.044618439591183</v>
      </c>
      <c r="I1383" s="35">
        <f t="shared" si="273"/>
        <v>66.952331479114264</v>
      </c>
      <c r="J1383" s="35">
        <f t="shared" si="274"/>
        <v>3001.5579527849145</v>
      </c>
      <c r="K1383" s="35">
        <f t="shared" si="275"/>
        <v>273.26594093200487</v>
      </c>
      <c r="L1383" s="35">
        <f t="shared" si="276"/>
        <v>367.70279955713761</v>
      </c>
      <c r="M1383" s="35" cm="1">
        <f t="array" ref="M1383">_xll.Interp2dTab(-1,1,Parameters!$V$29:$AI$29,Parameters!$U$30:$U$37,Parameters!$V$30:$AI$37,ABS(J1383),ABS(I1383))*_xll.Interp2dTab(-1,1,Parameters!$V$18:$AI$18,Parameters!$U$19:$U$26,Parameters!$V$19:$AI$26,ABS(J1383),ABS(I1383))</f>
        <v>0.87859374131503476</v>
      </c>
      <c r="N1383" s="35">
        <f t="shared" si="277"/>
        <v>-18.489670049387787</v>
      </c>
      <c r="O1383" s="35">
        <f t="shared" si="278"/>
        <v>-18489.670049387787</v>
      </c>
      <c r="P1383" s="35">
        <f t="shared" si="284"/>
        <v>1.6043937102200381</v>
      </c>
      <c r="Q1383" s="35" cm="1">
        <f t="array" ref="Q1383">_xll.Interp2dTab(-1,1,Parameters!$AL$29:$AY$29,Parameters!$AK$30:$AK$37,Parameters!$AL$30:$AY$37,ABS(L1383),ABS(K1383))</f>
        <v>0.86454130466550916</v>
      </c>
      <c r="R1383" s="35">
        <f t="shared" si="279"/>
        <v>-18.193941881951993</v>
      </c>
      <c r="S1383" s="35">
        <f t="shared" si="285"/>
        <v>1.1519251801976287</v>
      </c>
      <c r="X1383" s="12"/>
      <c r="AB1383" s="17">
        <f>([1]WLTC_BFH!$I1384/1000-H1383)</f>
        <v>21.028373339591184</v>
      </c>
      <c r="AC1383" s="17">
        <f t="shared" si="280"/>
        <v>21.028373339591184</v>
      </c>
      <c r="AG1383" s="17">
        <f>([1]WLTC_BFH!$U1387/1000-N1383)</f>
        <v>-0.52478539615671593</v>
      </c>
      <c r="AH1383" s="17">
        <f t="shared" si="281"/>
        <v>0.52478539615671593</v>
      </c>
      <c r="AK1383">
        <v>-10.193677903277143</v>
      </c>
    </row>
    <row r="1384" spans="1:37" x14ac:dyDescent="0.3">
      <c r="A1384" s="5" t="s">
        <v>5</v>
      </c>
      <c r="B1384" s="5">
        <v>1380</v>
      </c>
      <c r="C1384" s="10">
        <v>34.9</v>
      </c>
      <c r="D1384" s="10">
        <v>34.9</v>
      </c>
      <c r="E1384" s="10">
        <v>48.984000000000002</v>
      </c>
      <c r="F1384" s="13">
        <f t="shared" si="282"/>
        <v>-1.4722222222222234</v>
      </c>
      <c r="G1384" s="13">
        <f t="shared" si="283"/>
        <v>14.351138888888903</v>
      </c>
      <c r="H1384" s="35" cm="1">
        <f t="array" ref="H1384">(m*g*_xll.Interp1d(-1,Parameters!$H$48:$H$54,Parameters!$I$48:$I$54,C1384)+c_w*A*rho_L*(C1384/3.6)^2/2+F1384*e_i*m)*C1384/3.6/1000</f>
        <v>-18.393171234162711</v>
      </c>
      <c r="I1384" s="35">
        <f t="shared" si="273"/>
        <v>67.403413222307051</v>
      </c>
      <c r="J1384" s="35">
        <f t="shared" si="274"/>
        <v>2605.8301629898879</v>
      </c>
      <c r="K1384" s="35">
        <f t="shared" si="275"/>
        <v>275.10703106684622</v>
      </c>
      <c r="L1384" s="35">
        <f t="shared" si="276"/>
        <v>319.22456976477861</v>
      </c>
      <c r="M1384" s="35" cm="1">
        <f t="array" ref="M1384">_xll.Interp2dTab(-1,1,Parameters!$V$29:$AI$29,Parameters!$U$30:$U$37,Parameters!$V$30:$AI$37,ABS(J1384),ABS(I1384))*_xll.Interp2dTab(-1,1,Parameters!$V$18:$AI$18,Parameters!$U$19:$U$26,Parameters!$V$19:$AI$26,ABS(J1384),ABS(I1384))</f>
        <v>0.87530144639827201</v>
      </c>
      <c r="N1384" s="35">
        <f t="shared" si="277"/>
        <v>-16.09956938511371</v>
      </c>
      <c r="O1384" s="35">
        <f t="shared" si="278"/>
        <v>-16099.569385113711</v>
      </c>
      <c r="P1384" s="35">
        <f t="shared" si="284"/>
        <v>1.599921607613062</v>
      </c>
      <c r="Q1384" s="35" cm="1">
        <f t="array" ref="Q1384">_xll.Interp2dTab(-1,1,Parameters!$AL$29:$AY$29,Parameters!$AK$30:$AK$37,Parameters!$AL$30:$AY$37,ABS(L1384),ABS(K1384))</f>
        <v>0.85022459567141795</v>
      </c>
      <c r="R1384" s="35">
        <f t="shared" si="279"/>
        <v>-15.638326575681146</v>
      </c>
      <c r="S1384" s="35">
        <f t="shared" si="285"/>
        <v>1.1475812005932728</v>
      </c>
      <c r="X1384" s="12"/>
      <c r="AB1384" s="17">
        <f>([1]WLTC_BFH!$I1385/1000-H1384)</f>
        <v>18.376503434162711</v>
      </c>
      <c r="AC1384" s="17">
        <f t="shared" si="280"/>
        <v>18.376503434162711</v>
      </c>
      <c r="AG1384" s="17">
        <f>([1]WLTC_BFH!$U1388/1000-N1384)</f>
        <v>0.58880832316537379</v>
      </c>
      <c r="AH1384" s="17">
        <f t="shared" si="281"/>
        <v>0.58880832316537379</v>
      </c>
      <c r="AK1384">
        <v>-2.5941028789010883</v>
      </c>
    </row>
    <row r="1385" spans="1:37" x14ac:dyDescent="0.3">
      <c r="A1385" s="5" t="s">
        <v>5</v>
      </c>
      <c r="B1385" s="5">
        <v>1381</v>
      </c>
      <c r="C1385" s="10">
        <v>29.6</v>
      </c>
      <c r="D1385" s="10">
        <v>29.6</v>
      </c>
      <c r="E1385" s="10">
        <v>43.589700000000001</v>
      </c>
      <c r="F1385" s="13">
        <f t="shared" si="282"/>
        <v>-1.4722222222222214</v>
      </c>
      <c r="G1385" s="13">
        <f t="shared" si="283"/>
        <v>14.359361111111125</v>
      </c>
      <c r="H1385" s="35" cm="1">
        <f t="array" ref="H1385">(m*g*_xll.Interp1d(-1,Parameters!$H$48:$H$54,Parameters!$I$48:$I$54,C1385)+c_w*A*rho_L*(C1385/3.6)^2/2+F1385*e_i*m)*C1385/3.6/1000</f>
        <v>-15.69047619620604</v>
      </c>
      <c r="I1385" s="35">
        <f t="shared" si="273"/>
        <v>67.794601997970005</v>
      </c>
      <c r="J1385" s="35">
        <f t="shared" si="274"/>
        <v>2210.1023731948621</v>
      </c>
      <c r="K1385" s="35">
        <f t="shared" si="275"/>
        <v>276.70366805471457</v>
      </c>
      <c r="L1385" s="35">
        <f t="shared" si="276"/>
        <v>270.74633997241972</v>
      </c>
      <c r="M1385" s="35" cm="1">
        <f t="array" ref="M1385">_xll.Interp2dTab(-1,1,Parameters!$V$29:$AI$29,Parameters!$U$30:$U$37,Parameters!$V$30:$AI$37,ABS(J1385),ABS(I1385))*_xll.Interp2dTab(-1,1,Parameters!$V$18:$AI$18,Parameters!$U$19:$U$26,Parameters!$V$19:$AI$26,ABS(J1385),ABS(I1385))</f>
        <v>0.87197178259143382</v>
      </c>
      <c r="N1385" s="35">
        <f t="shared" si="277"/>
        <v>-13.681652498514241</v>
      </c>
      <c r="O1385" s="35">
        <f t="shared" si="278"/>
        <v>-13681.652498514241</v>
      </c>
      <c r="P1385" s="35">
        <f t="shared" si="284"/>
        <v>1.596121148585697</v>
      </c>
      <c r="Q1385" s="35" cm="1">
        <f t="array" ref="Q1385">_xll.Interp2dTab(-1,1,Parameters!$AL$29:$AY$29,Parameters!$AK$30:$AK$37,Parameters!$AL$30:$AY$37,ABS(L1385),ABS(K1385))</f>
        <v>0.81745015103805907</v>
      </c>
      <c r="R1385" s="35">
        <f t="shared" si="279"/>
        <v>-12.826182136447699</v>
      </c>
      <c r="S1385" s="35">
        <f t="shared" si="285"/>
        <v>1.1440183722220374</v>
      </c>
      <c r="X1385" s="12"/>
      <c r="AB1385" s="17">
        <f>([1]WLTC_BFH!$I1386/1000-H1385)</f>
        <v>15.66665729620604</v>
      </c>
      <c r="AC1385" s="17">
        <f t="shared" si="280"/>
        <v>15.66665729620604</v>
      </c>
      <c r="AG1385" s="17">
        <f>([1]WLTC_BFH!$U1389/1000-N1385)</f>
        <v>8.7253667842280223</v>
      </c>
      <c r="AH1385" s="17">
        <f t="shared" si="281"/>
        <v>8.7253667842280223</v>
      </c>
      <c r="AK1385">
        <v>14.172586391194763</v>
      </c>
    </row>
    <row r="1386" spans="1:37" x14ac:dyDescent="0.3">
      <c r="A1386" s="5" t="s">
        <v>5</v>
      </c>
      <c r="B1386" s="5">
        <v>1382</v>
      </c>
      <c r="C1386" s="10">
        <v>27.3</v>
      </c>
      <c r="D1386" s="10">
        <v>27.3</v>
      </c>
      <c r="E1386" s="10">
        <v>37.549399999999999</v>
      </c>
      <c r="F1386" s="13">
        <f t="shared" si="282"/>
        <v>-0.63888888888888906</v>
      </c>
      <c r="G1386" s="13">
        <f t="shared" si="283"/>
        <v>14.366944444444458</v>
      </c>
      <c r="H1386" s="35" cm="1">
        <f t="array" ref="H1386">(m*g*_xll.Interp1d(-1,Parameters!$H$48:$H$54,Parameters!$I$48:$I$54,C1386)+c_w*A*rho_L*(C1386/3.6)^2/2+F1386*e_i*m)*C1386/3.6/1000</f>
        <v>-5.9090958135513683</v>
      </c>
      <c r="I1386" s="35">
        <f t="shared" si="273"/>
        <v>27.68274084640661</v>
      </c>
      <c r="J1386" s="35">
        <f t="shared" si="274"/>
        <v>2038.3714455479637</v>
      </c>
      <c r="K1386" s="35">
        <f t="shared" si="275"/>
        <v>112.98710676460858</v>
      </c>
      <c r="L1386" s="35">
        <f t="shared" si="276"/>
        <v>249.70861760969785</v>
      </c>
      <c r="M1386" s="35" cm="1">
        <f t="array" ref="M1386">_xll.Interp2dTab(-1,1,Parameters!$V$29:$AI$29,Parameters!$U$30:$U$37,Parameters!$V$30:$AI$37,ABS(J1386),ABS(I1386))*_xll.Interp2dTab(-1,1,Parameters!$V$18:$AI$18,Parameters!$U$19:$U$26,Parameters!$V$19:$AI$26,ABS(J1386),ABS(I1386))</f>
        <v>0.77489453471873804</v>
      </c>
      <c r="N1386" s="35">
        <f t="shared" si="277"/>
        <v>-4.5789260510503302</v>
      </c>
      <c r="O1386" s="35">
        <f t="shared" si="278"/>
        <v>-4578.92605105033</v>
      </c>
      <c r="P1386" s="35">
        <f t="shared" si="284"/>
        <v>1.5948492246826274</v>
      </c>
      <c r="Q1386" s="35" cm="1">
        <f t="array" ref="Q1386">_xll.Interp2dTab(-1,1,Parameters!$AL$29:$AY$29,Parameters!$AK$30:$AK$37,Parameters!$AL$30:$AY$37,ABS(L1386),ABS(K1386))</f>
        <v>0.9077583239197381</v>
      </c>
      <c r="R1386" s="35">
        <f t="shared" si="279"/>
        <v>-5.3640309115905316</v>
      </c>
      <c r="S1386" s="35">
        <f t="shared" si="285"/>
        <v>1.1425283636354844</v>
      </c>
      <c r="X1386" s="12"/>
      <c r="AB1386" s="17">
        <f>([1]WLTC_BFH!$I1387/1000-H1386)</f>
        <v>5.8881334135513681</v>
      </c>
      <c r="AC1386" s="17">
        <f t="shared" si="280"/>
        <v>5.8881334135513681</v>
      </c>
      <c r="AG1386" s="17">
        <f>([1]WLTC_BFH!$U1390/1000-N1386)</f>
        <v>12.015497479619949</v>
      </c>
      <c r="AH1386" s="17">
        <f t="shared" si="281"/>
        <v>12.015497479619949</v>
      </c>
      <c r="AK1386">
        <v>27.801220136562915</v>
      </c>
    </row>
    <row r="1387" spans="1:37" x14ac:dyDescent="0.3">
      <c r="A1387" s="5" t="s">
        <v>5</v>
      </c>
      <c r="B1387" s="5">
        <v>1383</v>
      </c>
      <c r="C1387" s="10">
        <v>29.3</v>
      </c>
      <c r="D1387" s="10">
        <v>29.3</v>
      </c>
      <c r="E1387" s="10">
        <v>31.730599999999999</v>
      </c>
      <c r="F1387" s="13">
        <f t="shared" si="282"/>
        <v>0.55555555555555558</v>
      </c>
      <c r="G1387" s="13">
        <f t="shared" si="283"/>
        <v>14.375083333333347</v>
      </c>
      <c r="H1387" s="35" cm="1">
        <f t="array" ref="H1387">(m*g*_xll.Interp1d(-1,Parameters!$H$48:$H$54,Parameters!$I$48:$I$54,C1387)+c_w*A*rho_L*(C1387/3.6)^2/2+F1387*e_i*m)*C1387/3.6/1000</f>
        <v>6.909139922166986</v>
      </c>
      <c r="I1387" s="35">
        <f t="shared" si="273"/>
        <v>30.158314774784301</v>
      </c>
      <c r="J1387" s="35">
        <f t="shared" si="274"/>
        <v>2187.7026869800493</v>
      </c>
      <c r="K1387" s="35">
        <f t="shared" si="275"/>
        <v>123.09116175328214</v>
      </c>
      <c r="L1387" s="35">
        <f t="shared" si="276"/>
        <v>268.00228922945598</v>
      </c>
      <c r="M1387" s="35" cm="1">
        <f t="array" ref="M1387">_xll.Interp2dTab(-1,1,Parameters!$V$29:$AI$29,Parameters!$U$30:$U$37,Parameters!$V$30:$AI$37,ABS(J1387),ABS(I1387))*_xll.Interp2dTab(-1,1,Parameters!$V$18:$AI$18,Parameters!$U$19:$U$26,Parameters!$V$19:$AI$26,ABS(J1387),ABS(I1387))</f>
        <v>0.78787965393289872</v>
      </c>
      <c r="N1387" s="35">
        <f t="shared" si="277"/>
        <v>8.7692833387412445</v>
      </c>
      <c r="O1387" s="35">
        <f t="shared" si="278"/>
        <v>8769.2833387412447</v>
      </c>
      <c r="P1387" s="35">
        <f t="shared" si="284"/>
        <v>1.5972851367211667</v>
      </c>
      <c r="Q1387" s="35" cm="1">
        <f t="array" ref="Q1387">_xll.Interp2dTab(-1,1,Parameters!$AL$29:$AY$29,Parameters!$AK$30:$AK$37,Parameters!$AL$30:$AY$37,ABS(L1387),ABS(K1387))</f>
        <v>0.9089476291221118</v>
      </c>
      <c r="R1387" s="35">
        <f t="shared" si="279"/>
        <v>7.6012519322373233</v>
      </c>
      <c r="S1387" s="35">
        <f t="shared" si="285"/>
        <v>1.1446398225055503</v>
      </c>
      <c r="X1387" s="12"/>
      <c r="AB1387" s="17">
        <f>([1]WLTC_BFH!$I1388/1000-H1387)</f>
        <v>-6.9270487221669859</v>
      </c>
      <c r="AC1387" s="17">
        <f t="shared" si="280"/>
        <v>6.9270487221669859</v>
      </c>
      <c r="AG1387" s="17">
        <f>([1]WLTC_BFH!$U1391/1000-N1387)</f>
        <v>2.7717977423395936</v>
      </c>
      <c r="AH1387" s="17">
        <f t="shared" si="281"/>
        <v>2.7717977423395936</v>
      </c>
      <c r="AK1387">
        <v>28.402853382747416</v>
      </c>
    </row>
    <row r="1388" spans="1:37" x14ac:dyDescent="0.3">
      <c r="A1388" s="5" t="s">
        <v>5</v>
      </c>
      <c r="B1388" s="5">
        <v>1384</v>
      </c>
      <c r="C1388" s="10">
        <v>32.9</v>
      </c>
      <c r="D1388" s="10">
        <v>32.9</v>
      </c>
      <c r="E1388" s="10">
        <v>28.285499999999999</v>
      </c>
      <c r="F1388" s="13">
        <f t="shared" si="282"/>
        <v>0.99999999999999933</v>
      </c>
      <c r="G1388" s="13">
        <f t="shared" si="283"/>
        <v>14.384222222222236</v>
      </c>
      <c r="H1388" s="35" cm="1">
        <f t="array" ref="H1388">(m*g*_xll.Interp1d(-1,Parameters!$H$48:$H$54,Parameters!$I$48:$I$54,C1388)+c_w*A*rho_L*(C1388/3.6)^2/2+F1388*e_i*m)*C1388/3.6/1000</f>
        <v>13.348079075770839</v>
      </c>
      <c r="I1388" s="35">
        <f t="shared" si="273"/>
        <v>51.888793771825931</v>
      </c>
      <c r="J1388" s="35">
        <f t="shared" si="274"/>
        <v>2456.4989215578021</v>
      </c>
      <c r="K1388" s="35">
        <f t="shared" si="275"/>
        <v>211.78411177970753</v>
      </c>
      <c r="L1388" s="35">
        <f t="shared" si="276"/>
        <v>300.93089814502048</v>
      </c>
      <c r="M1388" s="35" cm="1">
        <f t="array" ref="M1388">_xll.Interp2dTab(-1,1,Parameters!$V$29:$AI$29,Parameters!$U$30:$U$37,Parameters!$V$30:$AI$37,ABS(J1388),ABS(I1388))*_xll.Interp2dTab(-1,1,Parameters!$V$18:$AI$18,Parameters!$U$19:$U$26,Parameters!$V$19:$AI$26,ABS(J1388),ABS(I1388))</f>
        <v>0.8885279357934861</v>
      </c>
      <c r="N1388" s="35">
        <f t="shared" si="277"/>
        <v>15.022689257204439</v>
      </c>
      <c r="O1388" s="35">
        <f t="shared" si="278"/>
        <v>15022.689257204438</v>
      </c>
      <c r="P1388" s="35">
        <f t="shared" si="284"/>
        <v>1.601458105959279</v>
      </c>
      <c r="Q1388" s="35" cm="1">
        <f t="array" ref="Q1388">_xll.Interp2dTab(-1,1,Parameters!$AL$29:$AY$29,Parameters!$AK$30:$AK$37,Parameters!$AL$30:$AY$37,ABS(L1388),ABS(K1388))</f>
        <v>0.88312668236897607</v>
      </c>
      <c r="R1388" s="35">
        <f t="shared" si="279"/>
        <v>15.114568886045642</v>
      </c>
      <c r="S1388" s="35">
        <f t="shared" si="285"/>
        <v>1.1488383138627851</v>
      </c>
      <c r="X1388" s="12"/>
      <c r="AB1388" s="17">
        <f>([1]WLTC_BFH!$I1389/1000-H1388)</f>
        <v>-13.355599975770838</v>
      </c>
      <c r="AC1388" s="17">
        <f t="shared" si="280"/>
        <v>13.355599975770838</v>
      </c>
      <c r="AG1388" s="17">
        <f>([1]WLTC_BFH!$U1392/1000-N1388)</f>
        <v>-3.0515127866161933</v>
      </c>
      <c r="AH1388" s="17">
        <f t="shared" si="281"/>
        <v>3.0515127866161933</v>
      </c>
      <c r="AK1388">
        <v>19.256435056286609</v>
      </c>
    </row>
    <row r="1389" spans="1:37" x14ac:dyDescent="0.3">
      <c r="A1389" s="5" t="s">
        <v>5</v>
      </c>
      <c r="B1389" s="5">
        <v>1385</v>
      </c>
      <c r="C1389" s="10">
        <v>35.6</v>
      </c>
      <c r="D1389" s="10">
        <v>35.6</v>
      </c>
      <c r="E1389" s="10">
        <v>28.2728</v>
      </c>
      <c r="F1389" s="13">
        <f t="shared" si="282"/>
        <v>0.75000000000000078</v>
      </c>
      <c r="G1389" s="13">
        <f t="shared" si="283"/>
        <v>14.394111111111126</v>
      </c>
      <c r="H1389" s="35" cm="1">
        <f t="array" ref="H1389">(m*g*_xll.Interp1d(-1,Parameters!$H$48:$H$54,Parameters!$I$48:$I$54,C1389)+c_w*A*rho_L*(C1389/3.6)^2/2+F1389*e_i*m)*C1389/3.6/1000</f>
        <v>11.139967813474666</v>
      </c>
      <c r="I1389" s="35">
        <f t="shared" si="273"/>
        <v>40.02069628120428</v>
      </c>
      <c r="J1389" s="35">
        <f t="shared" si="274"/>
        <v>2658.0960974911181</v>
      </c>
      <c r="K1389" s="35">
        <f t="shared" si="275"/>
        <v>163.34447187173527</v>
      </c>
      <c r="L1389" s="35">
        <f t="shared" si="276"/>
        <v>325.62735483169399</v>
      </c>
      <c r="M1389" s="35" cm="1">
        <f t="array" ref="M1389">_xll.Interp2dTab(-1,1,Parameters!$V$29:$AI$29,Parameters!$U$30:$U$37,Parameters!$V$30:$AI$37,ABS(J1389),ABS(I1389))*_xll.Interp2dTab(-1,1,Parameters!$V$18:$AI$18,Parameters!$U$19:$U$26,Parameters!$V$19:$AI$26,ABS(J1389),ABS(I1389))</f>
        <v>0.83961031107919171</v>
      </c>
      <c r="N1389" s="35">
        <f t="shared" si="277"/>
        <v>13.268021683959462</v>
      </c>
      <c r="O1389" s="35">
        <f t="shared" si="278"/>
        <v>13268.021683959463</v>
      </c>
      <c r="P1389" s="35">
        <f t="shared" si="284"/>
        <v>1.6051436675381565</v>
      </c>
      <c r="Q1389" s="35" cm="1">
        <f t="array" ref="Q1389">_xll.Interp2dTab(-1,1,Parameters!$AL$29:$AY$29,Parameters!$AK$30:$AK$37,Parameters!$AL$30:$AY$37,ABS(L1389),ABS(K1389))</f>
        <v>0.9093179901047016</v>
      </c>
      <c r="R1389" s="35">
        <f t="shared" si="279"/>
        <v>12.250904452238954</v>
      </c>
      <c r="S1389" s="35">
        <f t="shared" si="285"/>
        <v>1.152241342877296</v>
      </c>
      <c r="X1389" s="12"/>
      <c r="AB1389" s="17">
        <f>([1]WLTC_BFH!$I1390/1000-H1389)</f>
        <v>-11.137030713474665</v>
      </c>
      <c r="AC1389" s="17">
        <f t="shared" si="280"/>
        <v>11.137030713474665</v>
      </c>
      <c r="AG1389" s="17">
        <f>([1]WLTC_BFH!$U1393/1000-N1389)</f>
        <v>-6.1457416839592414</v>
      </c>
      <c r="AH1389" s="17">
        <f t="shared" si="281"/>
        <v>6.1457416839592414</v>
      </c>
      <c r="AK1389">
        <v>5.1878434436311771</v>
      </c>
    </row>
    <row r="1390" spans="1:37" x14ac:dyDescent="0.3">
      <c r="A1390" s="5" t="s">
        <v>5</v>
      </c>
      <c r="B1390" s="5">
        <v>1386</v>
      </c>
      <c r="C1390" s="10">
        <v>36.700000000000003</v>
      </c>
      <c r="D1390" s="10">
        <v>36.700000000000003</v>
      </c>
      <c r="E1390" s="10">
        <v>31.375599999999999</v>
      </c>
      <c r="F1390" s="13">
        <f t="shared" si="282"/>
        <v>0.30555555555555597</v>
      </c>
      <c r="G1390" s="13">
        <f t="shared" si="283"/>
        <v>14.40430555555557</v>
      </c>
      <c r="H1390" s="35" cm="1">
        <f t="array" ref="H1390">(m*g*_xll.Interp1d(-1,Parameters!$H$48:$H$54,Parameters!$I$48:$I$54,C1390)+c_w*A*rho_L*(C1390/3.6)^2/2+F1390*e_i*m)*C1390/3.6/1000</f>
        <v>5.3481259801123668</v>
      </c>
      <c r="I1390" s="35">
        <f t="shared" si="273"/>
        <v>18.637440365219785</v>
      </c>
      <c r="J1390" s="35">
        <f t="shared" si="274"/>
        <v>2740.2282802787645</v>
      </c>
      <c r="K1390" s="35">
        <f t="shared" si="275"/>
        <v>76.068712850644559</v>
      </c>
      <c r="L1390" s="35">
        <f t="shared" si="276"/>
        <v>335.68887422256086</v>
      </c>
      <c r="M1390" s="35" cm="1">
        <f t="array" ref="M1390">_xll.Interp2dTab(-1,1,Parameters!$V$29:$AI$29,Parameters!$U$30:$U$37,Parameters!$V$30:$AI$37,ABS(J1390),ABS(I1390))*_xll.Interp2dTab(-1,1,Parameters!$V$18:$AI$18,Parameters!$U$19:$U$26,Parameters!$V$19:$AI$26,ABS(J1390),ABS(I1390))</f>
        <v>0.73390282912744276</v>
      </c>
      <c r="N1390" s="35">
        <f t="shared" si="277"/>
        <v>7.287239901324404</v>
      </c>
      <c r="O1390" s="35">
        <f t="shared" si="278"/>
        <v>7287.2399013244039</v>
      </c>
      <c r="P1390" s="35">
        <f t="shared" si="284"/>
        <v>1.60716790084408</v>
      </c>
      <c r="Q1390" s="35" cm="1">
        <f t="array" ref="Q1390">_xll.Interp2dTab(-1,1,Parameters!$AL$29:$AY$29,Parameters!$AK$30:$AK$37,Parameters!$AL$30:$AY$37,ABS(L1390),ABS(K1390))</f>
        <v>0.94082455588407599</v>
      </c>
      <c r="R1390" s="35">
        <f t="shared" si="279"/>
        <v>5.6845093451954263</v>
      </c>
      <c r="S1390" s="35">
        <f t="shared" si="285"/>
        <v>1.1538203732509613</v>
      </c>
      <c r="X1390" s="12"/>
      <c r="AB1390" s="17">
        <f>([1]WLTC_BFH!$I1391/1000-H1390)</f>
        <v>-5.3352519801123668</v>
      </c>
      <c r="AC1390" s="17">
        <f t="shared" si="280"/>
        <v>5.3352519801123668</v>
      </c>
      <c r="AG1390" s="17">
        <f>([1]WLTC_BFH!$U1394/1000-N1390)</f>
        <v>-4.3590799013242698</v>
      </c>
      <c r="AH1390" s="17">
        <f t="shared" si="281"/>
        <v>4.3590799013242698</v>
      </c>
      <c r="AK1390">
        <v>-8.4941495094386639</v>
      </c>
    </row>
    <row r="1391" spans="1:37" x14ac:dyDescent="0.3">
      <c r="A1391" s="5" t="s">
        <v>5</v>
      </c>
      <c r="B1391" s="5">
        <v>1387</v>
      </c>
      <c r="C1391" s="10">
        <v>37.6</v>
      </c>
      <c r="D1391" s="10">
        <v>37.6</v>
      </c>
      <c r="E1391" s="10">
        <v>34.469900000000003</v>
      </c>
      <c r="F1391" s="13">
        <f t="shared" si="282"/>
        <v>0.24999999999999961</v>
      </c>
      <c r="G1391" s="13">
        <f t="shared" si="283"/>
        <v>14.414750000000014</v>
      </c>
      <c r="H1391" s="35" cm="1">
        <f t="array" ref="H1391">(m*g*_xll.Interp1d(-1,Parameters!$H$48:$H$54,Parameters!$I$48:$I$54,C1391)+c_w*A*rho_L*(C1391/3.6)^2/2+F1391*e_i*m)*C1391/3.6/1000</f>
        <v>4.7124367489666588</v>
      </c>
      <c r="I1391" s="35">
        <f t="shared" si="273"/>
        <v>16.029072429570608</v>
      </c>
      <c r="J1391" s="35">
        <f t="shared" si="274"/>
        <v>2807.427338923203</v>
      </c>
      <c r="K1391" s="35">
        <f t="shared" si="275"/>
        <v>65.42265912129244</v>
      </c>
      <c r="L1391" s="35">
        <f t="shared" si="276"/>
        <v>343.92102645145201</v>
      </c>
      <c r="M1391" s="35" cm="1">
        <f t="array" ref="M1391">_xll.Interp2dTab(-1,1,Parameters!$V$29:$AI$29,Parameters!$U$30:$U$37,Parameters!$V$30:$AI$37,ABS(J1391),ABS(I1391))*_xll.Interp2dTab(-1,1,Parameters!$V$18:$AI$18,Parameters!$U$19:$U$26,Parameters!$V$19:$AI$26,ABS(J1391),ABS(I1391))</f>
        <v>0.72167918039205847</v>
      </c>
      <c r="N1391" s="35">
        <f t="shared" si="277"/>
        <v>6.5298222215674651</v>
      </c>
      <c r="O1391" s="35">
        <f t="shared" si="278"/>
        <v>6529.822221567465</v>
      </c>
      <c r="P1391" s="35">
        <f t="shared" si="284"/>
        <v>1.608981740350071</v>
      </c>
      <c r="Q1391" s="35" cm="1">
        <f t="array" ref="Q1391">_xll.Interp2dTab(-1,1,Parameters!$AL$29:$AY$29,Parameters!$AK$30:$AK$37,Parameters!$AL$30:$AY$37,ABS(L1391),ABS(K1391))</f>
        <v>0.94392401162462092</v>
      </c>
      <c r="R1391" s="35">
        <f t="shared" si="279"/>
        <v>4.9923899497544486</v>
      </c>
      <c r="S1391" s="35">
        <f t="shared" si="285"/>
        <v>1.1552071482370043</v>
      </c>
      <c r="X1391" s="12"/>
      <c r="AB1391" s="17">
        <f>([1]WLTC_BFH!$I1392/1000-H1391)</f>
        <v>-4.703252948966659</v>
      </c>
      <c r="AC1391" s="17">
        <f t="shared" si="280"/>
        <v>4.703252948966659</v>
      </c>
      <c r="AG1391" s="17">
        <f>([1]WLTC_BFH!$U1395/1000-N1391)</f>
        <v>0.36533777843231618</v>
      </c>
      <c r="AH1391" s="17">
        <f t="shared" si="281"/>
        <v>0.36533777843231618</v>
      </c>
      <c r="AK1391">
        <v>-5.5578055440711109</v>
      </c>
    </row>
    <row r="1392" spans="1:37" x14ac:dyDescent="0.3">
      <c r="A1392" s="5" t="s">
        <v>5</v>
      </c>
      <c r="B1392" s="5">
        <v>1388</v>
      </c>
      <c r="C1392" s="10">
        <v>39.4</v>
      </c>
      <c r="D1392" s="10">
        <v>39.4</v>
      </c>
      <c r="E1392" s="10">
        <v>36.260599999999997</v>
      </c>
      <c r="F1392" s="13">
        <f t="shared" si="282"/>
        <v>0.49999999999999922</v>
      </c>
      <c r="G1392" s="13">
        <f t="shared" si="283"/>
        <v>14.425694444444458</v>
      </c>
      <c r="H1392" s="35" cm="1">
        <f t="array" ref="H1392">(m*g*_xll.Interp1d(-1,Parameters!$H$48:$H$54,Parameters!$I$48:$I$54,C1392)+c_w*A*rho_L*(C1392/3.6)^2/2+F1392*e_i*m)*C1392/3.6/1000</f>
        <v>8.7074627068657531</v>
      </c>
      <c r="I1392" s="35">
        <f t="shared" si="273"/>
        <v>28.26481214906137</v>
      </c>
      <c r="J1392" s="35">
        <f t="shared" si="274"/>
        <v>2941.8254562120796</v>
      </c>
      <c r="K1392" s="35">
        <f t="shared" si="275"/>
        <v>115.36283078639399</v>
      </c>
      <c r="L1392" s="35">
        <f t="shared" si="276"/>
        <v>360.38533090923431</v>
      </c>
      <c r="M1392" s="35" cm="1">
        <f t="array" ref="M1392">_xll.Interp2dTab(-1,1,Parameters!$V$29:$AI$29,Parameters!$U$30:$U$37,Parameters!$V$30:$AI$37,ABS(J1392),ABS(I1392))*_xll.Interp2dTab(-1,1,Parameters!$V$18:$AI$18,Parameters!$U$19:$U$26,Parameters!$V$19:$AI$26,ABS(J1392),ABS(I1392))</f>
        <v>0.78186547592752675</v>
      </c>
      <c r="N1392" s="35">
        <f t="shared" si="277"/>
        <v>11.136778608284363</v>
      </c>
      <c r="O1392" s="35">
        <f t="shared" si="278"/>
        <v>11136.778608284363</v>
      </c>
      <c r="P1392" s="35">
        <f t="shared" si="284"/>
        <v>1.6120752899634834</v>
      </c>
      <c r="Q1392" s="35" cm="1">
        <f t="array" ref="Q1392">_xll.Interp2dTab(-1,1,Parameters!$AL$29:$AY$29,Parameters!$AK$30:$AK$37,Parameters!$AL$30:$AY$37,ABS(L1392),ABS(K1392))</f>
        <v>0.93337651213219708</v>
      </c>
      <c r="R1392" s="35">
        <f t="shared" si="279"/>
        <v>9.3289927416048872</v>
      </c>
      <c r="S1392" s="35">
        <f t="shared" si="285"/>
        <v>1.1577985351096725</v>
      </c>
      <c r="X1392" s="12"/>
      <c r="AB1392" s="17">
        <f>([1]WLTC_BFH!$I1393/1000-H1392)</f>
        <v>-8.7010839068657528</v>
      </c>
      <c r="AC1392" s="17">
        <f t="shared" si="280"/>
        <v>8.7010839068657528</v>
      </c>
      <c r="AG1392" s="17">
        <f>([1]WLTC_BFH!$U1396/1000-N1392)</f>
        <v>2.853935677429039</v>
      </c>
      <c r="AH1392" s="17">
        <f t="shared" si="281"/>
        <v>2.853935677429039</v>
      </c>
      <c r="AK1392">
        <v>5.9510610710012841</v>
      </c>
    </row>
    <row r="1393" spans="1:37" x14ac:dyDescent="0.3">
      <c r="A1393" s="5" t="s">
        <v>5</v>
      </c>
      <c r="B1393" s="5">
        <v>1389</v>
      </c>
      <c r="C1393" s="10">
        <v>42.5</v>
      </c>
      <c r="D1393" s="10">
        <v>42.5</v>
      </c>
      <c r="E1393" s="10">
        <v>36.877200000000002</v>
      </c>
      <c r="F1393" s="13">
        <f t="shared" si="282"/>
        <v>0.86111111111111149</v>
      </c>
      <c r="G1393" s="13">
        <f t="shared" si="283"/>
        <v>14.437500000000014</v>
      </c>
      <c r="H1393" s="35" cm="1">
        <f t="array" ref="H1393">(m*g*_xll.Interp1d(-1,Parameters!$H$48:$H$54,Parameters!$I$48:$I$54,C1393)+c_w*A*rho_L*(C1393/3.6)^2/2+F1393*e_i*m)*C1393/3.6/1000</f>
        <v>15.28555254053971</v>
      </c>
      <c r="I1393" s="35">
        <f t="shared" si="273"/>
        <v>45.998419993582104</v>
      </c>
      <c r="J1393" s="35">
        <f t="shared" si="274"/>
        <v>3173.2888804318122</v>
      </c>
      <c r="K1393" s="35">
        <f t="shared" si="275"/>
        <v>187.74255120380536</v>
      </c>
      <c r="L1393" s="35">
        <f t="shared" si="276"/>
        <v>388.74052191985936</v>
      </c>
      <c r="M1393" s="35" cm="1">
        <f t="array" ref="M1393">_xll.Interp2dTab(-1,1,Parameters!$V$29:$AI$29,Parameters!$U$30:$U$37,Parameters!$V$30:$AI$37,ABS(J1393),ABS(I1393))*_xll.Interp2dTab(-1,1,Parameters!$V$18:$AI$18,Parameters!$U$19:$U$26,Parameters!$V$19:$AI$26,ABS(J1393),ABS(I1393))</f>
        <v>0.86941195790144576</v>
      </c>
      <c r="N1393" s="35">
        <f t="shared" si="277"/>
        <v>17.581484130302748</v>
      </c>
      <c r="O1393" s="35">
        <f t="shared" si="278"/>
        <v>17581.484130302746</v>
      </c>
      <c r="P1393" s="35">
        <f t="shared" si="284"/>
        <v>1.6169590355552341</v>
      </c>
      <c r="Q1393" s="35" cm="1">
        <f t="array" ref="Q1393">_xll.Interp2dTab(-1,1,Parameters!$AL$29:$AY$29,Parameters!$AK$30:$AK$37,Parameters!$AL$30:$AY$37,ABS(L1393),ABS(K1393))</f>
        <v>0.91210721770065972</v>
      </c>
      <c r="R1393" s="35">
        <f t="shared" si="279"/>
        <v>16.758504092395206</v>
      </c>
      <c r="S1393" s="35">
        <f t="shared" si="285"/>
        <v>1.1624536751353378</v>
      </c>
      <c r="X1393" s="12"/>
      <c r="AB1393" s="17">
        <f>([1]WLTC_BFH!$I1394/1000-H1393)</f>
        <v>-15.28389614053971</v>
      </c>
      <c r="AC1393" s="17">
        <f t="shared" si="280"/>
        <v>15.28389614053971</v>
      </c>
      <c r="AG1393" s="17">
        <f>([1]WLTC_BFH!$U1397/1000-N1393)</f>
        <v>5.3195609147413876</v>
      </c>
      <c r="AH1393" s="17">
        <f t="shared" si="281"/>
        <v>5.3195609147413876</v>
      </c>
      <c r="AK1393">
        <v>18.762923043229904</v>
      </c>
    </row>
    <row r="1394" spans="1:37" x14ac:dyDescent="0.3">
      <c r="A1394" s="5" t="s">
        <v>5</v>
      </c>
      <c r="B1394" s="5">
        <v>1390</v>
      </c>
      <c r="C1394" s="10">
        <v>46.5</v>
      </c>
      <c r="D1394" s="10">
        <v>46.5</v>
      </c>
      <c r="E1394" s="10">
        <v>37.591000000000001</v>
      </c>
      <c r="F1394" s="13">
        <f t="shared" si="282"/>
        <v>1.1111111111111112</v>
      </c>
      <c r="G1394" s="13">
        <f t="shared" si="283"/>
        <v>14.450416666666682</v>
      </c>
      <c r="H1394" s="35" cm="1">
        <f t="array" ref="H1394">(m*g*_xll.Interp1d(-1,Parameters!$H$48:$H$54,Parameters!$I$48:$I$54,C1394)+c_w*A*rho_L*(C1394/3.6)^2/2+F1394*e_i*m)*C1394/3.6/1000</f>
        <v>21.261189398187962</v>
      </c>
      <c r="I1394" s="35">
        <f t="shared" si="273"/>
        <v>58.477029796678245</v>
      </c>
      <c r="J1394" s="35">
        <f t="shared" si="274"/>
        <v>3471.9513632959824</v>
      </c>
      <c r="K1394" s="35">
        <f t="shared" si="275"/>
        <v>238.67399711514227</v>
      </c>
      <c r="L1394" s="35">
        <f t="shared" si="276"/>
        <v>425.32786515937551</v>
      </c>
      <c r="M1394" s="35" cm="1">
        <f t="array" ref="M1394">_xll.Interp2dTab(-1,1,Parameters!$V$29:$AI$29,Parameters!$U$30:$U$37,Parameters!$V$30:$AI$37,ABS(J1394),ABS(I1394))*_xll.Interp2dTab(-1,1,Parameters!$V$18:$AI$18,Parameters!$U$19:$U$26,Parameters!$V$19:$AI$26,ABS(J1394),ABS(I1394))</f>
        <v>0.87967888652237058</v>
      </c>
      <c r="N1394" s="35">
        <f t="shared" si="277"/>
        <v>24.169261902192172</v>
      </c>
      <c r="O1394" s="35">
        <f t="shared" si="278"/>
        <v>24169.261902192171</v>
      </c>
      <c r="P1394" s="35">
        <f t="shared" si="284"/>
        <v>1.6236727194169542</v>
      </c>
      <c r="Q1394" s="35" cm="1">
        <f t="array" ref="Q1394">_xll.Interp2dTab(-1,1,Parameters!$AL$29:$AY$29,Parameters!$AK$30:$AK$37,Parameters!$AL$30:$AY$37,ABS(L1394),ABS(K1394))</f>
        <v>0.89397241632428204</v>
      </c>
      <c r="R1394" s="35">
        <f t="shared" si="279"/>
        <v>23.782824850018212</v>
      </c>
      <c r="S1394" s="35">
        <f t="shared" si="285"/>
        <v>1.1690600153714539</v>
      </c>
      <c r="X1394" s="12"/>
      <c r="AB1394" s="17">
        <f>([1]WLTC_BFH!$I1395/1000-H1394)</f>
        <v>-21.257948498187961</v>
      </c>
      <c r="AC1394" s="17">
        <f t="shared" si="280"/>
        <v>21.257948498187961</v>
      </c>
      <c r="AG1394" s="17">
        <f>([1]WLTC_BFH!$U1398/1000-N1394)</f>
        <v>1.5300648304812228</v>
      </c>
      <c r="AH1394" s="17">
        <f t="shared" si="281"/>
        <v>1.5300648304812228</v>
      </c>
      <c r="AK1394">
        <v>21.151372879273396</v>
      </c>
    </row>
    <row r="1395" spans="1:37" x14ac:dyDescent="0.3">
      <c r="A1395" s="5" t="s">
        <v>5</v>
      </c>
      <c r="B1395" s="5">
        <v>1391</v>
      </c>
      <c r="C1395" s="10">
        <v>50.2</v>
      </c>
      <c r="D1395" s="10">
        <v>50.2</v>
      </c>
      <c r="E1395" s="10">
        <v>39.686599999999999</v>
      </c>
      <c r="F1395" s="13">
        <f t="shared" si="282"/>
        <v>1.0277777777777786</v>
      </c>
      <c r="G1395" s="13">
        <f t="shared" si="283"/>
        <v>14.464361111111126</v>
      </c>
      <c r="H1395" s="35" cm="1">
        <f t="array" ref="H1395">(m*g*_xll.Interp1d(-1,Parameters!$H$48:$H$54,Parameters!$I$48:$I$54,C1395)+c_w*A*rho_L*(C1395/3.6)^2/2+F1395*e_i*m)*C1395/3.6/1000</f>
        <v>21.530924470120194</v>
      </c>
      <c r="I1395" s="35">
        <f t="shared" si="273"/>
        <v>54.854171814043539</v>
      </c>
      <c r="J1395" s="35">
        <f t="shared" si="274"/>
        <v>3748.2141599453398</v>
      </c>
      <c r="K1395" s="35">
        <f t="shared" si="275"/>
        <v>223.88730225901872</v>
      </c>
      <c r="L1395" s="35">
        <f t="shared" si="276"/>
        <v>459.17115765592791</v>
      </c>
      <c r="M1395" s="35" cm="1">
        <f t="array" ref="M1395">_xll.Interp2dTab(-1,1,Parameters!$V$29:$AI$29,Parameters!$U$30:$U$37,Parameters!$V$30:$AI$37,ABS(J1395),ABS(I1395))*_xll.Interp2dTab(-1,1,Parameters!$V$18:$AI$18,Parameters!$U$19:$U$26,Parameters!$V$19:$AI$26,ABS(J1395),ABS(I1395))</f>
        <v>0.87835573890172225</v>
      </c>
      <c r="N1395" s="35">
        <f t="shared" si="277"/>
        <v>24.512761192910304</v>
      </c>
      <c r="O1395" s="35">
        <f t="shared" si="278"/>
        <v>24512.761192910304</v>
      </c>
      <c r="P1395" s="35">
        <f t="shared" si="284"/>
        <v>1.6304818197483182</v>
      </c>
      <c r="Q1395" s="35" cm="1">
        <f t="array" ref="Q1395">_xll.Interp2dTab(-1,1,Parameters!$AL$29:$AY$29,Parameters!$AK$30:$AK$37,Parameters!$AL$30:$AY$37,ABS(L1395),ABS(K1395))</f>
        <v>0.90622530285490832</v>
      </c>
      <c r="R1395" s="35">
        <f t="shared" si="279"/>
        <v>23.758908962584346</v>
      </c>
      <c r="S1395" s="35">
        <f t="shared" si="285"/>
        <v>1.175659712305505</v>
      </c>
      <c r="X1395" s="12"/>
      <c r="AB1395" s="17">
        <f>([1]WLTC_BFH!$I1396/1000-H1395)</f>
        <v>-21.520129370120195</v>
      </c>
      <c r="AC1395" s="17">
        <f t="shared" si="280"/>
        <v>21.520129370120195</v>
      </c>
      <c r="AG1395" s="17">
        <f>([1]WLTC_BFH!$U1399/1000-N1395)</f>
        <v>-6.5331936253427862</v>
      </c>
      <c r="AH1395" s="17">
        <f t="shared" si="281"/>
        <v>6.5331936253427862</v>
      </c>
      <c r="AK1395">
        <v>7.9822401350766903</v>
      </c>
    </row>
    <row r="1396" spans="1:37" x14ac:dyDescent="0.3">
      <c r="A1396" s="5" t="s">
        <v>5</v>
      </c>
      <c r="B1396" s="5">
        <v>1392</v>
      </c>
      <c r="C1396" s="10">
        <v>52.8</v>
      </c>
      <c r="D1396" s="10">
        <v>52.8</v>
      </c>
      <c r="E1396" s="10">
        <v>44.032899999999998</v>
      </c>
      <c r="F1396" s="13">
        <f t="shared" si="282"/>
        <v>0.72222222222222066</v>
      </c>
      <c r="G1396" s="13">
        <f t="shared" si="283"/>
        <v>14.479027777777793</v>
      </c>
      <c r="H1396" s="35" cm="1">
        <f t="array" ref="H1396">(m*g*_xll.Interp1d(-1,Parameters!$H$48:$H$54,Parameters!$I$48:$I$54,C1396)+c_w*A*rho_L*(C1396/3.6)^2/2+F1396*e_i*m)*C1396/3.6/1000</f>
        <v>16.692423957448828</v>
      </c>
      <c r="I1396" s="35">
        <f t="shared" si="273"/>
        <v>40.433020511009985</v>
      </c>
      <c r="J1396" s="35">
        <f t="shared" si="274"/>
        <v>3942.3447738070508</v>
      </c>
      <c r="K1396" s="35">
        <f t="shared" si="275"/>
        <v>165.02737321568725</v>
      </c>
      <c r="L1396" s="35">
        <f t="shared" si="276"/>
        <v>482.95293076161346</v>
      </c>
      <c r="M1396" s="35" cm="1">
        <f t="array" ref="M1396">_xll.Interp2dTab(-1,1,Parameters!$V$29:$AI$29,Parameters!$U$30:$U$37,Parameters!$V$30:$AI$37,ABS(J1396),ABS(I1396))*_xll.Interp2dTab(-1,1,Parameters!$V$18:$AI$18,Parameters!$U$19:$U$26,Parameters!$V$19:$AI$26,ABS(J1396),ABS(I1396))</f>
        <v>0.83398849892693194</v>
      </c>
      <c r="N1396" s="35">
        <f t="shared" si="277"/>
        <v>20.015172845820381</v>
      </c>
      <c r="O1396" s="35">
        <f t="shared" si="278"/>
        <v>20015.17284582038</v>
      </c>
      <c r="P1396" s="35">
        <f t="shared" si="284"/>
        <v>1.6360415899832683</v>
      </c>
      <c r="Q1396" s="35" cm="1">
        <f t="array" ref="Q1396">_xll.Interp2dTab(-1,1,Parameters!$AL$29:$AY$29,Parameters!$AK$30:$AK$37,Parameters!$AL$30:$AY$37,ABS(L1396),ABS(K1396))</f>
        <v>0.93323281804465619</v>
      </c>
      <c r="R1396" s="35">
        <f t="shared" si="279"/>
        <v>17.886666258076318</v>
      </c>
      <c r="S1396" s="35">
        <f t="shared" si="285"/>
        <v>1.1806282307105262</v>
      </c>
      <c r="X1396" s="12"/>
      <c r="AB1396" s="17">
        <f>([1]WLTC_BFH!$I1397/1000-H1396)</f>
        <v>-16.670089657448827</v>
      </c>
      <c r="AC1396" s="17">
        <f t="shared" si="280"/>
        <v>16.670089657448827</v>
      </c>
      <c r="AG1396" s="17">
        <f>([1]WLTC_BFH!$U1400/1000-N1396)</f>
        <v>-9.7919420765895477</v>
      </c>
      <c r="AH1396" s="17">
        <f t="shared" si="281"/>
        <v>9.7919420765895477</v>
      </c>
      <c r="AK1396">
        <v>-12.31843732547957</v>
      </c>
    </row>
    <row r="1397" spans="1:37" x14ac:dyDescent="0.3">
      <c r="A1397" s="5" t="s">
        <v>5</v>
      </c>
      <c r="B1397" s="5">
        <v>1393</v>
      </c>
      <c r="C1397" s="10">
        <v>54.3</v>
      </c>
      <c r="D1397" s="10">
        <v>54.3</v>
      </c>
      <c r="E1397" s="10">
        <v>48.546300000000002</v>
      </c>
      <c r="F1397" s="13">
        <f t="shared" si="282"/>
        <v>0.41666666666666663</v>
      </c>
      <c r="G1397" s="13">
        <f t="shared" si="283"/>
        <v>14.494111111111126</v>
      </c>
      <c r="H1397" s="35" cm="1">
        <f t="array" ref="H1397">(m*g*_xll.Interp1d(-1,Parameters!$H$48:$H$54,Parameters!$I$48:$I$54,C1397)+c_w*A*rho_L*(C1397/3.6)^2/2+F1397*e_i*m)*C1397/3.6/1000</f>
        <v>10.985216578393116</v>
      </c>
      <c r="I1397" s="35">
        <f t="shared" si="273"/>
        <v>25.873757070414097</v>
      </c>
      <c r="J1397" s="35">
        <f t="shared" si="274"/>
        <v>4054.3432048811142</v>
      </c>
      <c r="K1397" s="35">
        <f t="shared" si="275"/>
        <v>105.60373948289514</v>
      </c>
      <c r="L1397" s="35">
        <f t="shared" si="276"/>
        <v>496.67318447643197</v>
      </c>
      <c r="M1397" s="35" cm="1">
        <f t="array" ref="M1397">_xll.Interp2dTab(-1,1,Parameters!$V$29:$AI$29,Parameters!$U$30:$U$37,Parameters!$V$30:$AI$37,ABS(J1397),ABS(I1397))*_xll.Interp2dTab(-1,1,Parameters!$V$18:$AI$18,Parameters!$U$19:$U$26,Parameters!$V$19:$AI$26,ABS(J1397),ABS(I1397))</f>
        <v>0.7696045068290257</v>
      </c>
      <c r="N1397" s="35">
        <f t="shared" si="277"/>
        <v>14.273846476880854</v>
      </c>
      <c r="O1397" s="35">
        <f t="shared" si="278"/>
        <v>14273.846476880854</v>
      </c>
      <c r="P1397" s="35">
        <f t="shared" si="284"/>
        <v>1.6400065473379575</v>
      </c>
      <c r="Q1397" s="35" cm="1">
        <f t="array" ref="Q1397">_xll.Interp2dTab(-1,1,Parameters!$AL$29:$AY$29,Parameters!$AK$30:$AK$37,Parameters!$AL$30:$AY$37,ABS(L1397),ABS(K1397))</f>
        <v>0.95297687529902364</v>
      </c>
      <c r="R1397" s="35">
        <f t="shared" si="279"/>
        <v>11.527264578110767</v>
      </c>
      <c r="S1397" s="35">
        <f t="shared" si="285"/>
        <v>1.1838302486488903</v>
      </c>
      <c r="X1397" s="12"/>
      <c r="AB1397" s="17">
        <f>([1]WLTC_BFH!$I1398/1000-H1397)</f>
        <v>-10.962898378393115</v>
      </c>
      <c r="AC1397" s="17">
        <f t="shared" si="280"/>
        <v>10.962898378393115</v>
      </c>
      <c r="AG1397" s="17">
        <f>([1]WLTC_BFH!$U1401/1000-N1397)</f>
        <v>-6.1509373859716021</v>
      </c>
      <c r="AH1397" s="17">
        <f t="shared" si="281"/>
        <v>6.1509373859716021</v>
      </c>
      <c r="AK1397">
        <v>-17.799440825381531</v>
      </c>
    </row>
    <row r="1398" spans="1:37" x14ac:dyDescent="0.3">
      <c r="A1398" s="5" t="s">
        <v>5</v>
      </c>
      <c r="B1398" s="5">
        <v>1394</v>
      </c>
      <c r="C1398" s="10">
        <v>54.9</v>
      </c>
      <c r="D1398" s="10">
        <v>54.9</v>
      </c>
      <c r="E1398" s="10">
        <v>51.543599999999998</v>
      </c>
      <c r="F1398" s="13">
        <f t="shared" si="282"/>
        <v>0.16666666666666705</v>
      </c>
      <c r="G1398" s="13">
        <f t="shared" si="283"/>
        <v>14.509361111111126</v>
      </c>
      <c r="H1398" s="35" cm="1">
        <f t="array" ref="H1398">(m*g*_xll.Interp1d(-1,Parameters!$H$48:$H$54,Parameters!$I$48:$I$54,C1398)+c_w*A*rho_L*(C1398/3.6)^2/2+F1398*e_i*m)*C1398/3.6/1000</f>
        <v>5.9571741134870724</v>
      </c>
      <c r="I1398" s="35">
        <f t="shared" si="273"/>
        <v>13.877736953115122</v>
      </c>
      <c r="J1398" s="35">
        <f t="shared" si="274"/>
        <v>4099.1425773107403</v>
      </c>
      <c r="K1398" s="35">
        <f t="shared" si="275"/>
        <v>56.641983374139372</v>
      </c>
      <c r="L1398" s="35">
        <f t="shared" si="276"/>
        <v>502.16128596235944</v>
      </c>
      <c r="M1398" s="35" cm="1">
        <f t="array" ref="M1398">_xll.Interp2dTab(-1,1,Parameters!$V$29:$AI$29,Parameters!$U$30:$U$37,Parameters!$V$30:$AI$37,ABS(J1398),ABS(I1398))*_xll.Interp2dTab(-1,1,Parameters!$V$18:$AI$18,Parameters!$U$19:$U$26,Parameters!$V$19:$AI$26,ABS(J1398),ABS(I1398))</f>
        <v>0.71944588278325294</v>
      </c>
      <c r="N1398" s="35">
        <f t="shared" si="277"/>
        <v>8.2802254569045708</v>
      </c>
      <c r="O1398" s="35">
        <f t="shared" si="278"/>
        <v>8280.2254569045708</v>
      </c>
      <c r="P1398" s="35">
        <f t="shared" si="284"/>
        <v>1.6423066099648753</v>
      </c>
      <c r="Q1398" s="35" cm="1">
        <f t="array" ref="Q1398">_xll.Interp2dTab(-1,1,Parameters!$AL$29:$AY$29,Parameters!$AK$30:$AK$37,Parameters!$AL$30:$AY$37,ABS(L1398),ABS(K1398))</f>
        <v>0.95500000000000007</v>
      </c>
      <c r="R1398" s="35">
        <f t="shared" si="279"/>
        <v>6.2378786528660441</v>
      </c>
      <c r="S1398" s="35">
        <f t="shared" si="285"/>
        <v>1.1855629927191309</v>
      </c>
      <c r="X1398" s="12"/>
      <c r="AB1398" s="17">
        <f>([1]WLTC_BFH!$I1399/1000-H1398)</f>
        <v>-5.9416997134870719</v>
      </c>
      <c r="AC1398" s="17">
        <f t="shared" si="280"/>
        <v>5.9416997134870719</v>
      </c>
      <c r="AG1398" s="17">
        <f>([1]WLTC_BFH!$U1402/1000-N1398)</f>
        <v>-1.6831443758234625</v>
      </c>
      <c r="AH1398" s="17">
        <f t="shared" si="281"/>
        <v>1.6831443758234625</v>
      </c>
      <c r="AK1398">
        <v>-11.364274952718784</v>
      </c>
    </row>
    <row r="1399" spans="1:37" x14ac:dyDescent="0.3">
      <c r="A1399" s="5" t="s">
        <v>5</v>
      </c>
      <c r="B1399" s="5">
        <v>1395</v>
      </c>
      <c r="C1399" s="10">
        <v>54.9</v>
      </c>
      <c r="D1399" s="10">
        <v>54.9</v>
      </c>
      <c r="E1399" s="10">
        <v>53.415999999999997</v>
      </c>
      <c r="F1399" s="13">
        <f t="shared" si="282"/>
        <v>0</v>
      </c>
      <c r="G1399" s="13">
        <f t="shared" si="283"/>
        <v>14.524611111111126</v>
      </c>
      <c r="H1399" s="35" cm="1">
        <f t="array" ref="H1399">(m*g*_xll.Interp1d(-1,Parameters!$H$48:$H$54,Parameters!$I$48:$I$54,C1399)+c_w*A*rho_L*(C1399/3.6)^2/2+F1399*e_i*m)*C1399/3.6/1000</f>
        <v>2.5005064301537319</v>
      </c>
      <c r="I1399" s="35">
        <f t="shared" si="273"/>
        <v>5.8251395420325798</v>
      </c>
      <c r="J1399" s="35">
        <f t="shared" si="274"/>
        <v>4099.1425773107403</v>
      </c>
      <c r="K1399" s="35">
        <f t="shared" si="275"/>
        <v>23.775307040805973</v>
      </c>
      <c r="L1399" s="35">
        <f t="shared" si="276"/>
        <v>502.16128596235944</v>
      </c>
      <c r="M1399" s="35" cm="1">
        <f t="array" ref="M1399">_xll.Interp2dTab(-1,1,Parameters!$V$29:$AI$29,Parameters!$U$30:$U$37,Parameters!$V$30:$AI$37,ABS(J1399),ABS(I1399))*_xll.Interp2dTab(-1,1,Parameters!$V$18:$AI$18,Parameters!$U$19:$U$26,Parameters!$V$19:$AI$26,ABS(J1399),ABS(I1399))</f>
        <v>0.4652116052415764</v>
      </c>
      <c r="N1399" s="35">
        <f t="shared" si="277"/>
        <v>5.3749872143779855</v>
      </c>
      <c r="O1399" s="35">
        <f t="shared" si="278"/>
        <v>5374.9872143779858</v>
      </c>
      <c r="P1399" s="35">
        <f t="shared" si="284"/>
        <v>1.6437996619688693</v>
      </c>
      <c r="Q1399" s="35" cm="1">
        <f t="array" ref="Q1399">_xll.Interp2dTab(-1,1,Parameters!$AL$29:$AY$29,Parameters!$AK$30:$AK$37,Parameters!$AL$30:$AY$37,ABS(L1399),ABS(K1399))</f>
        <v>0.91354663208140907</v>
      </c>
      <c r="R1399" s="35">
        <f t="shared" si="279"/>
        <v>2.7371415342604029</v>
      </c>
      <c r="S1399" s="35">
        <f t="shared" si="285"/>
        <v>1.186323309811981</v>
      </c>
      <c r="X1399" s="12"/>
      <c r="AB1399" s="17">
        <f>([1]WLTC_BFH!$I1400/1000-H1399)</f>
        <v>-2.491020930153732</v>
      </c>
      <c r="AC1399" s="17">
        <f t="shared" si="280"/>
        <v>2.491020930153732</v>
      </c>
      <c r="AG1399" s="17">
        <f>([1]WLTC_BFH!$U1403/1000-N1399)</f>
        <v>-0.24939462178543437</v>
      </c>
      <c r="AH1399" s="17">
        <f t="shared" si="281"/>
        <v>0.24939462178543437</v>
      </c>
      <c r="AK1399">
        <v>-7.3251342578822145</v>
      </c>
    </row>
    <row r="1400" spans="1:37" x14ac:dyDescent="0.3">
      <c r="A1400" s="5" t="s">
        <v>5</v>
      </c>
      <c r="B1400" s="5">
        <v>1396</v>
      </c>
      <c r="C1400" s="10">
        <v>54.7</v>
      </c>
      <c r="D1400" s="10">
        <v>54.7</v>
      </c>
      <c r="E1400" s="10">
        <v>54.042400000000001</v>
      </c>
      <c r="F1400" s="13">
        <f t="shared" si="282"/>
        <v>-5.5555555555554373E-2</v>
      </c>
      <c r="G1400" s="13">
        <f t="shared" si="283"/>
        <v>14.539805555555571</v>
      </c>
      <c r="H1400" s="35" cm="1">
        <f t="array" ref="H1400">(m*g*_xll.Interp1d(-1,Parameters!$H$48:$H$54,Parameters!$I$48:$I$54,C1400)+c_w*A*rho_L*(C1400/3.6)^2/2+F1400*e_i*m)*C1400/3.6/1000</f>
        <v>1.3315203274394285</v>
      </c>
      <c r="I1400" s="35">
        <f t="shared" si="273"/>
        <v>3.1132297846522516</v>
      </c>
      <c r="J1400" s="35">
        <f t="shared" si="274"/>
        <v>4084.209453167532</v>
      </c>
      <c r="K1400" s="35">
        <f t="shared" si="275"/>
        <v>12.706647366058165</v>
      </c>
      <c r="L1400" s="35">
        <f t="shared" si="276"/>
        <v>500.33191880038368</v>
      </c>
      <c r="M1400" s="35" cm="1">
        <f t="array" ref="M1400">_xll.Interp2dTab(-1,1,Parameters!$V$29:$AI$29,Parameters!$U$30:$U$37,Parameters!$V$30:$AI$37,ABS(J1400),ABS(I1400))*_xll.Interp2dTab(-1,1,Parameters!$V$18:$AI$18,Parameters!$U$19:$U$26,Parameters!$V$19:$AI$26,ABS(J1400),ABS(I1400))</f>
        <v>0.33402976011423779</v>
      </c>
      <c r="N1400" s="35">
        <f t="shared" si="277"/>
        <v>3.9862326248536957</v>
      </c>
      <c r="O1400" s="35">
        <f t="shared" si="278"/>
        <v>3986.2326248536956</v>
      </c>
      <c r="P1400" s="35">
        <f t="shared" si="284"/>
        <v>1.6449069488091064</v>
      </c>
      <c r="Q1400" s="35" cm="1">
        <f t="array" ref="Q1400">_xll.Interp2dTab(-1,1,Parameters!$AL$29:$AY$29,Parameters!$AK$30:$AK$37,Parameters!$AL$30:$AY$37,ABS(L1400),ABS(K1400))</f>
        <v>0.67446358310685639</v>
      </c>
      <c r="R1400" s="35">
        <f t="shared" si="279"/>
        <v>1.9741915809685362</v>
      </c>
      <c r="S1400" s="35">
        <f t="shared" si="285"/>
        <v>1.1868716963622501</v>
      </c>
      <c r="X1400" s="12"/>
      <c r="AB1400" s="17">
        <f>([1]WLTC_BFH!$I1401/1000-H1400)</f>
        <v>-1.3268777274394286</v>
      </c>
      <c r="AC1400" s="17">
        <f t="shared" si="280"/>
        <v>1.3268777274394286</v>
      </c>
      <c r="AG1400" s="17">
        <f>([1]WLTC_BFH!$U1404/1000-N1400)</f>
        <v>-0.68457224749479106</v>
      </c>
      <c r="AH1400" s="17">
        <f t="shared" si="281"/>
        <v>0.68457224749479106</v>
      </c>
      <c r="AK1400">
        <v>-3.2987154529883127</v>
      </c>
    </row>
    <row r="1401" spans="1:37" x14ac:dyDescent="0.3">
      <c r="A1401" s="5" t="s">
        <v>5</v>
      </c>
      <c r="B1401" s="5">
        <v>1397</v>
      </c>
      <c r="C1401" s="10">
        <v>54.1</v>
      </c>
      <c r="D1401" s="10">
        <v>54.1</v>
      </c>
      <c r="E1401" s="10">
        <v>54.408499999999997</v>
      </c>
      <c r="F1401" s="13">
        <f t="shared" si="282"/>
        <v>-0.16666666666666705</v>
      </c>
      <c r="G1401" s="13">
        <f t="shared" si="283"/>
        <v>14.554833333333349</v>
      </c>
      <c r="H1401" s="35" cm="1">
        <f t="array" ref="H1401">(m*g*_xll.Interp1d(-1,Parameters!$H$48:$H$54,Parameters!$I$48:$I$54,C1401)+c_w*A*rho_L*(C1401/3.6)^2/2+F1401*e_i*m)*C1401/3.6/1000</f>
        <v>-0.98889869656353746</v>
      </c>
      <c r="I1401" s="35">
        <f t="shared" si="273"/>
        <v>2.3377886269937931</v>
      </c>
      <c r="J1401" s="35">
        <f t="shared" si="274"/>
        <v>4039.4100807379064</v>
      </c>
      <c r="K1401" s="35">
        <f t="shared" si="275"/>
        <v>9.5416842810751668</v>
      </c>
      <c r="L1401" s="35">
        <f t="shared" si="276"/>
        <v>494.84381731445626</v>
      </c>
      <c r="M1401" s="35" cm="1">
        <f t="array" ref="M1401">_xll.Interp2dTab(-1,1,Parameters!$V$29:$AI$29,Parameters!$U$30:$U$37,Parameters!$V$30:$AI$37,ABS(J1401),ABS(I1401))*_xll.Interp2dTab(-1,1,Parameters!$V$18:$AI$18,Parameters!$U$19:$U$26,Parameters!$V$19:$AI$26,ABS(J1401),ABS(I1401))</f>
        <v>0.2995502440423618</v>
      </c>
      <c r="N1401" s="35">
        <f t="shared" si="277"/>
        <v>-0.29622484588878112</v>
      </c>
      <c r="O1401" s="35">
        <f t="shared" si="278"/>
        <v>-296.22484588878115</v>
      </c>
      <c r="P1401" s="35">
        <f t="shared" si="284"/>
        <v>1.6448246641296929</v>
      </c>
      <c r="Q1401" s="35" cm="1">
        <f t="array" ref="Q1401">_xll.Interp2dTab(-1,1,Parameters!$AL$29:$AY$29,Parameters!$AK$30:$AK$37,Parameters!$AL$30:$AY$37,ABS(L1401),ABS(K1401))</f>
        <v>0.60610038047122361</v>
      </c>
      <c r="R1401" s="35">
        <f t="shared" si="279"/>
        <v>-0.59937187623465715</v>
      </c>
      <c r="S1401" s="35">
        <f t="shared" si="285"/>
        <v>1.1867052041744071</v>
      </c>
      <c r="X1401" s="12"/>
      <c r="AB1401" s="17">
        <f>([1]WLTC_BFH!$I1402/1000-H1401)</f>
        <v>0.99290439656353746</v>
      </c>
      <c r="AC1401" s="17">
        <f t="shared" si="280"/>
        <v>0.99290439656353746</v>
      </c>
      <c r="AG1401" s="17">
        <f>([1]WLTC_BFH!$U1405/1000-N1401)</f>
        <v>-0.57170372553978721</v>
      </c>
      <c r="AH1401" s="17">
        <f t="shared" si="281"/>
        <v>0.57170372553978721</v>
      </c>
      <c r="AK1401">
        <v>-6.3763126611316858</v>
      </c>
    </row>
    <row r="1402" spans="1:37" x14ac:dyDescent="0.3">
      <c r="A1402" s="5" t="s">
        <v>5</v>
      </c>
      <c r="B1402" s="5">
        <v>1398</v>
      </c>
      <c r="C1402" s="10">
        <v>53.2</v>
      </c>
      <c r="D1402" s="10">
        <v>53.2</v>
      </c>
      <c r="E1402" s="10">
        <v>54.636200000000002</v>
      </c>
      <c r="F1402" s="13">
        <f t="shared" si="282"/>
        <v>-0.24999999999999961</v>
      </c>
      <c r="G1402" s="13">
        <f t="shared" si="283"/>
        <v>14.569611111111126</v>
      </c>
      <c r="H1402" s="35" cm="1">
        <f t="array" ref="H1402">(m*g*_xll.Interp1d(-1,Parameters!$H$48:$H$54,Parameters!$I$48:$I$54,C1402)+c_w*A*rho_L*(C1402/3.6)^2/2+F1402*e_i*m)*C1402/3.6/1000</f>
        <v>-2.6982152721312063</v>
      </c>
      <c r="I1402" s="35">
        <f t="shared" si="273"/>
        <v>6.4865783166685986</v>
      </c>
      <c r="J1402" s="35">
        <f t="shared" si="274"/>
        <v>3972.2110220934683</v>
      </c>
      <c r="K1402" s="35">
        <f t="shared" si="275"/>
        <v>26.474969399482887</v>
      </c>
      <c r="L1402" s="35">
        <f t="shared" si="276"/>
        <v>486.61166508556511</v>
      </c>
      <c r="M1402" s="35" cm="1">
        <f t="array" ref="M1402">_xll.Interp2dTab(-1,1,Parameters!$V$29:$AI$29,Parameters!$U$30:$U$37,Parameters!$V$30:$AI$37,ABS(J1402),ABS(I1402))*_xll.Interp2dTab(-1,1,Parameters!$V$18:$AI$18,Parameters!$U$19:$U$26,Parameters!$V$19:$AI$26,ABS(J1402),ABS(I1402))</f>
        <v>0.49770825158251908</v>
      </c>
      <c r="N1402" s="35">
        <f t="shared" si="277"/>
        <v>-1.3429240054856735</v>
      </c>
      <c r="O1402" s="35">
        <f t="shared" si="278"/>
        <v>-1342.9240054856734</v>
      </c>
      <c r="P1402" s="35">
        <f t="shared" si="284"/>
        <v>1.6444516296837246</v>
      </c>
      <c r="Q1402" s="35" cm="1">
        <f t="array" ref="Q1402">_xll.Interp2dTab(-1,1,Parameters!$AL$29:$AY$29,Parameters!$AK$30:$AK$37,Parameters!$AL$30:$AY$37,ABS(L1402),ABS(K1402))</f>
        <v>0.94084548687107206</v>
      </c>
      <c r="R1402" s="35">
        <f t="shared" si="279"/>
        <v>-2.5386036613912468</v>
      </c>
      <c r="S1402" s="35">
        <f t="shared" si="285"/>
        <v>1.1860000364906873</v>
      </c>
      <c r="X1402" s="12"/>
      <c r="AB1402" s="17">
        <f>([1]WLTC_BFH!$I1403/1000-H1402)</f>
        <v>2.7012188721312063</v>
      </c>
      <c r="AC1402" s="17">
        <f t="shared" si="280"/>
        <v>2.7012188721312063</v>
      </c>
      <c r="AG1402" s="17">
        <f>([1]WLTC_BFH!$U1406/1000-N1402)</f>
        <v>0.39642400548566903</v>
      </c>
      <c r="AH1402" s="17">
        <f t="shared" si="281"/>
        <v>0.39642400548566903</v>
      </c>
      <c r="AK1402">
        <v>-6.0071543345465832</v>
      </c>
    </row>
    <row r="1403" spans="1:37" x14ac:dyDescent="0.3">
      <c r="A1403" s="5" t="s">
        <v>5</v>
      </c>
      <c r="B1403" s="5">
        <v>1399</v>
      </c>
      <c r="C1403" s="10">
        <v>52.1</v>
      </c>
      <c r="D1403" s="10">
        <v>52.1</v>
      </c>
      <c r="E1403" s="10">
        <v>54.569600000000001</v>
      </c>
      <c r="F1403" s="13">
        <f t="shared" si="282"/>
        <v>-0.30555555555555597</v>
      </c>
      <c r="G1403" s="13">
        <f t="shared" si="283"/>
        <v>14.584083333333348</v>
      </c>
      <c r="H1403" s="35" cm="1">
        <f t="array" ref="H1403">(m*g*_xll.Interp1d(-1,Parameters!$H$48:$H$54,Parameters!$I$48:$I$54,C1403)+c_w*A*rho_L*(C1403/3.6)^2/2+F1403*e_i*m)*C1403/3.6/1000</f>
        <v>-3.7959143463853211</v>
      </c>
      <c r="I1403" s="35">
        <f t="shared" si="273"/>
        <v>9.3181432572992158</v>
      </c>
      <c r="J1403" s="35">
        <f t="shared" si="274"/>
        <v>3890.078839305821</v>
      </c>
      <c r="K1403" s="35">
        <f t="shared" si="275"/>
        <v>38.032001704666747</v>
      </c>
      <c r="L1403" s="35">
        <f t="shared" si="276"/>
        <v>476.55014569469813</v>
      </c>
      <c r="M1403" s="35" cm="1">
        <f t="array" ref="M1403">_xll.Interp2dTab(-1,1,Parameters!$V$29:$AI$29,Parameters!$U$30:$U$37,Parameters!$V$30:$AI$37,ABS(J1403),ABS(I1403))*_xll.Interp2dTab(-1,1,Parameters!$V$18:$AI$18,Parameters!$U$19:$U$26,Parameters!$V$19:$AI$26,ABS(J1403),ABS(I1403))</f>
        <v>0.65766889233247006</v>
      </c>
      <c r="N1403" s="35">
        <f t="shared" si="277"/>
        <v>-2.4964547835761661</v>
      </c>
      <c r="O1403" s="35">
        <f t="shared" si="278"/>
        <v>-2496.4547835761659</v>
      </c>
      <c r="P1403" s="35">
        <f t="shared" si="284"/>
        <v>1.6437581700216202</v>
      </c>
      <c r="Q1403" s="35" cm="1">
        <f t="array" ref="Q1403">_xll.Interp2dTab(-1,1,Parameters!$AL$29:$AY$29,Parameters!$AK$30:$AK$37,Parameters!$AL$30:$AY$37,ABS(L1403),ABS(K1403))</f>
        <v>0.94720800394023819</v>
      </c>
      <c r="R1403" s="35">
        <f t="shared" si="279"/>
        <v>-3.5955204511677539</v>
      </c>
      <c r="S1403" s="35">
        <f t="shared" si="285"/>
        <v>1.1850012808098074</v>
      </c>
      <c r="X1403" s="12"/>
      <c r="AB1403" s="17">
        <f>([1]WLTC_BFH!$I1404/1000-H1403)</f>
        <v>3.7976319463853212</v>
      </c>
      <c r="AC1403" s="17">
        <f t="shared" si="280"/>
        <v>3.7976319463853212</v>
      </c>
      <c r="AG1403" s="17">
        <f>([1]WLTC_BFH!$U1407/1000-N1403)</f>
        <v>1.6262947835761716</v>
      </c>
      <c r="AH1403" s="17">
        <f t="shared" si="281"/>
        <v>1.6262947835761716</v>
      </c>
      <c r="AK1403">
        <v>-5.1161689255582443</v>
      </c>
    </row>
    <row r="1404" spans="1:37" x14ac:dyDescent="0.3">
      <c r="A1404" s="5" t="s">
        <v>5</v>
      </c>
      <c r="B1404" s="5">
        <v>1400</v>
      </c>
      <c r="C1404" s="10">
        <v>50.7</v>
      </c>
      <c r="D1404" s="10">
        <v>50.7</v>
      </c>
      <c r="E1404" s="10">
        <v>53.952800000000003</v>
      </c>
      <c r="F1404" s="13">
        <f t="shared" si="282"/>
        <v>-0.38888888888888851</v>
      </c>
      <c r="G1404" s="13">
        <f t="shared" si="283"/>
        <v>14.598166666666682</v>
      </c>
      <c r="H1404" s="35" cm="1">
        <f t="array" ref="H1404">(m*g*_xll.Interp1d(-1,Parameters!$H$48:$H$54,Parameters!$I$48:$I$54,C1404)+c_w*A*rho_L*(C1404/3.6)^2/2+F1404*e_i*m)*C1404/3.6/1000</f>
        <v>-5.3628966451182194</v>
      </c>
      <c r="I1404" s="35">
        <f t="shared" si="273"/>
        <v>13.528267123201603</v>
      </c>
      <c r="J1404" s="35">
        <f t="shared" si="274"/>
        <v>3785.5469703033614</v>
      </c>
      <c r="K1404" s="35">
        <f t="shared" si="275"/>
        <v>55.215622263347342</v>
      </c>
      <c r="L1404" s="35">
        <f t="shared" si="276"/>
        <v>463.74457556086747</v>
      </c>
      <c r="M1404" s="35" cm="1">
        <f t="array" ref="M1404">_xll.Interp2dTab(-1,1,Parameters!$V$29:$AI$29,Parameters!$U$30:$U$37,Parameters!$V$30:$AI$37,ABS(J1404),ABS(I1404))*_xll.Interp2dTab(-1,1,Parameters!$V$18:$AI$18,Parameters!$U$19:$U$26,Parameters!$V$19:$AI$26,ABS(J1404),ABS(I1404))</f>
        <v>0.71410258831018147</v>
      </c>
      <c r="N1404" s="35">
        <f t="shared" si="277"/>
        <v>-3.8296583751189091</v>
      </c>
      <c r="O1404" s="35">
        <f t="shared" si="278"/>
        <v>-3829.6583751189091</v>
      </c>
      <c r="P1404" s="35">
        <f t="shared" si="284"/>
        <v>1.6426943760285315</v>
      </c>
      <c r="Q1404" s="35" cm="1">
        <f t="array" ref="Q1404">_xll.Interp2dTab(-1,1,Parameters!$AL$29:$AY$29,Parameters!$AK$30:$AK$37,Parameters!$AL$30:$AY$37,ABS(L1404),ABS(K1404))</f>
        <v>0.95299813417917156</v>
      </c>
      <c r="R1404" s="35">
        <f t="shared" si="279"/>
        <v>-5.1108304965934019</v>
      </c>
      <c r="S1404" s="35">
        <f t="shared" si="285"/>
        <v>1.1835816056718647</v>
      </c>
      <c r="X1404" s="12"/>
      <c r="AB1404" s="17">
        <f>([1]WLTC_BFH!$I1405/1000-H1404)</f>
        <v>5.3607941451182191</v>
      </c>
      <c r="AC1404" s="17">
        <f t="shared" si="280"/>
        <v>5.3607941451182191</v>
      </c>
      <c r="AG1404" s="17">
        <f>([1]WLTC_BFH!$U1408/1000-N1404)</f>
        <v>2.9656583751189092</v>
      </c>
      <c r="AH1404" s="17">
        <f t="shared" si="281"/>
        <v>2.9656583751189092</v>
      </c>
      <c r="AK1404">
        <v>-2.8316124450012268</v>
      </c>
    </row>
    <row r="1405" spans="1:37" x14ac:dyDescent="0.3">
      <c r="A1405" s="5" t="s">
        <v>5</v>
      </c>
      <c r="B1405" s="5">
        <v>1401</v>
      </c>
      <c r="C1405" s="10">
        <v>49.1</v>
      </c>
      <c r="D1405" s="10">
        <v>49.1</v>
      </c>
      <c r="E1405" s="10">
        <v>53.031799999999997</v>
      </c>
      <c r="F1405" s="13">
        <f t="shared" si="282"/>
        <v>-0.44444444444444481</v>
      </c>
      <c r="G1405" s="13">
        <f t="shared" si="283"/>
        <v>14.61180555555557</v>
      </c>
      <c r="H1405" s="35" cm="1">
        <f t="array" ref="H1405">(m*g*_xll.Interp1d(-1,Parameters!$H$48:$H$54,Parameters!$I$48:$I$54,C1405)+c_w*A*rho_L*(C1405/3.6)^2/2+F1405*e_i*m)*C1405/3.6/1000</f>
        <v>-6.2970797801107281</v>
      </c>
      <c r="I1405" s="35">
        <f t="shared" si="273"/>
        <v>16.402438029915423</v>
      </c>
      <c r="J1405" s="35">
        <f t="shared" si="274"/>
        <v>3666.0819771576935</v>
      </c>
      <c r="K1405" s="35">
        <f t="shared" si="275"/>
        <v>66.946550819099798</v>
      </c>
      <c r="L1405" s="35">
        <f t="shared" si="276"/>
        <v>449.10963826506105</v>
      </c>
      <c r="M1405" s="35" cm="1">
        <f t="array" ref="M1405">_xll.Interp2dTab(-1,1,Parameters!$V$29:$AI$29,Parameters!$U$30:$U$37,Parameters!$V$30:$AI$37,ABS(J1405),ABS(I1405))*_xll.Interp2dTab(-1,1,Parameters!$V$18:$AI$18,Parameters!$U$19:$U$26,Parameters!$V$19:$AI$26,ABS(J1405),ABS(I1405))</f>
        <v>0.72634955865827766</v>
      </c>
      <c r="N1405" s="35">
        <f t="shared" si="277"/>
        <v>-4.5738811191193918</v>
      </c>
      <c r="O1405" s="35">
        <f t="shared" si="278"/>
        <v>-4573.8811191193918</v>
      </c>
      <c r="P1405" s="35">
        <f t="shared" si="284"/>
        <v>1.6414238534954428</v>
      </c>
      <c r="Q1405" s="35" cm="1">
        <f t="array" ref="Q1405">_xll.Interp2dTab(-1,1,Parameters!$AL$29:$AY$29,Parameters!$AK$30:$AK$37,Parameters!$AL$30:$AY$37,ABS(L1405),ABS(K1405))</f>
        <v>0.95159306581190961</v>
      </c>
      <c r="R1405" s="35">
        <f t="shared" si="279"/>
        <v>-5.9922574536177535</v>
      </c>
      <c r="S1405" s="35">
        <f t="shared" si="285"/>
        <v>1.1819170897125264</v>
      </c>
      <c r="X1405" s="12"/>
      <c r="AB1405" s="17">
        <f>([1]WLTC_BFH!$I1406/1000-H1405)</f>
        <v>6.293984780110728</v>
      </c>
      <c r="AC1405" s="17">
        <f t="shared" si="280"/>
        <v>6.293984780110728</v>
      </c>
      <c r="AG1405" s="17">
        <f>([1]WLTC_BFH!$U1409/1000-N1405)</f>
        <v>-1.9965988808809989</v>
      </c>
      <c r="AH1405" s="17">
        <f t="shared" si="281"/>
        <v>1.9965988808809989</v>
      </c>
      <c r="AK1405">
        <v>-7.7393306998069562</v>
      </c>
    </row>
    <row r="1406" spans="1:37" x14ac:dyDescent="0.3">
      <c r="A1406" s="5" t="s">
        <v>5</v>
      </c>
      <c r="B1406" s="5">
        <v>1402</v>
      </c>
      <c r="C1406" s="10">
        <v>47.4</v>
      </c>
      <c r="D1406" s="10">
        <v>47.4</v>
      </c>
      <c r="E1406" s="10">
        <v>52.073700000000002</v>
      </c>
      <c r="F1406" s="13">
        <f t="shared" si="282"/>
        <v>-0.47222222222222299</v>
      </c>
      <c r="G1406" s="13">
        <f t="shared" si="283"/>
        <v>14.624972222222237</v>
      </c>
      <c r="H1406" s="35" cm="1">
        <f t="array" ref="H1406">(m*g*_xll.Interp1d(-1,Parameters!$H$48:$H$54,Parameters!$I$48:$I$54,C1406)+c_w*A*rho_L*(C1406/3.6)^2/2+F1406*e_i*m)*C1406/3.6/1000</f>
        <v>-6.6444599899198789</v>
      </c>
      <c r="I1406" s="35">
        <f t="shared" si="273"/>
        <v>17.92800856979019</v>
      </c>
      <c r="J1406" s="35">
        <f t="shared" si="274"/>
        <v>3539.150421940421</v>
      </c>
      <c r="K1406" s="35">
        <f t="shared" si="275"/>
        <v>73.173166977598669</v>
      </c>
      <c r="L1406" s="35">
        <f t="shared" si="276"/>
        <v>433.56001738826666</v>
      </c>
      <c r="M1406" s="35" cm="1">
        <f t="array" ref="M1406">_xll.Interp2dTab(-1,1,Parameters!$V$29:$AI$29,Parameters!$U$30:$U$37,Parameters!$V$30:$AI$37,ABS(J1406),ABS(I1406))*_xll.Interp2dTab(-1,1,Parameters!$V$18:$AI$18,Parameters!$U$19:$U$26,Parameters!$V$19:$AI$26,ABS(J1406),ABS(I1406))</f>
        <v>0.73289124203580258</v>
      </c>
      <c r="N1406" s="35">
        <f t="shared" si="277"/>
        <v>-4.8696665346695767</v>
      </c>
      <c r="O1406" s="35">
        <f t="shared" si="278"/>
        <v>-4869.6665346695763</v>
      </c>
      <c r="P1406" s="35">
        <f t="shared" si="284"/>
        <v>1.6400711683469236</v>
      </c>
      <c r="Q1406" s="35" cm="1">
        <f t="array" ref="Q1406">_xll.Interp2dTab(-1,1,Parameters!$AL$29:$AY$29,Parameters!$AK$30:$AK$37,Parameters!$AL$30:$AY$37,ABS(L1406),ABS(K1406))</f>
        <v>0.95013837605836282</v>
      </c>
      <c r="R1406" s="35">
        <f t="shared" si="279"/>
        <v>-6.3131564246072394</v>
      </c>
      <c r="S1406" s="35">
        <f t="shared" si="285"/>
        <v>1.1801634351501356</v>
      </c>
      <c r="X1406" s="12"/>
      <c r="AB1406" s="17">
        <f>([1]WLTC_BFH!$I1407/1000-H1406)</f>
        <v>6.641532289919879</v>
      </c>
      <c r="AC1406" s="17">
        <f t="shared" si="280"/>
        <v>6.641532289919879</v>
      </c>
      <c r="AG1406" s="17">
        <f>([1]WLTC_BFH!$U1410/1000-N1406)</f>
        <v>-3.6666934653305301</v>
      </c>
      <c r="AH1406" s="17">
        <f t="shared" si="281"/>
        <v>3.6666934653305301</v>
      </c>
      <c r="AK1406">
        <v>-7.4980869373656054</v>
      </c>
    </row>
    <row r="1407" spans="1:37" x14ac:dyDescent="0.3">
      <c r="A1407" s="5" t="s">
        <v>5</v>
      </c>
      <c r="B1407" s="5">
        <v>1403</v>
      </c>
      <c r="C1407" s="10">
        <v>45.2</v>
      </c>
      <c r="D1407" s="10">
        <v>45.2</v>
      </c>
      <c r="E1407" s="10">
        <v>51.118600000000001</v>
      </c>
      <c r="F1407" s="13">
        <f t="shared" si="282"/>
        <v>-0.61111111111110994</v>
      </c>
      <c r="G1407" s="13">
        <f t="shared" si="283"/>
        <v>14.637527777777793</v>
      </c>
      <c r="H1407" s="35" cm="1">
        <f t="array" ref="H1407">(m*g*_xll.Interp1d(-1,Parameters!$H$48:$H$54,Parameters!$I$48:$I$54,C1407)+c_w*A*rho_L*(C1407/3.6)^2/2+F1407*e_i*m)*C1407/3.6/1000</f>
        <v>-8.7883531638792523</v>
      </c>
      <c r="I1407" s="35">
        <f t="shared" si="273"/>
        <v>24.866792377135383</v>
      </c>
      <c r="J1407" s="35">
        <f t="shared" si="274"/>
        <v>3374.8860563651274</v>
      </c>
      <c r="K1407" s="35">
        <f t="shared" si="275"/>
        <v>101.49381308727807</v>
      </c>
      <c r="L1407" s="35">
        <f t="shared" si="276"/>
        <v>413.43697860653282</v>
      </c>
      <c r="M1407" s="35" cm="1">
        <f t="array" ref="M1407">_xll.Interp2dTab(-1,1,Parameters!$V$29:$AI$29,Parameters!$U$30:$U$37,Parameters!$V$30:$AI$37,ABS(J1407),ABS(I1407))*_xll.Interp2dTab(-1,1,Parameters!$V$18:$AI$18,Parameters!$U$19:$U$26,Parameters!$V$19:$AI$26,ABS(J1407),ABS(I1407))</f>
        <v>0.76488944152443072</v>
      </c>
      <c r="N1407" s="35">
        <f t="shared" si="277"/>
        <v>-6.7221185434390653</v>
      </c>
      <c r="O1407" s="35">
        <f t="shared" si="278"/>
        <v>-6722.1185434390654</v>
      </c>
      <c r="P1407" s="35">
        <f t="shared" si="284"/>
        <v>1.6382039131959683</v>
      </c>
      <c r="Q1407" s="35" cm="1">
        <f t="array" ref="Q1407">_xll.Interp2dTab(-1,1,Parameters!$AL$29:$AY$29,Parameters!$AK$30:$AK$37,Parameters!$AL$30:$AY$37,ABS(L1407),ABS(K1407))</f>
        <v>0.94583089944735388</v>
      </c>
      <c r="R1407" s="35">
        <f t="shared" si="279"/>
        <v>-8.3122959776529122</v>
      </c>
      <c r="S1407" s="35">
        <f t="shared" si="285"/>
        <v>1.177854464045232</v>
      </c>
      <c r="X1407" s="12"/>
      <c r="AB1407" s="17">
        <f>([1]WLTC_BFH!$I1408/1000-H1407)</f>
        <v>8.7854635638792526</v>
      </c>
      <c r="AC1407" s="17">
        <f t="shared" si="280"/>
        <v>8.7854635638792526</v>
      </c>
      <c r="AG1407" s="17">
        <f>([1]WLTC_BFH!$U1411/1000-N1407)</f>
        <v>5.3910785434395665</v>
      </c>
      <c r="AH1407" s="17">
        <f t="shared" si="281"/>
        <v>5.3910785434395665</v>
      </c>
      <c r="AK1407">
        <v>-0.34730492475456665</v>
      </c>
    </row>
    <row r="1408" spans="1:37" x14ac:dyDescent="0.3">
      <c r="A1408" s="5" t="s">
        <v>5</v>
      </c>
      <c r="B1408" s="5">
        <v>1404</v>
      </c>
      <c r="C1408" s="10">
        <v>41.8</v>
      </c>
      <c r="D1408" s="10">
        <v>41.8</v>
      </c>
      <c r="E1408" s="10">
        <v>49.241900000000001</v>
      </c>
      <c r="F1408" s="13">
        <f t="shared" si="282"/>
        <v>-0.94444444444444597</v>
      </c>
      <c r="G1408" s="13">
        <f t="shared" si="283"/>
        <v>14.649138888888904</v>
      </c>
      <c r="H1408" s="35" cm="1">
        <f t="array" ref="H1408">(m*g*_xll.Interp1d(-1,Parameters!$H$48:$H$54,Parameters!$I$48:$I$54,C1408)+c_w*A*rho_L*(C1408/3.6)^2/2+F1408*e_i*m)*C1408/3.6/1000</f>
        <v>-13.499661853744239</v>
      </c>
      <c r="I1408" s="35">
        <f t="shared" si="273"/>
        <v>41.304494417009955</v>
      </c>
      <c r="J1408" s="35">
        <f t="shared" si="274"/>
        <v>3121.022945930582</v>
      </c>
      <c r="K1408" s="35">
        <f t="shared" si="275"/>
        <v>168.58429396302614</v>
      </c>
      <c r="L1408" s="35">
        <f t="shared" si="276"/>
        <v>382.33773685294398</v>
      </c>
      <c r="M1408" s="35" cm="1">
        <f t="array" ref="M1408">_xll.Interp2dTab(-1,1,Parameters!$V$29:$AI$29,Parameters!$U$30:$U$37,Parameters!$V$30:$AI$37,ABS(J1408),ABS(I1408))*_xll.Interp2dTab(-1,1,Parameters!$V$18:$AI$18,Parameters!$U$19:$U$26,Parameters!$V$19:$AI$26,ABS(J1408),ABS(I1408))</f>
        <v>0.84632939523252348</v>
      </c>
      <c r="N1408" s="35">
        <f t="shared" si="277"/>
        <v>-11.42516065252293</v>
      </c>
      <c r="O1408" s="35">
        <f t="shared" si="278"/>
        <v>-11425.160652522929</v>
      </c>
      <c r="P1408" s="35">
        <f t="shared" si="284"/>
        <v>1.6350302574591564</v>
      </c>
      <c r="Q1408" s="35" cm="1">
        <f t="array" ref="Q1408">_xll.Interp2dTab(-1,1,Parameters!$AL$29:$AY$29,Parameters!$AK$30:$AK$37,Parameters!$AL$30:$AY$37,ABS(L1408),ABS(K1408))</f>
        <v>0.91774048071701753</v>
      </c>
      <c r="R1408" s="35">
        <f t="shared" si="279"/>
        <v>-12.389186159172421</v>
      </c>
      <c r="S1408" s="35">
        <f t="shared" si="285"/>
        <v>1.1744130234454619</v>
      </c>
      <c r="X1408" s="12"/>
      <c r="AB1408" s="17">
        <f>([1]WLTC_BFH!$I1409/1000-H1408)</f>
        <v>13.49175275374424</v>
      </c>
      <c r="AC1408" s="17">
        <f t="shared" si="280"/>
        <v>13.49175275374424</v>
      </c>
      <c r="AG1408" s="17">
        <f>([1]WLTC_BFH!$U1412/1000-N1408)</f>
        <v>-0.47391934747783182</v>
      </c>
      <c r="AH1408" s="17">
        <f t="shared" si="281"/>
        <v>0.47391934747783182</v>
      </c>
      <c r="AK1408">
        <v>-7.7165878810301587</v>
      </c>
    </row>
    <row r="1409" spans="1:37" x14ac:dyDescent="0.3">
      <c r="A1409" s="5" t="s">
        <v>5</v>
      </c>
      <c r="B1409" s="5">
        <v>1405</v>
      </c>
      <c r="C1409" s="10">
        <v>36.5</v>
      </c>
      <c r="D1409" s="10">
        <v>36.5</v>
      </c>
      <c r="E1409" s="10">
        <v>46.69</v>
      </c>
      <c r="F1409" s="13">
        <f t="shared" si="282"/>
        <v>-1.4722222222222214</v>
      </c>
      <c r="G1409" s="13">
        <f t="shared" si="283"/>
        <v>14.659277777777794</v>
      </c>
      <c r="H1409" s="35" cm="1">
        <f t="array" ref="H1409">(m*g*_xll.Interp1d(-1,Parameters!$H$48:$H$54,Parameters!$I$48:$I$54,C1409)+c_w*A*rho_L*(C1409/3.6)^2/2+F1409*e_i*m)*C1409/3.6/1000</f>
        <v>-19.199348894074326</v>
      </c>
      <c r="I1409" s="35">
        <f t="shared" si="273"/>
        <v>67.273548857821865</v>
      </c>
      <c r="J1409" s="35">
        <f t="shared" si="274"/>
        <v>2725.2951561355567</v>
      </c>
      <c r="K1409" s="35">
        <f t="shared" si="275"/>
        <v>274.57698966319992</v>
      </c>
      <c r="L1409" s="35">
        <f t="shared" si="276"/>
        <v>333.85950706058514</v>
      </c>
      <c r="M1409" s="35" cm="1">
        <f t="array" ref="M1409">_xll.Interp2dTab(-1,1,Parameters!$V$29:$AI$29,Parameters!$U$30:$U$37,Parameters!$V$30:$AI$37,ABS(J1409),ABS(I1409))*_xll.Interp2dTab(-1,1,Parameters!$V$18:$AI$18,Parameters!$U$19:$U$26,Parameters!$V$19:$AI$26,ABS(J1409),ABS(I1409))</f>
        <v>0.87630515127091391</v>
      </c>
      <c r="N1409" s="35">
        <f t="shared" si="277"/>
        <v>-16.824488336924855</v>
      </c>
      <c r="O1409" s="35">
        <f t="shared" si="278"/>
        <v>-16824.488336924856</v>
      </c>
      <c r="P1409" s="35">
        <f t="shared" si="284"/>
        <v>1.6303567884766772</v>
      </c>
      <c r="Q1409" s="35" cm="1">
        <f t="array" ref="Q1409">_xll.Interp2dTab(-1,1,Parameters!$AL$29:$AY$29,Parameters!$AK$30:$AK$37,Parameters!$AL$30:$AY$37,ABS(L1409),ABS(K1409))</f>
        <v>0.85455084772225542</v>
      </c>
      <c r="R1409" s="35">
        <f t="shared" si="279"/>
        <v>-16.406819873146564</v>
      </c>
      <c r="S1409" s="35">
        <f t="shared" si="285"/>
        <v>1.169855573480699</v>
      </c>
      <c r="X1409" s="12"/>
      <c r="AB1409" s="17">
        <f>([1]WLTC_BFH!$I1410/1000-H1409)</f>
        <v>19.186669494074327</v>
      </c>
      <c r="AC1409" s="17">
        <f t="shared" si="280"/>
        <v>19.186669494074327</v>
      </c>
      <c r="AG1409" s="17">
        <f>([1]WLTC_BFH!$U1413/1000-N1409)</f>
        <v>-5.0570965687346572</v>
      </c>
      <c r="AH1409" s="17">
        <f t="shared" si="281"/>
        <v>5.0570965687346572</v>
      </c>
      <c r="AK1409">
        <v>-15.481041884838064</v>
      </c>
    </row>
    <row r="1410" spans="1:37" x14ac:dyDescent="0.3">
      <c r="A1410" s="5" t="s">
        <v>5</v>
      </c>
      <c r="B1410" s="5">
        <v>1406</v>
      </c>
      <c r="C1410" s="10">
        <v>31.2</v>
      </c>
      <c r="D1410" s="10">
        <v>31.2</v>
      </c>
      <c r="E1410" s="10">
        <v>44.779800000000002</v>
      </c>
      <c r="F1410" s="13">
        <f t="shared" si="282"/>
        <v>-1.4722222222222223</v>
      </c>
      <c r="G1410" s="13">
        <f t="shared" si="283"/>
        <v>14.66794444444446</v>
      </c>
      <c r="H1410" s="35" cm="1">
        <f t="array" ref="H1410">(m*g*_xll.Interp1d(-1,Parameters!$H$48:$H$54,Parameters!$I$48:$I$54,C1410)+c_w*A*rho_L*(C1410/3.6)^2/2+F1410*e_i*m)*C1410/3.6/1000</f>
        <v>-16.511340274747923</v>
      </c>
      <c r="I1410" s="35">
        <f t="shared" si="273"/>
        <v>67.682818529342967</v>
      </c>
      <c r="J1410" s="35">
        <f t="shared" si="274"/>
        <v>2329.56736634053</v>
      </c>
      <c r="K1410" s="35">
        <f t="shared" si="275"/>
        <v>276.24742382751333</v>
      </c>
      <c r="L1410" s="35">
        <f t="shared" si="276"/>
        <v>285.38127726822614</v>
      </c>
      <c r="M1410" s="35" cm="1">
        <f t="array" ref="M1410">_xll.Interp2dTab(-1,1,Parameters!$V$29:$AI$29,Parameters!$U$30:$U$37,Parameters!$V$30:$AI$37,ABS(J1410),ABS(I1410))*_xll.Interp2dTab(-1,1,Parameters!$V$18:$AI$18,Parameters!$U$19:$U$26,Parameters!$V$19:$AI$26,ABS(J1410),ABS(I1410))</f>
        <v>0.87297723442876485</v>
      </c>
      <c r="N1410" s="35">
        <f t="shared" si="277"/>
        <v>-14.414024169761724</v>
      </c>
      <c r="O1410" s="35">
        <f t="shared" si="278"/>
        <v>-14414.024169761724</v>
      </c>
      <c r="P1410" s="35">
        <f t="shared" si="284"/>
        <v>1.6263528928739657</v>
      </c>
      <c r="Q1410" s="35" cm="1">
        <f t="array" ref="Q1410">_xll.Interp2dTab(-1,1,Parameters!$AL$29:$AY$29,Parameters!$AK$30:$AK$37,Parameters!$AL$30:$AY$37,ABS(L1410),ABS(K1410))</f>
        <v>0.83102175227264174</v>
      </c>
      <c r="R1410" s="35">
        <f t="shared" si="279"/>
        <v>-13.721282927490861</v>
      </c>
      <c r="S1410" s="35">
        <f t="shared" si="285"/>
        <v>1.1660441060008404</v>
      </c>
      <c r="X1410" s="12"/>
      <c r="AB1410" s="17">
        <f>([1]WLTC_BFH!$I1411/1000-H1410)</f>
        <v>16.507031474747922</v>
      </c>
      <c r="AC1410" s="17">
        <f t="shared" si="280"/>
        <v>16.507031474747922</v>
      </c>
      <c r="AG1410" s="17">
        <f>([1]WLTC_BFH!$U1414/1000-N1410)</f>
        <v>-0.57915014216529315</v>
      </c>
      <c r="AH1410" s="17">
        <f t="shared" si="281"/>
        <v>0.57915014216529315</v>
      </c>
      <c r="AK1410">
        <v>-10.90800460420153</v>
      </c>
    </row>
    <row r="1411" spans="1:37" x14ac:dyDescent="0.3">
      <c r="A1411" s="5" t="s">
        <v>5</v>
      </c>
      <c r="B1411" s="5">
        <v>1407</v>
      </c>
      <c r="C1411" s="10">
        <v>27.6</v>
      </c>
      <c r="D1411" s="10">
        <v>27.6</v>
      </c>
      <c r="E1411" s="10">
        <v>41.894500000000001</v>
      </c>
      <c r="F1411" s="13">
        <f t="shared" si="282"/>
        <v>-0.99999999999999933</v>
      </c>
      <c r="G1411" s="13">
        <f t="shared" si="283"/>
        <v>14.675611111111127</v>
      </c>
      <c r="H1411" s="35" cm="1">
        <f t="array" ref="H1411">(m*g*_xll.Interp1d(-1,Parameters!$H$48:$H$54,Parameters!$I$48:$I$54,C1411)+c_w*A*rho_L*(C1411/3.6)^2/2+F1411*e_i*m)*C1411/3.6/1000</f>
        <v>-9.7351013309538459</v>
      </c>
      <c r="I1411" s="35">
        <f t="shared" si="273"/>
        <v>45.110962817004854</v>
      </c>
      <c r="J1411" s="35">
        <f t="shared" si="274"/>
        <v>2060.7711317627768</v>
      </c>
      <c r="K1411" s="35">
        <f t="shared" si="275"/>
        <v>184.12039473760532</v>
      </c>
      <c r="L1411" s="35">
        <f t="shared" si="276"/>
        <v>252.45266835266162</v>
      </c>
      <c r="M1411" s="35" cm="1">
        <f t="array" ref="M1411">_xll.Interp2dTab(-1,1,Parameters!$V$29:$AI$29,Parameters!$U$30:$U$37,Parameters!$V$30:$AI$37,ABS(J1411),ABS(I1411))*_xll.Interp2dTab(-1,1,Parameters!$V$18:$AI$18,Parameters!$U$19:$U$26,Parameters!$V$19:$AI$26,ABS(J1411),ABS(I1411))</f>
        <v>0.86332264578668449</v>
      </c>
      <c r="N1411" s="35">
        <f t="shared" si="277"/>
        <v>-8.4045334380405485</v>
      </c>
      <c r="O1411" s="35">
        <f t="shared" si="278"/>
        <v>-8404.5334380405493</v>
      </c>
      <c r="P1411" s="35">
        <f t="shared" si="284"/>
        <v>1.6240183002522877</v>
      </c>
      <c r="Q1411" s="35" cm="1">
        <f t="array" ref="Q1411">_xll.Interp2dTab(-1,1,Parameters!$AL$29:$AY$29,Parameters!$AK$30:$AK$37,Parameters!$AL$30:$AY$37,ABS(L1411),ABS(K1411))</f>
        <v>0.87008854169007455</v>
      </c>
      <c r="R1411" s="35">
        <f t="shared" si="279"/>
        <v>-8.4704001202547357</v>
      </c>
      <c r="S1411" s="35">
        <f t="shared" si="285"/>
        <v>1.1636912170785474</v>
      </c>
      <c r="X1411" s="12"/>
      <c r="AB1411" s="17">
        <f>([1]WLTC_BFH!$I1412/1000-H1411)</f>
        <v>9.7225605309538459</v>
      </c>
      <c r="AC1411" s="17">
        <f t="shared" si="280"/>
        <v>9.7225605309538459</v>
      </c>
      <c r="AG1411" s="17">
        <f>([1]WLTC_BFH!$U1415/1000-N1411)</f>
        <v>4.4992361407419006</v>
      </c>
      <c r="AH1411" s="17">
        <f t="shared" si="281"/>
        <v>4.4992361407419006</v>
      </c>
      <c r="AK1411">
        <v>3.4475740016501897</v>
      </c>
    </row>
    <row r="1412" spans="1:37" x14ac:dyDescent="0.3">
      <c r="A1412" s="5" t="s">
        <v>5</v>
      </c>
      <c r="B1412" s="5">
        <v>1408</v>
      </c>
      <c r="C1412" s="10">
        <v>26.9</v>
      </c>
      <c r="D1412" s="10">
        <v>26.9</v>
      </c>
      <c r="E1412" s="10">
        <v>35.405500000000004</v>
      </c>
      <c r="F1412" s="13">
        <f t="shared" si="282"/>
        <v>-0.19444444444444522</v>
      </c>
      <c r="G1412" s="13">
        <f t="shared" si="283"/>
        <v>14.68308333333335</v>
      </c>
      <c r="H1412" s="35" cm="1">
        <f t="array" ref="H1412">(m*g*_xll.Interp1d(-1,Parameters!$H$48:$H$54,Parameters!$I$48:$I$54,C1412)+c_w*A*rho_L*(C1412/3.6)^2/2+F1412*e_i*m)*C1412/3.6/1000</f>
        <v>-1.3112570060282758</v>
      </c>
      <c r="I1412" s="35">
        <f t="shared" ref="I1412:I1475" si="286">ABS(IFERROR(H1412*1000/(C1412/3.6)*r_dyn/i_g,0))</f>
        <v>6.2342791382711091</v>
      </c>
      <c r="J1412" s="35">
        <f t="shared" ref="J1412:J1475" si="287">C1412/3.6*60/2/PI()/r_dyn*i_g</f>
        <v>2008.5051972615463</v>
      </c>
      <c r="K1412" s="35">
        <f t="shared" ref="K1412:K1475" si="288">I1412*i_g/2</f>
        <v>25.445210302853532</v>
      </c>
      <c r="L1412" s="35">
        <f t="shared" ref="L1412:L1475" si="289">J1412/i_g</f>
        <v>246.0498832857462</v>
      </c>
      <c r="M1412" s="35" cm="1">
        <f t="array" ref="M1412">_xll.Interp2dTab(-1,1,Parameters!$V$29:$AI$29,Parameters!$U$30:$U$37,Parameters!$V$30:$AI$37,ABS(J1412),ABS(I1412))*_xll.Interp2dTab(-1,1,Parameters!$V$18:$AI$18,Parameters!$U$19:$U$26,Parameters!$V$19:$AI$26,ABS(J1412),ABS(I1412))</f>
        <v>0.46546381860674224</v>
      </c>
      <c r="N1412" s="35">
        <f t="shared" si="277"/>
        <v>-0.61034269320076528</v>
      </c>
      <c r="O1412" s="35">
        <f t="shared" si="278"/>
        <v>-610.34269320076532</v>
      </c>
      <c r="P1412" s="35">
        <f t="shared" si="284"/>
        <v>1.6238487606152874</v>
      </c>
      <c r="Q1412" s="35" cm="1">
        <f t="array" ref="Q1412">_xll.Interp2dTab(-1,1,Parameters!$AL$29:$AY$29,Parameters!$AK$30:$AK$37,Parameters!$AL$30:$AY$37,ABS(L1412),ABS(K1412))</f>
        <v>0.93017104959050689</v>
      </c>
      <c r="R1412" s="35">
        <f t="shared" si="279"/>
        <v>-1.2196933055802268</v>
      </c>
      <c r="S1412" s="35">
        <f t="shared" si="285"/>
        <v>1.1633524133825528</v>
      </c>
      <c r="X1412" s="12"/>
      <c r="AB1412" s="17">
        <f>([1]WLTC_BFH!$I1413/1000-H1412)</f>
        <v>1.2875557060282758</v>
      </c>
      <c r="AC1412" s="17">
        <f t="shared" si="280"/>
        <v>1.2875557060282758</v>
      </c>
      <c r="AG1412" s="17">
        <f>([1]WLTC_BFH!$U1416/1000-N1412)</f>
        <v>3.9481917498039247</v>
      </c>
      <c r="AH1412" s="17">
        <f t="shared" si="281"/>
        <v>3.9481917498039247</v>
      </c>
      <c r="AK1412">
        <v>25.071469826457303</v>
      </c>
    </row>
    <row r="1413" spans="1:37" x14ac:dyDescent="0.3">
      <c r="A1413" s="5" t="s">
        <v>5</v>
      </c>
      <c r="B1413" s="5">
        <v>1409</v>
      </c>
      <c r="C1413" s="10">
        <v>27.3</v>
      </c>
      <c r="D1413" s="10">
        <v>27.3</v>
      </c>
      <c r="E1413" s="10">
        <v>30.044899999999998</v>
      </c>
      <c r="F1413" s="13">
        <f t="shared" si="282"/>
        <v>0.1111111111111117</v>
      </c>
      <c r="G1413" s="13">
        <f t="shared" si="283"/>
        <v>14.690666666666683</v>
      </c>
      <c r="H1413" s="35" cm="1">
        <f t="array" ref="H1413">(m*g*_xll.Interp1d(-1,Parameters!$H$48:$H$54,Parameters!$I$48:$I$54,C1413)+c_w*A*rho_L*(C1413/3.6)^2/2+F1413*e_i*m)*C1413/3.6/1000</f>
        <v>1.8259064614486382</v>
      </c>
      <c r="I1413" s="35">
        <f t="shared" si="286"/>
        <v>8.5539475034647889</v>
      </c>
      <c r="J1413" s="35">
        <f t="shared" si="287"/>
        <v>2038.3714455479637</v>
      </c>
      <c r="K1413" s="35">
        <f t="shared" si="288"/>
        <v>34.91293673539154</v>
      </c>
      <c r="L1413" s="35">
        <f t="shared" si="289"/>
        <v>249.70861760969785</v>
      </c>
      <c r="M1413" s="35" cm="1">
        <f t="array" ref="M1413">_xll.Interp2dTab(-1,1,Parameters!$V$29:$AI$29,Parameters!$U$30:$U$37,Parameters!$V$30:$AI$37,ABS(J1413),ABS(I1413))*_xll.Interp2dTab(-1,1,Parameters!$V$18:$AI$18,Parameters!$U$19:$U$26,Parameters!$V$19:$AI$26,ABS(J1413),ABS(I1413))</f>
        <v>0.59840906681412376</v>
      </c>
      <c r="N1413" s="35">
        <f t="shared" ref="N1413:N1476" si="290">IF(H1413&lt;0,H1413*M1413,H1413/M1413)</f>
        <v>3.051268041725371</v>
      </c>
      <c r="O1413" s="35">
        <f t="shared" ref="O1413:O1476" si="291">N1413*1000</f>
        <v>3051.2680417253709</v>
      </c>
      <c r="P1413" s="35">
        <f t="shared" si="284"/>
        <v>1.6246963350713222</v>
      </c>
      <c r="Q1413" s="35" cm="1">
        <f t="array" ref="Q1413">_xll.Interp2dTab(-1,1,Parameters!$AL$29:$AY$29,Parameters!$AK$30:$AK$37,Parameters!$AL$30:$AY$37,ABS(L1413),ABS(K1413))</f>
        <v>0.93395362087335321</v>
      </c>
      <c r="R1413" s="35">
        <f t="shared" ref="R1413:R1476" si="292">IF(H1413&lt;0,H1413*Q1413,H1413/Q1413)</f>
        <v>1.9550290513796684</v>
      </c>
      <c r="S1413" s="35">
        <f t="shared" si="285"/>
        <v>1.1638954770079359</v>
      </c>
      <c r="X1413" s="12"/>
      <c r="AB1413" s="17">
        <f>([1]WLTC_BFH!$I1414/1000-H1413)</f>
        <v>-1.8421491614486383</v>
      </c>
      <c r="AC1413" s="17">
        <f t="shared" ref="AC1413:AC1476" si="293">ABS(AB1413)</f>
        <v>1.8421491614486383</v>
      </c>
      <c r="AG1413" s="17">
        <f>([1]WLTC_BFH!$U1417/1000-N1413)</f>
        <v>-0.50878155523867852</v>
      </c>
      <c r="AH1413" s="17">
        <f t="shared" ref="AH1413:AH1476" si="294">ABS(AG1413)</f>
        <v>0.50878155523867852</v>
      </c>
      <c r="AK1413">
        <v>16.838302582974524</v>
      </c>
    </row>
    <row r="1414" spans="1:37" x14ac:dyDescent="0.3">
      <c r="A1414" s="5" t="s">
        <v>5</v>
      </c>
      <c r="B1414" s="5">
        <v>1410</v>
      </c>
      <c r="C1414" s="10">
        <v>27.5</v>
      </c>
      <c r="D1414" s="10">
        <v>27.5</v>
      </c>
      <c r="E1414" s="10">
        <v>26.367699999999999</v>
      </c>
      <c r="F1414" s="13">
        <f t="shared" ref="F1414:F1477" si="295">(($C1414-$C1413)/3.6)</f>
        <v>5.5555555555555358E-2</v>
      </c>
      <c r="G1414" s="13">
        <f t="shared" ref="G1414:G1477" si="296">(C1414/3.6)/1000+G1413</f>
        <v>14.698305555555573</v>
      </c>
      <c r="H1414" s="35" cm="1">
        <f t="array" ref="H1414">(m*g*_xll.Interp1d(-1,Parameters!$H$48:$H$54,Parameters!$I$48:$I$54,C1414)+c_w*A*rho_L*(C1414/3.6)^2/2+F1414*e_i*m)*C1414/3.6/1000</f>
        <v>1.2648518049065376</v>
      </c>
      <c r="I1414" s="35">
        <f t="shared" si="286"/>
        <v>5.8824419913464308</v>
      </c>
      <c r="J1414" s="35">
        <f t="shared" si="287"/>
        <v>2053.3045696911727</v>
      </c>
      <c r="K1414" s="35">
        <f t="shared" si="288"/>
        <v>24.009186987680458</v>
      </c>
      <c r="L1414" s="35">
        <f t="shared" si="289"/>
        <v>251.53798477167373</v>
      </c>
      <c r="M1414" s="35" cm="1">
        <f t="array" ref="M1414">_xll.Interp2dTab(-1,1,Parameters!$V$29:$AI$29,Parameters!$U$30:$U$37,Parameters!$V$30:$AI$37,ABS(J1414),ABS(I1414))*_xll.Interp2dTab(-1,1,Parameters!$V$18:$AI$18,Parameters!$U$19:$U$26,Parameters!$V$19:$AI$26,ABS(J1414),ABS(I1414))</f>
        <v>0.44716823914870757</v>
      </c>
      <c r="N1414" s="35">
        <f t="shared" si="290"/>
        <v>2.8285814916428045</v>
      </c>
      <c r="O1414" s="35">
        <f t="shared" si="291"/>
        <v>2828.5814916428044</v>
      </c>
      <c r="P1414" s="35">
        <f t="shared" ref="P1414:P1477" si="297">N1414*(B1414-B1413)/60/60+P1413</f>
        <v>1.6254820521523341</v>
      </c>
      <c r="Q1414" s="35" cm="1">
        <f t="array" ref="Q1414">_xll.Interp2dTab(-1,1,Parameters!$AL$29:$AY$29,Parameters!$AK$30:$AK$37,Parameters!$AL$30:$AY$37,ABS(L1414),ABS(K1414))</f>
        <v>0.90899476413882585</v>
      </c>
      <c r="R1414" s="35">
        <f t="shared" si="292"/>
        <v>1.3914841479915978</v>
      </c>
      <c r="S1414" s="35">
        <f t="shared" ref="S1414:S1477" si="298">R1414*(B1414-B1413)/60/60+S1413</f>
        <v>1.1642820003823779</v>
      </c>
      <c r="X1414" s="12"/>
      <c r="AB1414" s="17">
        <f>([1]WLTC_BFH!$I1415/1000-H1414)</f>
        <v>-1.2718822049065377</v>
      </c>
      <c r="AC1414" s="17">
        <f t="shared" si="293"/>
        <v>1.2718822049065377</v>
      </c>
      <c r="AG1414" s="17">
        <f>([1]WLTC_BFH!$U1418/1000-N1414)</f>
        <v>-2.9285447943950507</v>
      </c>
      <c r="AH1414" s="17">
        <f t="shared" si="294"/>
        <v>2.9285447943950507</v>
      </c>
      <c r="AK1414">
        <v>7.4851977322144618</v>
      </c>
    </row>
    <row r="1415" spans="1:37" x14ac:dyDescent="0.3">
      <c r="A1415" s="5" t="s">
        <v>5</v>
      </c>
      <c r="B1415" s="5">
        <v>1411</v>
      </c>
      <c r="C1415" s="10">
        <v>27.4</v>
      </c>
      <c r="D1415" s="10">
        <v>27.4</v>
      </c>
      <c r="E1415" s="10">
        <v>26.6098</v>
      </c>
      <c r="F1415" s="13">
        <f t="shared" si="295"/>
        <v>-2.7777777777778172E-2</v>
      </c>
      <c r="G1415" s="13">
        <f t="shared" si="296"/>
        <v>14.705916666666683</v>
      </c>
      <c r="H1415" s="35" cm="1">
        <f t="array" ref="H1415">(m*g*_xll.Interp1d(-1,Parameters!$H$48:$H$54,Parameters!$I$48:$I$54,C1415)+c_w*A*rho_L*(C1415/3.6)^2/2+F1415*e_i*m)*C1415/3.6/1000</f>
        <v>0.39629747460103765</v>
      </c>
      <c r="I1415" s="35">
        <f t="shared" si="286"/>
        <v>1.8497858124449886</v>
      </c>
      <c r="J1415" s="35">
        <f t="shared" si="287"/>
        <v>2045.8380076195681</v>
      </c>
      <c r="K1415" s="35">
        <f t="shared" si="288"/>
        <v>7.5499007934942215</v>
      </c>
      <c r="L1415" s="35">
        <f t="shared" si="289"/>
        <v>250.62330119068579</v>
      </c>
      <c r="M1415" s="35" cm="1">
        <f t="array" ref="M1415">_xll.Interp2dTab(-1,1,Parameters!$V$29:$AI$29,Parameters!$U$30:$U$37,Parameters!$V$30:$AI$37,ABS(J1415),ABS(I1415))*_xll.Interp2dTab(-1,1,Parameters!$V$18:$AI$18,Parameters!$U$19:$U$26,Parameters!$V$19:$AI$26,ABS(J1415),ABS(I1415))</f>
        <v>0.25827771236763086</v>
      </c>
      <c r="N1415" s="35">
        <f t="shared" si="290"/>
        <v>1.534385104189518</v>
      </c>
      <c r="O1415" s="35">
        <f t="shared" si="291"/>
        <v>1534.385104189518</v>
      </c>
      <c r="P1415" s="35">
        <f t="shared" si="297"/>
        <v>1.6259082702368313</v>
      </c>
      <c r="Q1415" s="35" cm="1">
        <f t="array" ref="Q1415">_xll.Interp2dTab(-1,1,Parameters!$AL$29:$AY$29,Parameters!$AK$30:$AK$37,Parameters!$AL$30:$AY$37,ABS(L1415),ABS(K1415))</f>
        <v>0.56005789682207752</v>
      </c>
      <c r="R1415" s="35">
        <f t="shared" si="292"/>
        <v>0.70760090492382743</v>
      </c>
      <c r="S1415" s="35">
        <f t="shared" si="298"/>
        <v>1.1644785561893012</v>
      </c>
      <c r="X1415" s="12"/>
      <c r="AB1415" s="17">
        <f>([1]WLTC_BFH!$I1416/1000-H1415)</f>
        <v>-0.39117557460103763</v>
      </c>
      <c r="AC1415" s="17">
        <f t="shared" si="293"/>
        <v>0.39117557460103763</v>
      </c>
      <c r="AG1415" s="17">
        <f>([1]WLTC_BFH!$U1419/1000-N1415)</f>
        <v>-1.9565869390519306</v>
      </c>
      <c r="AH1415" s="17">
        <f t="shared" si="294"/>
        <v>1.9565869390519306</v>
      </c>
      <c r="AK1415">
        <v>-2.7442875383696821</v>
      </c>
    </row>
    <row r="1416" spans="1:37" x14ac:dyDescent="0.3">
      <c r="A1416" s="5" t="s">
        <v>5</v>
      </c>
      <c r="B1416" s="5">
        <v>1412</v>
      </c>
      <c r="C1416" s="10">
        <v>27.1</v>
      </c>
      <c r="D1416" s="10">
        <v>27.1</v>
      </c>
      <c r="E1416" s="10">
        <v>27.992899999999999</v>
      </c>
      <c r="F1416" s="13">
        <f t="shared" si="295"/>
        <v>-8.3333333333332538E-2</v>
      </c>
      <c r="G1416" s="13">
        <f t="shared" si="296"/>
        <v>14.713444444444461</v>
      </c>
      <c r="H1416" s="35" cm="1">
        <f t="array" ref="H1416">(m*g*_xll.Interp1d(-1,Parameters!$H$48:$H$54,Parameters!$I$48:$I$54,C1416)+c_w*A*rho_L*(C1416/3.6)^2/2+F1416*e_i*m)*C1416/3.6/1000</f>
        <v>-0.18082137117036956</v>
      </c>
      <c r="I1416" s="35">
        <f t="shared" si="286"/>
        <v>0.85335781379605402</v>
      </c>
      <c r="J1416" s="35">
        <f t="shared" si="287"/>
        <v>2023.4383214047555</v>
      </c>
      <c r="K1416" s="35">
        <f t="shared" si="288"/>
        <v>3.4829799170085947</v>
      </c>
      <c r="L1416" s="35">
        <f t="shared" si="289"/>
        <v>247.87925044772209</v>
      </c>
      <c r="M1416" s="35" cm="1">
        <f t="array" ref="M1416">_xll.Interp2dTab(-1,1,Parameters!$V$29:$AI$29,Parameters!$U$30:$U$37,Parameters!$V$30:$AI$37,ABS(J1416),ABS(I1416))*_xll.Interp2dTab(-1,1,Parameters!$V$18:$AI$18,Parameters!$U$19:$U$26,Parameters!$V$19:$AI$26,ABS(J1416),ABS(I1416))</f>
        <v>0.18329533342388582</v>
      </c>
      <c r="N1416" s="35">
        <f t="shared" si="290"/>
        <v>-3.3143713518837103E-2</v>
      </c>
      <c r="O1416" s="35">
        <f t="shared" si="291"/>
        <v>-33.143713518837103</v>
      </c>
      <c r="P1416" s="35">
        <f t="shared" si="297"/>
        <v>1.6258990636497428</v>
      </c>
      <c r="Q1416" s="35" cm="1">
        <f t="array" ref="Q1416">_xll.Interp2dTab(-1,1,Parameters!$AL$29:$AY$29,Parameters!$AK$30:$AK$37,Parameters!$AL$30:$AY$37,ABS(L1416),ABS(K1416))</f>
        <v>0.47383917424058225</v>
      </c>
      <c r="R1416" s="35">
        <f t="shared" si="292"/>
        <v>-8.5680249200417738E-2</v>
      </c>
      <c r="S1416" s="35">
        <f t="shared" si="298"/>
        <v>1.1644547561200789</v>
      </c>
      <c r="X1416" s="12"/>
      <c r="AB1416" s="17">
        <f>([1]WLTC_BFH!$I1417/1000-H1416)</f>
        <v>0.18399497117036956</v>
      </c>
      <c r="AC1416" s="17">
        <f t="shared" si="293"/>
        <v>0.18399497117036956</v>
      </c>
      <c r="AG1416" s="17">
        <f>([1]WLTC_BFH!$U1420/1000-N1416)</f>
        <v>0.90338371351861224</v>
      </c>
      <c r="AH1416" s="17">
        <f t="shared" si="294"/>
        <v>0.90338371351861224</v>
      </c>
      <c r="AK1416">
        <v>-4.2540476841966175</v>
      </c>
    </row>
    <row r="1417" spans="1:37" x14ac:dyDescent="0.3">
      <c r="A1417" s="5" t="s">
        <v>5</v>
      </c>
      <c r="B1417" s="5">
        <v>1413</v>
      </c>
      <c r="C1417" s="10">
        <v>26.7</v>
      </c>
      <c r="D1417" s="10">
        <v>26.7</v>
      </c>
      <c r="E1417" s="10">
        <v>27.6557</v>
      </c>
      <c r="F1417" s="13">
        <f t="shared" si="295"/>
        <v>-0.1111111111111117</v>
      </c>
      <c r="G1417" s="13">
        <f t="shared" si="296"/>
        <v>14.720861111111127</v>
      </c>
      <c r="H1417" s="35" cm="1">
        <f t="array" ref="H1417">(m*g*_xll.Interp1d(-1,Parameters!$H$48:$H$54,Parameters!$I$48:$I$54,C1417)+c_w*A*rho_L*(C1417/3.6)^2/2+F1417*e_i*m)*C1417/3.6/1000</f>
        <v>-0.46354866731393324</v>
      </c>
      <c r="I1417" s="35">
        <f t="shared" si="286"/>
        <v>2.2204181959051841</v>
      </c>
      <c r="J1417" s="35">
        <f t="shared" si="287"/>
        <v>1993.5720731183378</v>
      </c>
      <c r="K1417" s="35">
        <f t="shared" si="288"/>
        <v>9.0626368665870096</v>
      </c>
      <c r="L1417" s="35">
        <f t="shared" si="289"/>
        <v>244.22051612377041</v>
      </c>
      <c r="M1417" s="35" cm="1">
        <f t="array" ref="M1417">_xll.Interp2dTab(-1,1,Parameters!$V$29:$AI$29,Parameters!$U$30:$U$37,Parameters!$V$30:$AI$37,ABS(J1417),ABS(I1417))*_xll.Interp2dTab(-1,1,Parameters!$V$18:$AI$18,Parameters!$U$19:$U$26,Parameters!$V$19:$AI$26,ABS(J1417),ABS(I1417))</f>
        <v>0.27274484270034377</v>
      </c>
      <c r="N1417" s="35">
        <f t="shared" si="290"/>
        <v>-0.12643050835049272</v>
      </c>
      <c r="O1417" s="35">
        <f t="shared" si="291"/>
        <v>-126.43050835049272</v>
      </c>
      <c r="P1417" s="35">
        <f t="shared" si="297"/>
        <v>1.6258639440640898</v>
      </c>
      <c r="Q1417" s="35" cm="1">
        <f t="array" ref="Q1417">_xll.Interp2dTab(-1,1,Parameters!$AL$29:$AY$29,Parameters!$AK$30:$AK$37,Parameters!$AL$30:$AY$37,ABS(L1417),ABS(K1417))</f>
        <v>0.59212790157164474</v>
      </c>
      <c r="R1417" s="35">
        <f t="shared" si="292"/>
        <v>-0.27448009965293174</v>
      </c>
      <c r="S1417" s="35">
        <f t="shared" si="298"/>
        <v>1.164378511647953</v>
      </c>
      <c r="X1417" s="12"/>
      <c r="AB1417" s="17">
        <f>([1]WLTC_BFH!$I1418/1000-H1417)</f>
        <v>0.46205346731393326</v>
      </c>
      <c r="AC1417" s="17">
        <f t="shared" si="293"/>
        <v>0.46205346731393326</v>
      </c>
      <c r="AG1417" s="17">
        <f>([1]WLTC_BFH!$U1421/1000-N1417)</f>
        <v>2.4798422730565419</v>
      </c>
      <c r="AH1417" s="17">
        <f t="shared" si="294"/>
        <v>2.4798422730565419</v>
      </c>
      <c r="AK1417">
        <v>1.2994400256082288</v>
      </c>
    </row>
    <row r="1418" spans="1:37" x14ac:dyDescent="0.3">
      <c r="A1418" s="5" t="s">
        <v>5</v>
      </c>
      <c r="B1418" s="5">
        <v>1414</v>
      </c>
      <c r="C1418" s="10">
        <v>26.8</v>
      </c>
      <c r="D1418" s="10">
        <v>26.8</v>
      </c>
      <c r="E1418" s="10">
        <v>26.95</v>
      </c>
      <c r="F1418" s="13">
        <f t="shared" si="295"/>
        <v>2.7777777777778172E-2</v>
      </c>
      <c r="G1418" s="13">
        <f t="shared" si="296"/>
        <v>14.728305555555572</v>
      </c>
      <c r="H1418" s="35" cm="1">
        <f t="array" ref="H1418">(m*g*_xll.Interp1d(-1,Parameters!$H$48:$H$54,Parameters!$I$48:$I$54,C1418)+c_w*A*rho_L*(C1418/3.6)^2/2+F1418*e_i*m)*C1418/3.6/1000</f>
        <v>0.94218937038183737</v>
      </c>
      <c r="I1418" s="35">
        <f t="shared" si="286"/>
        <v>4.4962878673457327</v>
      </c>
      <c r="J1418" s="35">
        <f t="shared" si="287"/>
        <v>2001.0386351899426</v>
      </c>
      <c r="K1418" s="35">
        <f t="shared" si="288"/>
        <v>18.351598930571608</v>
      </c>
      <c r="L1418" s="35">
        <f t="shared" si="289"/>
        <v>245.13519970475838</v>
      </c>
      <c r="M1418" s="35" cm="1">
        <f t="array" ref="M1418">_xll.Interp2dTab(-1,1,Parameters!$V$29:$AI$29,Parameters!$U$30:$U$37,Parameters!$V$30:$AI$37,ABS(J1418),ABS(I1418))*_xll.Interp2dTab(-1,1,Parameters!$V$18:$AI$18,Parameters!$U$19:$U$26,Parameters!$V$19:$AI$26,ABS(J1418),ABS(I1418))</f>
        <v>0.37631834380056356</v>
      </c>
      <c r="N1418" s="35">
        <f t="shared" si="290"/>
        <v>2.503703010771027</v>
      </c>
      <c r="O1418" s="35">
        <f t="shared" si="291"/>
        <v>2503.703010771027</v>
      </c>
      <c r="P1418" s="35">
        <f t="shared" si="297"/>
        <v>1.6265594171226374</v>
      </c>
      <c r="Q1418" s="35" cm="1">
        <f t="array" ref="Q1418">_xll.Interp2dTab(-1,1,Parameters!$AL$29:$AY$29,Parameters!$AK$30:$AK$37,Parameters!$AL$30:$AY$37,ABS(L1418),ABS(K1418))</f>
        <v>0.78905389732811815</v>
      </c>
      <c r="R1418" s="35">
        <f t="shared" si="292"/>
        <v>1.1940747946018189</v>
      </c>
      <c r="S1418" s="35">
        <f t="shared" si="298"/>
        <v>1.1647101990908979</v>
      </c>
      <c r="X1418" s="12"/>
      <c r="AB1418" s="17">
        <f>([1]WLTC_BFH!$I1419/1000-H1418)</f>
        <v>-0.94356847038183733</v>
      </c>
      <c r="AC1418" s="17">
        <f t="shared" si="293"/>
        <v>0.94356847038183733</v>
      </c>
      <c r="AG1418" s="17">
        <f>([1]WLTC_BFH!$U1422/1000-N1418)</f>
        <v>3.475243477321488E-2</v>
      </c>
      <c r="AH1418" s="17">
        <f t="shared" si="294"/>
        <v>3.475243477321488E-2</v>
      </c>
      <c r="AK1418">
        <v>3.052999159629711</v>
      </c>
    </row>
    <row r="1419" spans="1:37" x14ac:dyDescent="0.3">
      <c r="A1419" s="5" t="s">
        <v>5</v>
      </c>
      <c r="B1419" s="5">
        <v>1415</v>
      </c>
      <c r="C1419" s="10">
        <v>28.2</v>
      </c>
      <c r="D1419" s="10">
        <v>28.2</v>
      </c>
      <c r="E1419" s="10">
        <v>26.762899999999998</v>
      </c>
      <c r="F1419" s="13">
        <f t="shared" si="295"/>
        <v>0.38888888888888851</v>
      </c>
      <c r="G1419" s="13">
        <f t="shared" si="296"/>
        <v>14.736138888888906</v>
      </c>
      <c r="H1419" s="35" cm="1">
        <f t="array" ref="H1419">(m*g*_xll.Interp1d(-1,Parameters!$H$48:$H$54,Parameters!$I$48:$I$54,C1419)+c_w*A*rho_L*(C1419/3.6)^2/2+F1419*e_i*m)*C1419/3.6/1000</f>
        <v>4.858104355944465</v>
      </c>
      <c r="I1419" s="35">
        <f t="shared" si="286"/>
        <v>22.032736137744962</v>
      </c>
      <c r="J1419" s="35">
        <f t="shared" si="287"/>
        <v>2105.570504192402</v>
      </c>
      <c r="K1419" s="35">
        <f t="shared" si="288"/>
        <v>89.926612546206059</v>
      </c>
      <c r="L1419" s="35">
        <f t="shared" si="289"/>
        <v>257.94076983858901</v>
      </c>
      <c r="M1419" s="35" cm="1">
        <f t="array" ref="M1419">_xll.Interp2dTab(-1,1,Parameters!$V$29:$AI$29,Parameters!$U$30:$U$37,Parameters!$V$30:$AI$37,ABS(J1419),ABS(I1419))*_xll.Interp2dTab(-1,1,Parameters!$V$18:$AI$18,Parameters!$U$19:$U$26,Parameters!$V$19:$AI$26,ABS(J1419),ABS(I1419))</f>
        <v>0.74737788701066332</v>
      </c>
      <c r="N1419" s="35">
        <f t="shared" si="290"/>
        <v>6.5001981465838465</v>
      </c>
      <c r="O1419" s="35">
        <f t="shared" si="291"/>
        <v>6500.1981465838462</v>
      </c>
      <c r="P1419" s="35">
        <f t="shared" si="297"/>
        <v>1.6283650277189108</v>
      </c>
      <c r="Q1419" s="35" cm="1">
        <f t="array" ref="Q1419">_xll.Interp2dTab(-1,1,Parameters!$AL$29:$AY$29,Parameters!$AK$30:$AK$37,Parameters!$AL$30:$AY$37,ABS(L1419),ABS(K1419))</f>
        <v>0.92209896287341153</v>
      </c>
      <c r="R1419" s="35">
        <f t="shared" si="292"/>
        <v>5.2685281640549899</v>
      </c>
      <c r="S1419" s="35">
        <f t="shared" si="298"/>
        <v>1.1661736791364687</v>
      </c>
      <c r="X1419" s="12"/>
      <c r="AB1419" s="17">
        <f>([1]WLTC_BFH!$I1420/1000-H1419)</f>
        <v>-4.8582334559444647</v>
      </c>
      <c r="AC1419" s="17">
        <f t="shared" si="293"/>
        <v>4.8582334559444647</v>
      </c>
      <c r="AG1419" s="17">
        <f>([1]WLTC_BFH!$U1423/1000-N1419)</f>
        <v>2.7931618534159579</v>
      </c>
      <c r="AH1419" s="17">
        <f t="shared" si="294"/>
        <v>2.7931618534159579</v>
      </c>
      <c r="AK1419">
        <v>7.8891912336244534</v>
      </c>
    </row>
    <row r="1420" spans="1:37" x14ac:dyDescent="0.3">
      <c r="A1420" s="5" t="s">
        <v>5</v>
      </c>
      <c r="B1420" s="5">
        <v>1416</v>
      </c>
      <c r="C1420" s="10">
        <v>31.1</v>
      </c>
      <c r="D1420" s="10">
        <v>31.1</v>
      </c>
      <c r="E1420" s="10">
        <v>27.039899999999999</v>
      </c>
      <c r="F1420" s="13">
        <f t="shared" si="295"/>
        <v>0.80555555555555614</v>
      </c>
      <c r="G1420" s="13">
        <f t="shared" si="296"/>
        <v>14.744777777777795</v>
      </c>
      <c r="H1420" s="35" cm="1">
        <f t="array" ref="H1420">(m*g*_xll.Interp1d(-1,Parameters!$H$48:$H$54,Parameters!$I$48:$I$54,C1420)+c_w*A*rho_L*(C1420/3.6)^2/2+F1420*e_i*m)*C1420/3.6/1000</f>
        <v>10.301208799267028</v>
      </c>
      <c r="I1420" s="35">
        <f t="shared" si="286"/>
        <v>42.362199708412064</v>
      </c>
      <c r="J1420" s="35">
        <f t="shared" si="287"/>
        <v>2322.1008042689264</v>
      </c>
      <c r="K1420" s="35">
        <f t="shared" si="288"/>
        <v>172.90131810988385</v>
      </c>
      <c r="L1420" s="35">
        <f t="shared" si="289"/>
        <v>284.46659368723829</v>
      </c>
      <c r="M1420" s="35" cm="1">
        <f t="array" ref="M1420">_xll.Interp2dTab(-1,1,Parameters!$V$29:$AI$29,Parameters!$U$30:$U$37,Parameters!$V$30:$AI$37,ABS(J1420),ABS(I1420))*_xll.Interp2dTab(-1,1,Parameters!$V$18:$AI$18,Parameters!$U$19:$U$26,Parameters!$V$19:$AI$26,ABS(J1420),ABS(I1420))</f>
        <v>0.85020446708810493</v>
      </c>
      <c r="N1420" s="35">
        <f t="shared" si="290"/>
        <v>12.116154640480778</v>
      </c>
      <c r="O1420" s="35">
        <f t="shared" si="291"/>
        <v>12116.154640480778</v>
      </c>
      <c r="P1420" s="35">
        <f t="shared" si="297"/>
        <v>1.6317306262301554</v>
      </c>
      <c r="Q1420" s="35" cm="1">
        <f t="array" ref="Q1420">_xll.Interp2dTab(-1,1,Parameters!$AL$29:$AY$29,Parameters!$AK$30:$AK$37,Parameters!$AL$30:$AY$37,ABS(L1420),ABS(K1420))</f>
        <v>0.89278223347740771</v>
      </c>
      <c r="R1420" s="35">
        <f t="shared" si="292"/>
        <v>11.538321903140455</v>
      </c>
      <c r="S1420" s="35">
        <f t="shared" si="298"/>
        <v>1.1693787685540078</v>
      </c>
      <c r="X1420" s="12"/>
      <c r="AB1420" s="17">
        <f>([1]WLTC_BFH!$I1421/1000-H1420)</f>
        <v>-10.299357799267028</v>
      </c>
      <c r="AC1420" s="17">
        <f t="shared" si="293"/>
        <v>10.299357799267028</v>
      </c>
      <c r="AG1420" s="17">
        <f>([1]WLTC_BFH!$U1424/1000-N1420)</f>
        <v>1.9172999049737278</v>
      </c>
      <c r="AH1420" s="17">
        <f t="shared" si="294"/>
        <v>1.9172999049737278</v>
      </c>
      <c r="AK1420">
        <v>11.614914217633476</v>
      </c>
    </row>
    <row r="1421" spans="1:37" x14ac:dyDescent="0.3">
      <c r="A1421" s="5" t="s">
        <v>5</v>
      </c>
      <c r="B1421" s="5">
        <v>1417</v>
      </c>
      <c r="C1421" s="10">
        <v>34.799999999999997</v>
      </c>
      <c r="D1421" s="10">
        <v>34.799999999999997</v>
      </c>
      <c r="E1421" s="10">
        <v>27.551400000000001</v>
      </c>
      <c r="F1421" s="13">
        <f t="shared" si="295"/>
        <v>1.0277777777777766</v>
      </c>
      <c r="G1421" s="13">
        <f t="shared" si="296"/>
        <v>14.754444444444461</v>
      </c>
      <c r="H1421" s="35" cm="1">
        <f t="array" ref="H1421">(m*g*_xll.Interp1d(-1,Parameters!$H$48:$H$54,Parameters!$I$48:$I$54,C1421)+c_w*A*rho_L*(C1421/3.6)^2/2+F1421*e_i*m)*C1421/3.6/1000</f>
        <v>14.524048403845978</v>
      </c>
      <c r="I1421" s="35">
        <f t="shared" si="286"/>
        <v>53.37761265654531</v>
      </c>
      <c r="J1421" s="35">
        <f t="shared" si="287"/>
        <v>2598.3636009182837</v>
      </c>
      <c r="K1421" s="35">
        <f t="shared" si="288"/>
        <v>217.86072605768967</v>
      </c>
      <c r="L1421" s="35">
        <f t="shared" si="289"/>
        <v>318.3098861837907</v>
      </c>
      <c r="M1421" s="35" cm="1">
        <f t="array" ref="M1421">_xll.Interp2dTab(-1,1,Parameters!$V$29:$AI$29,Parameters!$U$30:$U$37,Parameters!$V$30:$AI$37,ABS(J1421),ABS(I1421))*_xll.Interp2dTab(-1,1,Parameters!$V$18:$AI$18,Parameters!$U$19:$U$26,Parameters!$V$19:$AI$26,ABS(J1421),ABS(I1421))</f>
        <v>0.8877895779886924</v>
      </c>
      <c r="N1421" s="35">
        <f t="shared" si="290"/>
        <v>16.359787008032402</v>
      </c>
      <c r="O1421" s="35">
        <f t="shared" si="291"/>
        <v>16359.787008032403</v>
      </c>
      <c r="P1421" s="35">
        <f t="shared" si="297"/>
        <v>1.6362750115101645</v>
      </c>
      <c r="Q1421" s="35" cm="1">
        <f t="array" ref="Q1421">_xll.Interp2dTab(-1,1,Parameters!$AL$29:$AY$29,Parameters!$AK$30:$AK$37,Parameters!$AL$30:$AY$37,ABS(L1421),ABS(K1421))</f>
        <v>0.88327256946342059</v>
      </c>
      <c r="R1421" s="35">
        <f t="shared" si="292"/>
        <v>16.443450080952015</v>
      </c>
      <c r="S1421" s="35">
        <f t="shared" si="298"/>
        <v>1.1739463935764944</v>
      </c>
      <c r="X1421" s="12"/>
      <c r="AB1421" s="17">
        <f>([1]WLTC_BFH!$I1422/1000-H1421)</f>
        <v>-14.522966303845978</v>
      </c>
      <c r="AC1421" s="17">
        <f t="shared" si="293"/>
        <v>14.522966303845978</v>
      </c>
      <c r="AG1421" s="17">
        <f>([1]WLTC_BFH!$U1425/1000-N1421)</f>
        <v>-0.83336498968394324</v>
      </c>
      <c r="AH1421" s="17">
        <f t="shared" si="294"/>
        <v>0.83336498968394324</v>
      </c>
      <c r="AK1421">
        <v>12.668002705071242</v>
      </c>
    </row>
    <row r="1422" spans="1:37" x14ac:dyDescent="0.3">
      <c r="A1422" s="5" t="s">
        <v>5</v>
      </c>
      <c r="B1422" s="5">
        <v>1418</v>
      </c>
      <c r="C1422" s="10">
        <v>38.4</v>
      </c>
      <c r="D1422" s="10">
        <v>38.4</v>
      </c>
      <c r="E1422" s="10">
        <v>29.222799999999999</v>
      </c>
      <c r="F1422" s="13">
        <f t="shared" si="295"/>
        <v>1.0000000000000004</v>
      </c>
      <c r="G1422" s="13">
        <f t="shared" si="296"/>
        <v>14.765111111111128</v>
      </c>
      <c r="H1422" s="35" cm="1">
        <f t="array" ref="H1422">(m*g*_xll.Interp1d(-1,Parameters!$H$48:$H$54,Parameters!$I$48:$I$54,C1422)+c_w*A*rho_L*(C1422/3.6)^2/2+F1422*e_i*m)*C1422/3.6/1000</f>
        <v>15.713378274427912</v>
      </c>
      <c r="I1422" s="35">
        <f t="shared" si="286"/>
        <v>52.334616174936777</v>
      </c>
      <c r="J1422" s="35">
        <f t="shared" si="287"/>
        <v>2867.1598354960374</v>
      </c>
      <c r="K1422" s="35">
        <f t="shared" si="288"/>
        <v>213.60373591800447</v>
      </c>
      <c r="L1422" s="35">
        <f t="shared" si="289"/>
        <v>351.2384950993553</v>
      </c>
      <c r="M1422" s="35" cm="1">
        <f t="array" ref="M1422">_xll.Interp2dTab(-1,1,Parameters!$V$29:$AI$29,Parameters!$U$30:$U$37,Parameters!$V$30:$AI$37,ABS(J1422),ABS(I1422))*_xll.Interp2dTab(-1,1,Parameters!$V$18:$AI$18,Parameters!$U$19:$U$26,Parameters!$V$19:$AI$26,ABS(J1422),ABS(I1422))</f>
        <v>0.88988175218168408</v>
      </c>
      <c r="N1422" s="35">
        <f t="shared" si="290"/>
        <v>17.657827274134021</v>
      </c>
      <c r="O1422" s="35">
        <f t="shared" si="291"/>
        <v>17657.827274134022</v>
      </c>
      <c r="P1422" s="35">
        <f t="shared" si="297"/>
        <v>1.6411799635307573</v>
      </c>
      <c r="Q1422" s="35" cm="1">
        <f t="array" ref="Q1422">_xll.Interp2dTab(-1,1,Parameters!$AL$29:$AY$29,Parameters!$AK$30:$AK$37,Parameters!$AL$30:$AY$37,ABS(L1422),ABS(K1422))</f>
        <v>0.89278249242523577</v>
      </c>
      <c r="R1422" s="35">
        <f t="shared" si="292"/>
        <v>17.600455214732829</v>
      </c>
      <c r="S1422" s="35">
        <f t="shared" si="298"/>
        <v>1.1788354089139201</v>
      </c>
      <c r="X1422" s="12"/>
      <c r="AB1422" s="17">
        <f>([1]WLTC_BFH!$I1423/1000-H1422)</f>
        <v>-15.706461174427911</v>
      </c>
      <c r="AC1422" s="17">
        <f t="shared" si="293"/>
        <v>15.706461174427911</v>
      </c>
      <c r="AG1422" s="17">
        <f>([1]WLTC_BFH!$U1426/1000-N1422)</f>
        <v>-7.2059006686294271</v>
      </c>
      <c r="AH1422" s="17">
        <f t="shared" si="294"/>
        <v>7.2059006686294271</v>
      </c>
      <c r="AK1422">
        <v>4.278542154492091</v>
      </c>
    </row>
    <row r="1423" spans="1:37" x14ac:dyDescent="0.3">
      <c r="A1423" s="5" t="s">
        <v>5</v>
      </c>
      <c r="B1423" s="5">
        <v>1419</v>
      </c>
      <c r="C1423" s="10">
        <v>40.9</v>
      </c>
      <c r="D1423" s="10">
        <v>40.9</v>
      </c>
      <c r="E1423" s="10">
        <v>32.534300000000002</v>
      </c>
      <c r="F1423" s="13">
        <f t="shared" si="295"/>
        <v>0.69444444444444442</v>
      </c>
      <c r="G1423" s="13">
        <f t="shared" si="296"/>
        <v>14.776472222222239</v>
      </c>
      <c r="H1423" s="35" cm="1">
        <f t="array" ref="H1423">(m*g*_xll.Interp1d(-1,Parameters!$H$48:$H$54,Parameters!$I$48:$I$54,C1423)+c_w*A*rho_L*(C1423/3.6)^2/2+F1423*e_i*m)*C1423/3.6/1000</f>
        <v>12.086834559930754</v>
      </c>
      <c r="I1423" s="35">
        <f t="shared" si="286"/>
        <v>37.795489279307297</v>
      </c>
      <c r="J1423" s="35">
        <f t="shared" si="287"/>
        <v>3053.8238872861434</v>
      </c>
      <c r="K1423" s="35">
        <f t="shared" si="288"/>
        <v>154.26228949349274</v>
      </c>
      <c r="L1423" s="35">
        <f t="shared" si="289"/>
        <v>374.10558462405282</v>
      </c>
      <c r="M1423" s="35" cm="1">
        <f t="array" ref="M1423">_xll.Interp2dTab(-1,1,Parameters!$V$29:$AI$29,Parameters!$U$30:$U$37,Parameters!$V$30:$AI$37,ABS(J1423),ABS(I1423))*_xll.Interp2dTab(-1,1,Parameters!$V$18:$AI$18,Parameters!$U$19:$U$26,Parameters!$V$19:$AI$26,ABS(J1423),ABS(I1423))</f>
        <v>0.8293032349808952</v>
      </c>
      <c r="N1423" s="35">
        <f t="shared" si="290"/>
        <v>14.574686375375348</v>
      </c>
      <c r="O1423" s="35">
        <f t="shared" si="291"/>
        <v>14574.686375375348</v>
      </c>
      <c r="P1423" s="35">
        <f t="shared" si="297"/>
        <v>1.6452284875239171</v>
      </c>
      <c r="Q1423" s="35" cm="1">
        <f t="array" ref="Q1423">_xll.Interp2dTab(-1,1,Parameters!$AL$29:$AY$29,Parameters!$AK$30:$AK$37,Parameters!$AL$30:$AY$37,ABS(L1423),ABS(K1423))</f>
        <v>0.92142149123918826</v>
      </c>
      <c r="R1423" s="35">
        <f t="shared" si="292"/>
        <v>13.117595665883139</v>
      </c>
      <c r="S1423" s="35">
        <f t="shared" si="298"/>
        <v>1.1824791854877765</v>
      </c>
      <c r="X1423" s="12"/>
      <c r="AB1423" s="17">
        <f>([1]WLTC_BFH!$I1424/1000-H1423)</f>
        <v>-12.075032259930754</v>
      </c>
      <c r="AC1423" s="17">
        <f t="shared" si="293"/>
        <v>12.075032259930754</v>
      </c>
      <c r="AG1423" s="17">
        <f>([1]WLTC_BFH!$U1427/1000-N1423)</f>
        <v>-4.3046863753752564</v>
      </c>
      <c r="AH1423" s="17">
        <f t="shared" si="294"/>
        <v>4.3046863753752564</v>
      </c>
      <c r="AK1423">
        <v>-2.3442536462287666</v>
      </c>
    </row>
    <row r="1424" spans="1:37" x14ac:dyDescent="0.3">
      <c r="A1424" s="5" t="s">
        <v>5</v>
      </c>
      <c r="B1424" s="5">
        <v>1420</v>
      </c>
      <c r="C1424" s="10">
        <v>41.7</v>
      </c>
      <c r="D1424" s="10">
        <v>41.7</v>
      </c>
      <c r="E1424" s="10">
        <v>36.368699999999997</v>
      </c>
      <c r="F1424" s="13">
        <f t="shared" si="295"/>
        <v>0.2222222222222234</v>
      </c>
      <c r="G1424" s="13">
        <f t="shared" si="296"/>
        <v>14.788055555555573</v>
      </c>
      <c r="H1424" s="35" cm="1">
        <f t="array" ref="H1424">(m*g*_xll.Interp1d(-1,Parameters!$H$48:$H$54,Parameters!$I$48:$I$54,C1424)+c_w*A*rho_L*(C1424/3.6)^2/2+F1424*e_i*m)*C1424/3.6/1000</f>
        <v>4.908461287514192</v>
      </c>
      <c r="I1424" s="35">
        <f t="shared" si="286"/>
        <v>15.054280968212762</v>
      </c>
      <c r="J1424" s="35">
        <f t="shared" si="287"/>
        <v>3113.5563838589778</v>
      </c>
      <c r="K1424" s="35">
        <f t="shared" si="288"/>
        <v>61.444047771760388</v>
      </c>
      <c r="L1424" s="35">
        <f t="shared" si="289"/>
        <v>381.42305327195612</v>
      </c>
      <c r="M1424" s="35" cm="1">
        <f t="array" ref="M1424">_xll.Interp2dTab(-1,1,Parameters!$V$29:$AI$29,Parameters!$U$30:$U$37,Parameters!$V$30:$AI$37,ABS(J1424),ABS(I1424))*_xll.Interp2dTab(-1,1,Parameters!$V$18:$AI$18,Parameters!$U$19:$U$26,Parameters!$V$19:$AI$26,ABS(J1424),ABS(I1424))</f>
        <v>0.71836647104513818</v>
      </c>
      <c r="N1424" s="35">
        <f t="shared" si="290"/>
        <v>6.8328095552301624</v>
      </c>
      <c r="O1424" s="35">
        <f t="shared" si="291"/>
        <v>6832.809555230162</v>
      </c>
      <c r="P1424" s="35">
        <f t="shared" si="297"/>
        <v>1.6471264901781477</v>
      </c>
      <c r="Q1424" s="35" cm="1">
        <f t="array" ref="Q1424">_xll.Interp2dTab(-1,1,Parameters!$AL$29:$AY$29,Parameters!$AK$30:$AK$37,Parameters!$AL$30:$AY$37,ABS(L1424),ABS(K1424))</f>
        <v>0.94750155695480343</v>
      </c>
      <c r="R1424" s="35">
        <f t="shared" si="292"/>
        <v>5.1804255639321655</v>
      </c>
      <c r="S1424" s="35">
        <f t="shared" si="298"/>
        <v>1.1839181925888689</v>
      </c>
      <c r="X1424" s="12"/>
      <c r="AB1424" s="17">
        <f>([1]WLTC_BFH!$I1425/1000-H1424)</f>
        <v>-4.8941367875141921</v>
      </c>
      <c r="AC1424" s="17">
        <f t="shared" si="293"/>
        <v>4.8941367875141921</v>
      </c>
      <c r="AG1424" s="17">
        <f>([1]WLTC_BFH!$U1428/1000-N1424)</f>
        <v>-6.6679947404153417</v>
      </c>
      <c r="AH1424" s="17">
        <f t="shared" si="294"/>
        <v>6.6679947404153417</v>
      </c>
      <c r="AK1424">
        <v>-16.162790424500042</v>
      </c>
    </row>
    <row r="1425" spans="1:37" x14ac:dyDescent="0.3">
      <c r="A1425" s="5" t="s">
        <v>5</v>
      </c>
      <c r="B1425" s="5">
        <v>1421</v>
      </c>
      <c r="C1425" s="10">
        <v>40.9</v>
      </c>
      <c r="D1425" s="10">
        <v>40.9</v>
      </c>
      <c r="E1425" s="10">
        <v>39.183999999999997</v>
      </c>
      <c r="F1425" s="13">
        <f t="shared" si="295"/>
        <v>-0.2222222222222234</v>
      </c>
      <c r="G1425" s="13">
        <f t="shared" si="296"/>
        <v>14.799416666666684</v>
      </c>
      <c r="H1425" s="35" cm="1">
        <f t="array" ref="H1425">(m*g*_xll.Interp1d(-1,Parameters!$H$48:$H$54,Parameters!$I$48:$I$54,C1425)+c_w*A*rho_L*(C1425/3.6)^2/2+F1425*e_i*m)*C1425/3.6/1000</f>
        <v>-2.0766881243285229</v>
      </c>
      <c r="I1425" s="35">
        <f t="shared" si="286"/>
        <v>6.4937964816466502</v>
      </c>
      <c r="J1425" s="35">
        <f t="shared" si="287"/>
        <v>3053.8238872861434</v>
      </c>
      <c r="K1425" s="35">
        <f t="shared" si="288"/>
        <v>26.504430339840805</v>
      </c>
      <c r="L1425" s="35">
        <f t="shared" si="289"/>
        <v>374.10558462405282</v>
      </c>
      <c r="M1425" s="35" cm="1">
        <f t="array" ref="M1425">_xll.Interp2dTab(-1,1,Parameters!$V$29:$AI$29,Parameters!$U$30:$U$37,Parameters!$V$30:$AI$37,ABS(J1425),ABS(I1425))*_xll.Interp2dTab(-1,1,Parameters!$V$18:$AI$18,Parameters!$U$19:$U$26,Parameters!$V$19:$AI$26,ABS(J1425),ABS(I1425))</f>
        <v>0.48957783817716177</v>
      </c>
      <c r="N1425" s="35">
        <f t="shared" si="290"/>
        <v>-1.0167004824769432</v>
      </c>
      <c r="O1425" s="35">
        <f t="shared" si="291"/>
        <v>-1016.7004824769432</v>
      </c>
      <c r="P1425" s="35">
        <f t="shared" si="297"/>
        <v>1.6468440733774596</v>
      </c>
      <c r="Q1425" s="35" cm="1">
        <f t="array" ref="Q1425">_xll.Interp2dTab(-1,1,Parameters!$AL$29:$AY$29,Parameters!$AK$30:$AK$37,Parameters!$AL$30:$AY$37,ABS(L1425),ABS(K1425))</f>
        <v>0.93809024328658963</v>
      </c>
      <c r="R1425" s="35">
        <f t="shared" si="292"/>
        <v>-1.9481208677817154</v>
      </c>
      <c r="S1425" s="35">
        <f t="shared" si="298"/>
        <v>1.1833770479033741</v>
      </c>
      <c r="X1425" s="12"/>
      <c r="AB1425" s="17">
        <f>([1]WLTC_BFH!$I1426/1000-H1425)</f>
        <v>2.0866774243285229</v>
      </c>
      <c r="AC1425" s="17">
        <f t="shared" si="293"/>
        <v>2.0866774243285229</v>
      </c>
      <c r="AG1425" s="17">
        <f>([1]WLTC_BFH!$U1429/1000-N1425)</f>
        <v>0.46299677877319712</v>
      </c>
      <c r="AH1425" s="17">
        <f t="shared" si="294"/>
        <v>0.46299677877319712</v>
      </c>
      <c r="AK1425">
        <v>-13.406611860166603</v>
      </c>
    </row>
    <row r="1426" spans="1:37" x14ac:dyDescent="0.3">
      <c r="A1426" s="5" t="s">
        <v>5</v>
      </c>
      <c r="B1426" s="5">
        <v>1422</v>
      </c>
      <c r="C1426" s="10">
        <v>38.299999999999997</v>
      </c>
      <c r="D1426" s="10">
        <v>38.299999999999997</v>
      </c>
      <c r="E1426" s="10">
        <v>41.039499999999997</v>
      </c>
      <c r="F1426" s="13">
        <f t="shared" si="295"/>
        <v>-0.72222222222222265</v>
      </c>
      <c r="G1426" s="13">
        <f t="shared" si="296"/>
        <v>14.810055555555573</v>
      </c>
      <c r="H1426" s="35" cm="1">
        <f t="array" ref="H1426">(m*g*_xll.Interp1d(-1,Parameters!$H$48:$H$54,Parameters!$I$48:$I$54,C1426)+c_w*A*rho_L*(C1426/3.6)^2/2+F1426*e_i*m)*C1426/3.6/1000</f>
        <v>-9.2487911183937275</v>
      </c>
      <c r="I1426" s="35">
        <f t="shared" si="286"/>
        <v>30.884238623691918</v>
      </c>
      <c r="J1426" s="35">
        <f t="shared" si="287"/>
        <v>2859.6932734244328</v>
      </c>
      <c r="K1426" s="35">
        <f t="shared" si="288"/>
        <v>126.05401994259857</v>
      </c>
      <c r="L1426" s="35">
        <f t="shared" si="289"/>
        <v>350.32381151836734</v>
      </c>
      <c r="M1426" s="35" cm="1">
        <f t="array" ref="M1426">_xll.Interp2dTab(-1,1,Parameters!$V$29:$AI$29,Parameters!$U$30:$U$37,Parameters!$V$30:$AI$37,ABS(J1426),ABS(I1426))*_xll.Interp2dTab(-1,1,Parameters!$V$18:$AI$18,Parameters!$U$19:$U$26,Parameters!$V$19:$AI$26,ABS(J1426),ABS(I1426))</f>
        <v>0.79448320517646576</v>
      </c>
      <c r="N1426" s="35">
        <f t="shared" si="290"/>
        <v>-7.3480092117490781</v>
      </c>
      <c r="O1426" s="35">
        <f t="shared" si="291"/>
        <v>-7348.0092117490776</v>
      </c>
      <c r="P1426" s="35">
        <f t="shared" si="297"/>
        <v>1.6448029597075293</v>
      </c>
      <c r="Q1426" s="35" cm="1">
        <f t="array" ref="Q1426">_xll.Interp2dTab(-1,1,Parameters!$AL$29:$AY$29,Parameters!$AK$30:$AK$37,Parameters!$AL$30:$AY$37,ABS(L1426),ABS(K1426))</f>
        <v>0.92778253254515941</v>
      </c>
      <c r="R1426" s="35">
        <f t="shared" si="292"/>
        <v>-8.5808668468045095</v>
      </c>
      <c r="S1426" s="35">
        <f t="shared" si="298"/>
        <v>1.1809934737792618</v>
      </c>
      <c r="X1426" s="12"/>
      <c r="AB1426" s="17">
        <f>([1]WLTC_BFH!$I1427/1000-H1426)</f>
        <v>9.2564051183937277</v>
      </c>
      <c r="AC1426" s="17">
        <f t="shared" si="293"/>
        <v>9.2564051183937277</v>
      </c>
      <c r="AG1426" s="17">
        <f>([1]WLTC_BFH!$U1430/1000-N1426)</f>
        <v>0.6320492117486598</v>
      </c>
      <c r="AH1426" s="17">
        <f t="shared" si="294"/>
        <v>0.6320492117486598</v>
      </c>
      <c r="AK1426">
        <v>-16.071315680686521</v>
      </c>
    </row>
    <row r="1427" spans="1:37" x14ac:dyDescent="0.3">
      <c r="A1427" s="5" t="s">
        <v>5</v>
      </c>
      <c r="B1427" s="5">
        <v>1423</v>
      </c>
      <c r="C1427" s="10">
        <v>35.299999999999997</v>
      </c>
      <c r="D1427" s="10">
        <v>35.299999999999997</v>
      </c>
      <c r="E1427" s="10">
        <v>41.0747</v>
      </c>
      <c r="F1427" s="13">
        <f t="shared" si="295"/>
        <v>-0.83333333333333326</v>
      </c>
      <c r="G1427" s="13">
        <f t="shared" si="296"/>
        <v>14.819861111111129</v>
      </c>
      <c r="H1427" s="35" cm="1">
        <f t="array" ref="H1427">(m*g*_xll.Interp1d(-1,Parameters!$H$48:$H$54,Parameters!$I$48:$I$54,C1427)+c_w*A*rho_L*(C1427/3.6)^2/2+F1427*e_i*m)*C1427/3.6/1000</f>
        <v>-10.075220733697446</v>
      </c>
      <c r="I1427" s="35">
        <f t="shared" si="286"/>
        <v>36.50316877883705</v>
      </c>
      <c r="J1427" s="35">
        <f t="shared" si="287"/>
        <v>2635.6964112763048</v>
      </c>
      <c r="K1427" s="35">
        <f t="shared" si="288"/>
        <v>148.98768337082342</v>
      </c>
      <c r="L1427" s="35">
        <f t="shared" si="289"/>
        <v>322.8833040887302</v>
      </c>
      <c r="M1427" s="35" cm="1">
        <f t="array" ref="M1427">_xll.Interp2dTab(-1,1,Parameters!$V$29:$AI$29,Parameters!$U$30:$U$37,Parameters!$V$30:$AI$37,ABS(J1427),ABS(I1427))*_xll.Interp2dTab(-1,1,Parameters!$V$18:$AI$18,Parameters!$U$19:$U$26,Parameters!$V$19:$AI$26,ABS(J1427),ABS(I1427))</f>
        <v>0.82167564908888779</v>
      </c>
      <c r="N1427" s="35">
        <f t="shared" si="290"/>
        <v>-8.2785635360746692</v>
      </c>
      <c r="O1427" s="35">
        <f t="shared" si="291"/>
        <v>-8278.5635360746692</v>
      </c>
      <c r="P1427" s="35">
        <f t="shared" si="297"/>
        <v>1.6425033587252864</v>
      </c>
      <c r="Q1427" s="35" cm="1">
        <f t="array" ref="Q1427">_xll.Interp2dTab(-1,1,Parameters!$AL$29:$AY$29,Parameters!$AK$30:$AK$37,Parameters!$AL$30:$AY$37,ABS(L1427),ABS(K1427))</f>
        <v>0.91439792229256867</v>
      </c>
      <c r="R1427" s="35">
        <f t="shared" si="292"/>
        <v>-9.2127609055319528</v>
      </c>
      <c r="S1427" s="35">
        <f t="shared" si="298"/>
        <v>1.1784343735277252</v>
      </c>
      <c r="X1427" s="12"/>
      <c r="AB1427" s="17">
        <f>([1]WLTC_BFH!$I1428/1000-H1427)</f>
        <v>10.074182233697446</v>
      </c>
      <c r="AC1427" s="17">
        <f t="shared" si="293"/>
        <v>10.074182233697446</v>
      </c>
      <c r="AG1427" s="17">
        <f>([1]WLTC_BFH!$U1431/1000-N1427)</f>
        <v>2.9559794652781566</v>
      </c>
      <c r="AH1427" s="17">
        <f t="shared" si="294"/>
        <v>2.9559794652781566</v>
      </c>
      <c r="AK1427">
        <v>-8.4968460366516787</v>
      </c>
    </row>
    <row r="1428" spans="1:37" x14ac:dyDescent="0.3">
      <c r="A1428" s="5" t="s">
        <v>5</v>
      </c>
      <c r="B1428" s="5">
        <v>1424</v>
      </c>
      <c r="C1428" s="10">
        <v>34.299999999999997</v>
      </c>
      <c r="D1428" s="10">
        <v>34.299999999999997</v>
      </c>
      <c r="E1428" s="10">
        <v>39.929600000000001</v>
      </c>
      <c r="F1428" s="13">
        <f t="shared" si="295"/>
        <v>-0.27777777777777779</v>
      </c>
      <c r="G1428" s="13">
        <f t="shared" si="296"/>
        <v>14.829388888888907</v>
      </c>
      <c r="H1428" s="35" cm="1">
        <f t="array" ref="H1428">(m*g*_xll.Interp1d(-1,Parameters!$H$48:$H$54,Parameters!$I$48:$I$54,C1428)+c_w*A*rho_L*(C1428/3.6)^2/2+F1428*e_i*m)*C1428/3.6/1000</f>
        <v>-2.6122892631089587</v>
      </c>
      <c r="I1428" s="35">
        <f t="shared" si="286"/>
        <v>9.7404236733613594</v>
      </c>
      <c r="J1428" s="35">
        <f t="shared" si="287"/>
        <v>2561.0307905602617</v>
      </c>
      <c r="K1428" s="35">
        <f t="shared" si="288"/>
        <v>39.755539222824389</v>
      </c>
      <c r="L1428" s="35">
        <f t="shared" si="289"/>
        <v>313.73646827885113</v>
      </c>
      <c r="M1428" s="35" cm="1">
        <f t="array" ref="M1428">_xll.Interp2dTab(-1,1,Parameters!$V$29:$AI$29,Parameters!$U$30:$U$37,Parameters!$V$30:$AI$37,ABS(J1428),ABS(I1428))*_xll.Interp2dTab(-1,1,Parameters!$V$18:$AI$18,Parameters!$U$19:$U$26,Parameters!$V$19:$AI$26,ABS(J1428),ABS(I1428))</f>
        <v>0.67524398285997345</v>
      </c>
      <c r="N1428" s="35">
        <f t="shared" si="290"/>
        <v>-1.7639326064040384</v>
      </c>
      <c r="O1428" s="35">
        <f t="shared" si="291"/>
        <v>-1763.9326064040383</v>
      </c>
      <c r="P1428" s="35">
        <f t="shared" si="297"/>
        <v>1.6420133774457297</v>
      </c>
      <c r="Q1428" s="35" cm="1">
        <f t="array" ref="Q1428">_xll.Interp2dTab(-1,1,Parameters!$AL$29:$AY$29,Parameters!$AK$30:$AK$37,Parameters!$AL$30:$AY$37,ABS(L1428),ABS(K1428))</f>
        <v>0.93982159236863649</v>
      </c>
      <c r="R1428" s="35">
        <f t="shared" si="292"/>
        <v>-2.4550858549825536</v>
      </c>
      <c r="S1428" s="35">
        <f t="shared" si="298"/>
        <v>1.1777524052346744</v>
      </c>
      <c r="X1428" s="12"/>
      <c r="AB1428" s="17">
        <f>([1]WLTC_BFH!$I1429/1000-H1428)</f>
        <v>2.6086398631089587</v>
      </c>
      <c r="AC1428" s="17">
        <f t="shared" si="293"/>
        <v>2.6086398631089587</v>
      </c>
      <c r="AG1428" s="17">
        <f>([1]WLTC_BFH!$U1432/1000-N1428)</f>
        <v>0.63287378287447882</v>
      </c>
      <c r="AH1428" s="17">
        <f t="shared" si="294"/>
        <v>0.63287378287447882</v>
      </c>
      <c r="AK1428">
        <v>0.57884091684054906</v>
      </c>
    </row>
    <row r="1429" spans="1:37" x14ac:dyDescent="0.3">
      <c r="A1429" s="5" t="s">
        <v>5</v>
      </c>
      <c r="B1429" s="5">
        <v>1425</v>
      </c>
      <c r="C1429" s="10">
        <v>34.6</v>
      </c>
      <c r="D1429" s="10">
        <v>34.6</v>
      </c>
      <c r="E1429" s="10">
        <v>37.9621</v>
      </c>
      <c r="F1429" s="13">
        <f t="shared" si="295"/>
        <v>8.3333333333334522E-2</v>
      </c>
      <c r="G1429" s="13">
        <f t="shared" si="296"/>
        <v>14.839000000000018</v>
      </c>
      <c r="H1429" s="35" cm="1">
        <f t="array" ref="H1429">(m*g*_xll.Interp1d(-1,Parameters!$H$48:$H$54,Parameters!$I$48:$I$54,C1429)+c_w*A*rho_L*(C1429/3.6)^2/2+F1429*e_i*m)*C1429/3.6/1000</f>
        <v>2.0913586986919555</v>
      </c>
      <c r="I1429" s="35">
        <f t="shared" si="286"/>
        <v>7.7304207177402109</v>
      </c>
      <c r="J1429" s="35">
        <f t="shared" si="287"/>
        <v>2583.430476775075</v>
      </c>
      <c r="K1429" s="35">
        <f t="shared" si="288"/>
        <v>31.55171215945667</v>
      </c>
      <c r="L1429" s="35">
        <f t="shared" si="289"/>
        <v>316.48051902181487</v>
      </c>
      <c r="M1429" s="35" cm="1">
        <f t="array" ref="M1429">_xll.Interp2dTab(-1,1,Parameters!$V$29:$AI$29,Parameters!$U$30:$U$37,Parameters!$V$30:$AI$37,ABS(J1429),ABS(I1429))*_xll.Interp2dTab(-1,1,Parameters!$V$18:$AI$18,Parameters!$U$19:$U$26,Parameters!$V$19:$AI$26,ABS(J1429),ABS(I1429))</f>
        <v>0.5540540799331346</v>
      </c>
      <c r="N1429" s="35">
        <f t="shared" si="290"/>
        <v>3.7746472310868078</v>
      </c>
      <c r="O1429" s="35">
        <f t="shared" si="291"/>
        <v>3774.6472310868076</v>
      </c>
      <c r="P1429" s="35">
        <f t="shared" si="297"/>
        <v>1.6430618905654761</v>
      </c>
      <c r="Q1429" s="35" cm="1">
        <f t="array" ref="Q1429">_xll.Interp2dTab(-1,1,Parameters!$AL$29:$AY$29,Parameters!$AK$30:$AK$37,Parameters!$AL$30:$AY$37,ABS(L1429),ABS(K1429))</f>
        <v>0.9353631279641168</v>
      </c>
      <c r="R1429" s="35">
        <f t="shared" si="292"/>
        <v>2.2358789182164402</v>
      </c>
      <c r="S1429" s="35">
        <f t="shared" si="298"/>
        <v>1.1783734827119567</v>
      </c>
      <c r="X1429" s="12"/>
      <c r="AB1429" s="17">
        <f>([1]WLTC_BFH!$I1430/1000-H1429)</f>
        <v>-2.0993737986919556</v>
      </c>
      <c r="AC1429" s="17">
        <f t="shared" si="293"/>
        <v>2.0993737986919556</v>
      </c>
      <c r="AG1429" s="17">
        <f>([1]WLTC_BFH!$U1433/1000-N1429)</f>
        <v>3.5601164052771828</v>
      </c>
      <c r="AH1429" s="17">
        <f t="shared" si="294"/>
        <v>3.5601164052771828</v>
      </c>
      <c r="AK1429">
        <v>11.158666750915328</v>
      </c>
    </row>
    <row r="1430" spans="1:37" x14ac:dyDescent="0.3">
      <c r="A1430" s="5" t="s">
        <v>5</v>
      </c>
      <c r="B1430" s="5">
        <v>1426</v>
      </c>
      <c r="C1430" s="10">
        <v>36.299999999999997</v>
      </c>
      <c r="D1430" s="10">
        <v>36.299999999999997</v>
      </c>
      <c r="E1430" s="10">
        <v>35.661299999999997</v>
      </c>
      <c r="F1430" s="13">
        <f t="shared" si="295"/>
        <v>0.47222222222222104</v>
      </c>
      <c r="G1430" s="13">
        <f t="shared" si="296"/>
        <v>14.849083333333352</v>
      </c>
      <c r="H1430" s="35" cm="1">
        <f t="array" ref="H1430">(m*g*_xll.Interp1d(-1,Parameters!$H$48:$H$54,Parameters!$I$48:$I$54,C1430)+c_w*A*rho_L*(C1430/3.6)^2/2+F1430*e_i*m)*C1430/3.6/1000</f>
        <v>7.565983550637096</v>
      </c>
      <c r="I1430" s="35">
        <f t="shared" si="286"/>
        <v>26.656889387224048</v>
      </c>
      <c r="J1430" s="35">
        <f t="shared" si="287"/>
        <v>2710.3620319923471</v>
      </c>
      <c r="K1430" s="35">
        <f t="shared" si="288"/>
        <v>108.80009403395495</v>
      </c>
      <c r="L1430" s="35">
        <f t="shared" si="289"/>
        <v>332.03013989860921</v>
      </c>
      <c r="M1430" s="35" cm="1">
        <f t="array" ref="M1430">_xll.Interp2dTab(-1,1,Parameters!$V$29:$AI$29,Parameters!$U$30:$U$37,Parameters!$V$30:$AI$37,ABS(J1430),ABS(I1430))*_xll.Interp2dTab(-1,1,Parameters!$V$18:$AI$18,Parameters!$U$19:$U$26,Parameters!$V$19:$AI$26,ABS(J1430),ABS(I1430))</f>
        <v>0.77288093785152756</v>
      </c>
      <c r="N1430" s="35">
        <f t="shared" si="290"/>
        <v>9.7893261175119584</v>
      </c>
      <c r="O1430" s="35">
        <f t="shared" si="291"/>
        <v>9789.3261175119587</v>
      </c>
      <c r="P1430" s="35">
        <f t="shared" si="297"/>
        <v>1.6457811478203406</v>
      </c>
      <c r="Q1430" s="35" cm="1">
        <f t="array" ref="Q1430">_xll.Interp2dTab(-1,1,Parameters!$AL$29:$AY$29,Parameters!$AK$30:$AK$37,Parameters!$AL$30:$AY$37,ABS(L1430),ABS(K1430))</f>
        <v>0.93142541749272356</v>
      </c>
      <c r="R1430" s="35">
        <f t="shared" si="292"/>
        <v>8.1230159801777173</v>
      </c>
      <c r="S1430" s="35">
        <f t="shared" si="298"/>
        <v>1.180629876039784</v>
      </c>
      <c r="X1430" s="12"/>
      <c r="AB1430" s="17">
        <f>([1]WLTC_BFH!$I1431/1000-H1430)</f>
        <v>-7.5733326506370959</v>
      </c>
      <c r="AC1430" s="17">
        <f t="shared" si="293"/>
        <v>7.5733326506370959</v>
      </c>
      <c r="AG1430" s="17">
        <f>([1]WLTC_BFH!$U1434/1000-N1430)</f>
        <v>1.7139331417472459</v>
      </c>
      <c r="AH1430" s="17">
        <f t="shared" si="294"/>
        <v>1.7139331417472459</v>
      </c>
      <c r="AK1430">
        <v>16.235072396799783</v>
      </c>
    </row>
    <row r="1431" spans="1:37" x14ac:dyDescent="0.3">
      <c r="A1431" s="5" t="s">
        <v>5</v>
      </c>
      <c r="B1431" s="5">
        <v>1427</v>
      </c>
      <c r="C1431" s="10">
        <v>39.5</v>
      </c>
      <c r="D1431" s="10">
        <v>39.5</v>
      </c>
      <c r="E1431" s="10">
        <v>34.581899999999997</v>
      </c>
      <c r="F1431" s="13">
        <f t="shared" si="295"/>
        <v>0.88888888888888962</v>
      </c>
      <c r="G1431" s="13">
        <f t="shared" si="296"/>
        <v>14.860055555555574</v>
      </c>
      <c r="H1431" s="35" cm="1">
        <f t="array" ref="H1431">(m*g*_xll.Interp1d(-1,Parameters!$H$48:$H$54,Parameters!$I$48:$I$54,C1431)+c_w*A*rho_L*(C1431/3.6)^2/2+F1431*e_i*m)*C1431/3.6/1000</f>
        <v>14.535404719489433</v>
      </c>
      <c r="I1431" s="35">
        <f t="shared" si="286"/>
        <v>47.063122198952563</v>
      </c>
      <c r="J1431" s="35">
        <f t="shared" si="287"/>
        <v>2949.2920182836838</v>
      </c>
      <c r="K1431" s="35">
        <f t="shared" si="288"/>
        <v>192.0881332550249</v>
      </c>
      <c r="L1431" s="35">
        <f t="shared" si="289"/>
        <v>361.30001449022217</v>
      </c>
      <c r="M1431" s="35" cm="1">
        <f t="array" ref="M1431">_xll.Interp2dTab(-1,1,Parameters!$V$29:$AI$29,Parameters!$U$30:$U$37,Parameters!$V$30:$AI$37,ABS(J1431),ABS(I1431))*_xll.Interp2dTab(-1,1,Parameters!$V$18:$AI$18,Parameters!$U$19:$U$26,Parameters!$V$19:$AI$26,ABS(J1431),ABS(I1431))</f>
        <v>0.87691990075681125</v>
      </c>
      <c r="N1431" s="35">
        <f t="shared" si="290"/>
        <v>16.575521557835433</v>
      </c>
      <c r="O1431" s="35">
        <f t="shared" si="291"/>
        <v>16575.521557835433</v>
      </c>
      <c r="P1431" s="35">
        <f t="shared" si="297"/>
        <v>1.6503854593641838</v>
      </c>
      <c r="Q1431" s="35" cm="1">
        <f t="array" ref="Q1431">_xll.Interp2dTab(-1,1,Parameters!$AL$29:$AY$29,Parameters!$AK$30:$AK$37,Parameters!$AL$30:$AY$37,ABS(L1431),ABS(K1431))</f>
        <v>0.90518225082297865</v>
      </c>
      <c r="R1431" s="35">
        <f t="shared" si="292"/>
        <v>16.057986892997572</v>
      </c>
      <c r="S1431" s="35">
        <f t="shared" si="298"/>
        <v>1.1850904279545056</v>
      </c>
      <c r="X1431" s="12"/>
      <c r="AB1431" s="17">
        <f>([1]WLTC_BFH!$I1432/1000-H1431)</f>
        <v>-14.537210019489432</v>
      </c>
      <c r="AC1431" s="17">
        <f t="shared" si="293"/>
        <v>14.537210019489432</v>
      </c>
      <c r="AG1431" s="17">
        <f>([1]WLTC_BFH!$U1435/1000-N1431)</f>
        <v>-5.2389501292639142</v>
      </c>
      <c r="AH1431" s="17">
        <f t="shared" si="294"/>
        <v>5.2389501292639142</v>
      </c>
      <c r="AK1431">
        <v>12.789289396366488</v>
      </c>
    </row>
    <row r="1432" spans="1:37" x14ac:dyDescent="0.3">
      <c r="A1432" s="5" t="s">
        <v>5</v>
      </c>
      <c r="B1432" s="5">
        <v>1428</v>
      </c>
      <c r="C1432" s="10">
        <v>41.8</v>
      </c>
      <c r="D1432" s="10">
        <v>41.8</v>
      </c>
      <c r="E1432" s="10">
        <v>35.596400000000003</v>
      </c>
      <c r="F1432" s="13">
        <f t="shared" si="295"/>
        <v>0.63888888888888806</v>
      </c>
      <c r="G1432" s="13">
        <f t="shared" si="296"/>
        <v>14.871666666666686</v>
      </c>
      <c r="H1432" s="35" cm="1">
        <f t="array" ref="H1432">(m*g*_xll.Interp1d(-1,Parameters!$H$48:$H$54,Parameters!$I$48:$I$54,C1432)+c_w*A*rho_L*(C1432/3.6)^2/2+F1432*e_i*m)*C1432/3.6/1000</f>
        <v>11.502938092552066</v>
      </c>
      <c r="I1432" s="35">
        <f t="shared" si="286"/>
        <v>35.195180988274068</v>
      </c>
      <c r="J1432" s="35">
        <f t="shared" si="287"/>
        <v>3121.022945930582</v>
      </c>
      <c r="K1432" s="35">
        <f t="shared" si="288"/>
        <v>143.64913120364062</v>
      </c>
      <c r="L1432" s="35">
        <f t="shared" si="289"/>
        <v>382.33773685294398</v>
      </c>
      <c r="M1432" s="35" cm="1">
        <f t="array" ref="M1432">_xll.Interp2dTab(-1,1,Parameters!$V$29:$AI$29,Parameters!$U$30:$U$37,Parameters!$V$30:$AI$37,ABS(J1432),ABS(I1432))*_xll.Interp2dTab(-1,1,Parameters!$V$18:$AI$18,Parameters!$U$19:$U$26,Parameters!$V$19:$AI$26,ABS(J1432),ABS(I1432))</f>
        <v>0.81581526628466727</v>
      </c>
      <c r="N1432" s="35">
        <f t="shared" si="290"/>
        <v>14.09992993259123</v>
      </c>
      <c r="O1432" s="35">
        <f t="shared" si="291"/>
        <v>14099.929932591231</v>
      </c>
      <c r="P1432" s="35">
        <f t="shared" si="297"/>
        <v>1.6543021065676813</v>
      </c>
      <c r="Q1432" s="35" cm="1">
        <f t="array" ref="Q1432">_xll.Interp2dTab(-1,1,Parameters!$AL$29:$AY$29,Parameters!$AK$30:$AK$37,Parameters!$AL$30:$AY$37,ABS(L1432),ABS(K1432))</f>
        <v>0.92668799338593799</v>
      </c>
      <c r="R1432" s="35">
        <f t="shared" si="292"/>
        <v>12.412956868603167</v>
      </c>
      <c r="S1432" s="35">
        <f t="shared" si="298"/>
        <v>1.1885384715291176</v>
      </c>
      <c r="X1432" s="12"/>
      <c r="AB1432" s="17">
        <f>([1]WLTC_BFH!$I1433/1000-H1432)</f>
        <v>-11.497104292552066</v>
      </c>
      <c r="AC1432" s="17">
        <f t="shared" si="293"/>
        <v>11.497104292552066</v>
      </c>
      <c r="AG1432" s="17">
        <f>([1]WLTC_BFH!$U1436/1000-N1432)</f>
        <v>-6.1738414370155095</v>
      </c>
      <c r="AH1432" s="17">
        <f t="shared" si="294"/>
        <v>6.1738414370155095</v>
      </c>
      <c r="AK1432">
        <v>2.6673695545868652</v>
      </c>
    </row>
    <row r="1433" spans="1:37" x14ac:dyDescent="0.3">
      <c r="A1433" s="5" t="s">
        <v>5</v>
      </c>
      <c r="B1433" s="5">
        <v>1429</v>
      </c>
      <c r="C1433" s="10">
        <v>42.5</v>
      </c>
      <c r="D1433" s="10">
        <v>42.5</v>
      </c>
      <c r="E1433" s="10">
        <v>37.857399999999998</v>
      </c>
      <c r="F1433" s="13">
        <f t="shared" si="295"/>
        <v>0.19444444444444522</v>
      </c>
      <c r="G1433" s="13">
        <f t="shared" si="296"/>
        <v>14.883472222222242</v>
      </c>
      <c r="H1433" s="35" cm="1">
        <f t="array" ref="H1433">(m*g*_xll.Interp1d(-1,Parameters!$H$48:$H$54,Parameters!$I$48:$I$54,C1433)+c_w*A*rho_L*(C1433/3.6)^2/2+F1433*e_i*m)*C1433/3.6/1000</f>
        <v>4.5818456886878653</v>
      </c>
      <c r="I1433" s="35">
        <f t="shared" si="286"/>
        <v>13.788030349252024</v>
      </c>
      <c r="J1433" s="35">
        <f t="shared" si="287"/>
        <v>3173.2888804318122</v>
      </c>
      <c r="K1433" s="35">
        <f t="shared" si="288"/>
        <v>56.275845870472139</v>
      </c>
      <c r="L1433" s="35">
        <f t="shared" si="289"/>
        <v>388.74052191985936</v>
      </c>
      <c r="M1433" s="35" cm="1">
        <f t="array" ref="M1433">_xll.Interp2dTab(-1,1,Parameters!$V$29:$AI$29,Parameters!$U$30:$U$37,Parameters!$V$30:$AI$37,ABS(J1433),ABS(I1433))*_xll.Interp2dTab(-1,1,Parameters!$V$18:$AI$18,Parameters!$U$19:$U$26,Parameters!$V$19:$AI$26,ABS(J1433),ABS(I1433))</f>
        <v>0.71265189896073655</v>
      </c>
      <c r="N1433" s="35">
        <f t="shared" si="290"/>
        <v>6.4292899455815542</v>
      </c>
      <c r="O1433" s="35">
        <f t="shared" si="291"/>
        <v>6429.2899455815541</v>
      </c>
      <c r="P1433" s="35">
        <f t="shared" si="297"/>
        <v>1.6560880204414539</v>
      </c>
      <c r="Q1433" s="35" cm="1">
        <f t="array" ref="Q1433">_xll.Interp2dTab(-1,1,Parameters!$AL$29:$AY$29,Parameters!$AK$30:$AK$37,Parameters!$AL$30:$AY$37,ABS(L1433),ABS(K1433))</f>
        <v>0.94866811601091994</v>
      </c>
      <c r="R1433" s="35">
        <f t="shared" si="292"/>
        <v>4.8297667133098043</v>
      </c>
      <c r="S1433" s="35">
        <f t="shared" si="298"/>
        <v>1.1898800733939259</v>
      </c>
      <c r="X1433" s="12"/>
      <c r="AB1433" s="17">
        <f>([1]WLTC_BFH!$I1434/1000-H1433)</f>
        <v>-4.5718263886878656</v>
      </c>
      <c r="AC1433" s="17">
        <f t="shared" si="293"/>
        <v>4.5718263886878656</v>
      </c>
      <c r="AG1433" s="17">
        <f>([1]WLTC_BFH!$U1437/1000-N1433)</f>
        <v>-3.746231122051336</v>
      </c>
      <c r="AH1433" s="17">
        <f t="shared" si="294"/>
        <v>3.746231122051336</v>
      </c>
      <c r="AK1433">
        <v>-7.5051108213899029</v>
      </c>
    </row>
    <row r="1434" spans="1:37" x14ac:dyDescent="0.3">
      <c r="A1434" s="5" t="s">
        <v>5</v>
      </c>
      <c r="B1434" s="5">
        <v>1430</v>
      </c>
      <c r="C1434" s="10">
        <v>41.9</v>
      </c>
      <c r="D1434" s="10">
        <v>41.9</v>
      </c>
      <c r="E1434" s="10">
        <v>40.195099999999996</v>
      </c>
      <c r="F1434" s="13">
        <f t="shared" si="295"/>
        <v>-0.16666666666666705</v>
      </c>
      <c r="G1434" s="13">
        <f t="shared" si="296"/>
        <v>14.895111111111131</v>
      </c>
      <c r="H1434" s="35" cm="1">
        <f t="array" ref="H1434">(m*g*_xll.Interp1d(-1,Parameters!$H$48:$H$54,Parameters!$I$48:$I$54,C1434)+c_w*A*rho_L*(C1434/3.6)^2/2+F1434*e_i*m)*C1434/3.6/1000</f>
        <v>-1.2175073597334747</v>
      </c>
      <c r="I1434" s="35">
        <f t="shared" si="286"/>
        <v>3.7162786844585356</v>
      </c>
      <c r="J1434" s="35">
        <f t="shared" si="287"/>
        <v>3128.4895080021856</v>
      </c>
      <c r="K1434" s="35">
        <f t="shared" si="288"/>
        <v>15.167991450617514</v>
      </c>
      <c r="L1434" s="35">
        <f t="shared" si="289"/>
        <v>383.25242043393183</v>
      </c>
      <c r="M1434" s="35" cm="1">
        <f t="array" ref="M1434">_xll.Interp2dTab(-1,1,Parameters!$V$29:$AI$29,Parameters!$U$30:$U$37,Parameters!$V$30:$AI$37,ABS(J1434),ABS(I1434))*_xll.Interp2dTab(-1,1,Parameters!$V$18:$AI$18,Parameters!$U$19:$U$26,Parameters!$V$19:$AI$26,ABS(J1434),ABS(I1434))</f>
        <v>0.35170116728098355</v>
      </c>
      <c r="N1434" s="35">
        <f t="shared" si="290"/>
        <v>-0.42819875959145137</v>
      </c>
      <c r="O1434" s="35">
        <f t="shared" si="291"/>
        <v>-428.19875959145139</v>
      </c>
      <c r="P1434" s="35">
        <f t="shared" si="297"/>
        <v>1.6559690763415673</v>
      </c>
      <c r="Q1434" s="35" cm="1">
        <f t="array" ref="Q1434">_xll.Interp2dTab(-1,1,Parameters!$AL$29:$AY$29,Parameters!$AK$30:$AK$37,Parameters!$AL$30:$AY$37,ABS(L1434),ABS(K1434))</f>
        <v>0.72661250675863165</v>
      </c>
      <c r="R1434" s="35">
        <f t="shared" si="292"/>
        <v>-0.88465607465302309</v>
      </c>
      <c r="S1434" s="35">
        <f t="shared" si="298"/>
        <v>1.1896343355954111</v>
      </c>
      <c r="X1434" s="12"/>
      <c r="AB1434" s="17">
        <f>([1]WLTC_BFH!$I1435/1000-H1434)</f>
        <v>1.2274300597334746</v>
      </c>
      <c r="AC1434" s="17">
        <f t="shared" si="293"/>
        <v>1.2274300597334746</v>
      </c>
      <c r="AG1434" s="17">
        <f>([1]WLTC_BFH!$U1438/1000-N1434)</f>
        <v>-0.58452851313571585</v>
      </c>
      <c r="AH1434" s="17">
        <f t="shared" si="294"/>
        <v>0.58452851313571585</v>
      </c>
      <c r="AK1434">
        <v>-12.134886972558476</v>
      </c>
    </row>
    <row r="1435" spans="1:37" x14ac:dyDescent="0.3">
      <c r="A1435" s="5" t="s">
        <v>5</v>
      </c>
      <c r="B1435" s="5">
        <v>1431</v>
      </c>
      <c r="C1435" s="10">
        <v>40.1</v>
      </c>
      <c r="D1435" s="10">
        <v>40.1</v>
      </c>
      <c r="E1435" s="10">
        <v>41.939700000000002</v>
      </c>
      <c r="F1435" s="13">
        <f t="shared" si="295"/>
        <v>-0.49999999999999922</v>
      </c>
      <c r="G1435" s="13">
        <f t="shared" si="296"/>
        <v>14.90625000000002</v>
      </c>
      <c r="H1435" s="35" cm="1">
        <f t="array" ref="H1435">(m*g*_xll.Interp1d(-1,Parameters!$H$48:$H$54,Parameters!$I$48:$I$54,C1435)+c_w*A*rho_L*(C1435/3.6)^2/2+F1435*e_i*m)*C1435/3.6/1000</f>
        <v>-6.2670202433858488</v>
      </c>
      <c r="I1435" s="35">
        <f t="shared" si="286"/>
        <v>19.987911924509515</v>
      </c>
      <c r="J1435" s="35">
        <f t="shared" si="287"/>
        <v>2994.0913907133095</v>
      </c>
      <c r="K1435" s="35">
        <f t="shared" si="288"/>
        <v>81.580662519885593</v>
      </c>
      <c r="L1435" s="35">
        <f t="shared" si="289"/>
        <v>366.78811597614964</v>
      </c>
      <c r="M1435" s="35" cm="1">
        <f t="array" ref="M1435">_xll.Interp2dTab(-1,1,Parameters!$V$29:$AI$29,Parameters!$U$30:$U$37,Parameters!$V$30:$AI$37,ABS(J1435),ABS(I1435))*_xll.Interp2dTab(-1,1,Parameters!$V$18:$AI$18,Parameters!$U$19:$U$26,Parameters!$V$19:$AI$26,ABS(J1435),ABS(I1435))</f>
        <v>0.74164589438981199</v>
      </c>
      <c r="N1435" s="35">
        <f t="shared" si="290"/>
        <v>-4.6479098335649551</v>
      </c>
      <c r="O1435" s="35">
        <f t="shared" si="291"/>
        <v>-4647.9098335649551</v>
      </c>
      <c r="P1435" s="35">
        <f t="shared" si="297"/>
        <v>1.6546779902766882</v>
      </c>
      <c r="Q1435" s="35" cm="1">
        <f t="array" ref="Q1435">_xll.Interp2dTab(-1,1,Parameters!$AL$29:$AY$29,Parameters!$AK$30:$AK$37,Parameters!$AL$30:$AY$37,ABS(L1435),ABS(K1435))</f>
        <v>0.94308363294480535</v>
      </c>
      <c r="R1435" s="35">
        <f t="shared" si="292"/>
        <v>-5.9103242188709642</v>
      </c>
      <c r="S1435" s="35">
        <f t="shared" si="298"/>
        <v>1.1879925788679468</v>
      </c>
      <c r="X1435" s="12"/>
      <c r="AB1435" s="17">
        <f>([1]WLTC_BFH!$I1436/1000-H1435)</f>
        <v>6.2743616433858485</v>
      </c>
      <c r="AC1435" s="17">
        <f t="shared" si="293"/>
        <v>6.2743616433858485</v>
      </c>
      <c r="AG1435" s="17">
        <f>([1]WLTC_BFH!$U1439/1000-N1435)</f>
        <v>0.43740983356508956</v>
      </c>
      <c r="AH1435" s="17">
        <f t="shared" si="294"/>
        <v>0.43740983356508956</v>
      </c>
      <c r="AK1435">
        <v>-13.32151803366002</v>
      </c>
    </row>
    <row r="1436" spans="1:37" x14ac:dyDescent="0.3">
      <c r="A1436" s="5" t="s">
        <v>5</v>
      </c>
      <c r="B1436" s="5">
        <v>1432</v>
      </c>
      <c r="C1436" s="10">
        <v>36.6</v>
      </c>
      <c r="D1436" s="10">
        <v>36.6</v>
      </c>
      <c r="E1436" s="10">
        <v>42.209200000000003</v>
      </c>
      <c r="F1436" s="13">
        <f t="shared" si="295"/>
        <v>-0.97222222222222221</v>
      </c>
      <c r="G1436" s="13">
        <f t="shared" si="296"/>
        <v>14.916416666666686</v>
      </c>
      <c r="H1436" s="35" cm="1">
        <f t="array" ref="H1436">(m*g*_xll.Interp1d(-1,Parameters!$H$48:$H$54,Parameters!$I$48:$I$54,C1436)+c_w*A*rho_L*(C1436/3.6)^2/2+F1436*e_i*m)*C1436/3.6/1000</f>
        <v>-12.336239879489321</v>
      </c>
      <c r="I1436" s="35">
        <f t="shared" si="286"/>
        <v>43.107458866399206</v>
      </c>
      <c r="J1436" s="35">
        <f t="shared" si="287"/>
        <v>2732.7617182071604</v>
      </c>
      <c r="K1436" s="35">
        <f t="shared" si="288"/>
        <v>175.94309336320836</v>
      </c>
      <c r="L1436" s="35">
        <f t="shared" si="289"/>
        <v>334.774190641573</v>
      </c>
      <c r="M1436" s="35" cm="1">
        <f t="array" ref="M1436">_xll.Interp2dTab(-1,1,Parameters!$V$29:$AI$29,Parameters!$U$30:$U$37,Parameters!$V$30:$AI$37,ABS(J1436),ABS(I1436))*_xll.Interp2dTab(-1,1,Parameters!$V$18:$AI$18,Parameters!$U$19:$U$26,Parameters!$V$19:$AI$26,ABS(J1436),ABS(I1436))</f>
        <v>0.85569158655927169</v>
      </c>
      <c r="N1436" s="35">
        <f t="shared" si="290"/>
        <v>-10.556016674655975</v>
      </c>
      <c r="O1436" s="35">
        <f t="shared" si="291"/>
        <v>-10556.016674655975</v>
      </c>
      <c r="P1436" s="35">
        <f t="shared" si="297"/>
        <v>1.6517457634226171</v>
      </c>
      <c r="Q1436" s="35" cm="1">
        <f t="array" ref="Q1436">_xll.Interp2dTab(-1,1,Parameters!$AL$29:$AY$29,Parameters!$AK$30:$AK$37,Parameters!$AL$30:$AY$37,ABS(L1436),ABS(K1436))</f>
        <v>0.90615932105421404</v>
      </c>
      <c r="R1436" s="35">
        <f t="shared" si="292"/>
        <v>-11.178598753559962</v>
      </c>
      <c r="S1436" s="35">
        <f t="shared" si="298"/>
        <v>1.1848874125475135</v>
      </c>
      <c r="X1436" s="12"/>
      <c r="AB1436" s="17">
        <f>([1]WLTC_BFH!$I1437/1000-H1436)</f>
        <v>12.337045679489322</v>
      </c>
      <c r="AC1436" s="17">
        <f t="shared" si="293"/>
        <v>12.337045679489322</v>
      </c>
      <c r="AG1436" s="17">
        <f>([1]WLTC_BFH!$U1440/1000-N1436)</f>
        <v>-0.84731665867744432</v>
      </c>
      <c r="AH1436" s="17">
        <f t="shared" si="294"/>
        <v>0.84731665867744432</v>
      </c>
      <c r="AK1436">
        <v>-15.24936307943446</v>
      </c>
    </row>
    <row r="1437" spans="1:37" x14ac:dyDescent="0.3">
      <c r="A1437" s="5" t="s">
        <v>5</v>
      </c>
      <c r="B1437" s="5">
        <v>1433</v>
      </c>
      <c r="C1437" s="10">
        <v>31.3</v>
      </c>
      <c r="D1437" s="10">
        <v>31.3</v>
      </c>
      <c r="E1437" s="10">
        <v>41.581499999999998</v>
      </c>
      <c r="F1437" s="13">
        <f t="shared" si="295"/>
        <v>-1.4722222222222223</v>
      </c>
      <c r="G1437" s="13">
        <f t="shared" si="296"/>
        <v>14.92511111111113</v>
      </c>
      <c r="H1437" s="35" cm="1">
        <f t="array" ref="H1437">(m*g*_xll.Interp1d(-1,Parameters!$H$48:$H$54,Parameters!$I$48:$I$54,C1437)+c_w*A*rho_L*(C1437/3.6)^2/2+F1437*e_i*m)*C1437/3.6/1000</f>
        <v>-16.562507059459474</v>
      </c>
      <c r="I1437" s="35">
        <f t="shared" si="286"/>
        <v>67.675650827158961</v>
      </c>
      <c r="J1437" s="35">
        <f t="shared" si="287"/>
        <v>2337.0339284121337</v>
      </c>
      <c r="K1437" s="35">
        <f t="shared" si="288"/>
        <v>276.21816885104931</v>
      </c>
      <c r="L1437" s="35">
        <f t="shared" si="289"/>
        <v>286.295960849214</v>
      </c>
      <c r="M1437" s="35" cm="1">
        <f t="array" ref="M1437">_xll.Interp2dTab(-1,1,Parameters!$V$29:$AI$29,Parameters!$U$30:$U$37,Parameters!$V$30:$AI$37,ABS(J1437),ABS(I1437))*_xll.Interp2dTab(-1,1,Parameters!$V$18:$AI$18,Parameters!$U$19:$U$26,Parameters!$V$19:$AI$26,ABS(J1437),ABS(I1437))</f>
        <v>0.87304007756249147</v>
      </c>
      <c r="N1437" s="35">
        <f t="shared" si="290"/>
        <v>-14.459732447819812</v>
      </c>
      <c r="O1437" s="35">
        <f t="shared" si="291"/>
        <v>-14459.732447819812</v>
      </c>
      <c r="P1437" s="35">
        <f t="shared" si="297"/>
        <v>1.6477291710760005</v>
      </c>
      <c r="Q1437" s="35" cm="1">
        <f t="array" ref="Q1437">_xll.Interp2dTab(-1,1,Parameters!$AL$29:$AY$29,Parameters!$AK$30:$AK$37,Parameters!$AL$30:$AY$37,ABS(L1437),ABS(K1437))</f>
        <v>0.83186868811915482</v>
      </c>
      <c r="R1437" s="35">
        <f t="shared" si="292"/>
        <v>-13.777831019516793</v>
      </c>
      <c r="S1437" s="35">
        <f t="shared" si="298"/>
        <v>1.1810602372643144</v>
      </c>
      <c r="X1437" s="12"/>
      <c r="AB1437" s="17">
        <f>([1]WLTC_BFH!$I1438/1000-H1437)</f>
        <v>16.559906859459474</v>
      </c>
      <c r="AC1437" s="17">
        <f t="shared" si="293"/>
        <v>16.559906859459474</v>
      </c>
      <c r="AG1437" s="17">
        <f>([1]WLTC_BFH!$U1441/1000-N1437)</f>
        <v>0.86918699327448223</v>
      </c>
      <c r="AH1437" s="17">
        <f t="shared" si="294"/>
        <v>0.86918699327448223</v>
      </c>
      <c r="AK1437">
        <v>-14.415738066761103</v>
      </c>
    </row>
    <row r="1438" spans="1:37" x14ac:dyDescent="0.3">
      <c r="A1438" s="5" t="s">
        <v>5</v>
      </c>
      <c r="B1438" s="5">
        <v>1434</v>
      </c>
      <c r="C1438" s="10">
        <v>26</v>
      </c>
      <c r="D1438" s="10">
        <v>26</v>
      </c>
      <c r="E1438" s="10">
        <v>39.180599999999998</v>
      </c>
      <c r="F1438" s="13">
        <f t="shared" si="295"/>
        <v>-1.4722222222222223</v>
      </c>
      <c r="G1438" s="13">
        <f t="shared" si="296"/>
        <v>14.932333333333352</v>
      </c>
      <c r="H1438" s="35" cm="1">
        <f t="array" ref="H1438">(m*g*_xll.Interp1d(-1,Parameters!$H$48:$H$54,Parameters!$I$48:$I$54,C1438)+c_w*A*rho_L*(C1438/3.6)^2/2+F1438*e_i*m)*C1438/3.6/1000</f>
        <v>-13.829248691551475</v>
      </c>
      <c r="I1438" s="35">
        <f t="shared" si="286"/>
        <v>68.026157587141498</v>
      </c>
      <c r="J1438" s="35">
        <f t="shared" si="287"/>
        <v>1941.3061386171082</v>
      </c>
      <c r="K1438" s="35">
        <f t="shared" si="288"/>
        <v>277.64876219191802</v>
      </c>
      <c r="L1438" s="35">
        <f t="shared" si="289"/>
        <v>237.81773105685511</v>
      </c>
      <c r="M1438" s="35" cm="1">
        <f t="array" ref="M1438">_xll.Interp2dTab(-1,1,Parameters!$V$29:$AI$29,Parameters!$U$30:$U$37,Parameters!$V$30:$AI$37,ABS(J1438),ABS(I1438))*_xll.Interp2dTab(-1,1,Parameters!$V$18:$AI$18,Parameters!$U$19:$U$26,Parameters!$V$19:$AI$26,ABS(J1438),ABS(I1438))</f>
        <v>0.85793886711378775</v>
      </c>
      <c r="N1438" s="35">
        <f t="shared" si="290"/>
        <v>-11.864649955464504</v>
      </c>
      <c r="O1438" s="35">
        <f t="shared" si="291"/>
        <v>-11864.649955464503</v>
      </c>
      <c r="P1438" s="35">
        <f t="shared" si="297"/>
        <v>1.6444334349772602</v>
      </c>
      <c r="Q1438" s="35" cm="1">
        <f t="array" ref="Q1438">_xll.Interp2dTab(-1,1,Parameters!$AL$29:$AY$29,Parameters!$AK$30:$AK$37,Parameters!$AL$30:$AY$37,ABS(L1438),ABS(K1438))</f>
        <v>0.78678787646408166</v>
      </c>
      <c r="R1438" s="35">
        <f t="shared" si="292"/>
        <v>-10.880685211119465</v>
      </c>
      <c r="S1438" s="35">
        <f t="shared" si="298"/>
        <v>1.1780378247056702</v>
      </c>
      <c r="X1438" s="12"/>
      <c r="AB1438" s="17">
        <f>([1]WLTC_BFH!$I1439/1000-H1438)</f>
        <v>13.819488991551475</v>
      </c>
      <c r="AC1438" s="17">
        <f t="shared" si="293"/>
        <v>13.819488991551475</v>
      </c>
      <c r="AG1438" s="17">
        <f>([1]WLTC_BFH!$U1442/1000-N1438)</f>
        <v>-3.2313500445354961</v>
      </c>
      <c r="AH1438" s="17">
        <f t="shared" si="294"/>
        <v>3.2313500445354961</v>
      </c>
      <c r="AK1438">
        <v>-9.7643127491513475</v>
      </c>
    </row>
    <row r="1439" spans="1:37" x14ac:dyDescent="0.3">
      <c r="A1439" s="5" t="s">
        <v>5</v>
      </c>
      <c r="B1439" s="5">
        <v>1435</v>
      </c>
      <c r="C1439" s="10">
        <v>20.6</v>
      </c>
      <c r="D1439" s="10">
        <v>20.6</v>
      </c>
      <c r="E1439" s="10">
        <v>35.523000000000003</v>
      </c>
      <c r="F1439" s="13">
        <f t="shared" si="295"/>
        <v>-1.4999999999999996</v>
      </c>
      <c r="G1439" s="13">
        <f t="shared" si="296"/>
        <v>14.938055555555573</v>
      </c>
      <c r="H1439" s="35" cm="1">
        <f t="array" ref="H1439">(m*g*_xll.Interp1d(-1,Parameters!$H$48:$H$54,Parameters!$I$48:$I$54,C1439)+c_w*A*rho_L*(C1439/3.6)^2/2+F1439*e_i*m)*C1439/3.6/1000</f>
        <v>-11.217486220003233</v>
      </c>
      <c r="I1439" s="35">
        <f t="shared" si="286"/>
        <v>69.643249457850743</v>
      </c>
      <c r="J1439" s="35">
        <f t="shared" si="287"/>
        <v>1538.1117867504781</v>
      </c>
      <c r="K1439" s="35">
        <f t="shared" si="288"/>
        <v>284.24892266221781</v>
      </c>
      <c r="L1439" s="35">
        <f t="shared" si="289"/>
        <v>188.42481768350828</v>
      </c>
      <c r="M1439" s="35" cm="1">
        <f t="array" ref="M1439">_xll.Interp2dTab(-1,1,Parameters!$V$29:$AI$29,Parameters!$U$30:$U$37,Parameters!$V$30:$AI$37,ABS(J1439),ABS(I1439))*_xll.Interp2dTab(-1,1,Parameters!$V$18:$AI$18,Parameters!$U$19:$U$26,Parameters!$V$19:$AI$26,ABS(J1439),ABS(I1439))</f>
        <v>0.7745624955634195</v>
      </c>
      <c r="N1439" s="35">
        <f t="shared" si="290"/>
        <v>-8.6886441205139739</v>
      </c>
      <c r="O1439" s="35">
        <f t="shared" si="291"/>
        <v>-8688.6441205139745</v>
      </c>
      <c r="P1439" s="35">
        <f t="shared" si="297"/>
        <v>1.6420199227215619</v>
      </c>
      <c r="Q1439" s="35" cm="1">
        <f t="array" ref="Q1439">_xll.Interp2dTab(-1,1,Parameters!$AL$29:$AY$29,Parameters!$AK$30:$AK$37,Parameters!$AL$30:$AY$37,ABS(L1439),ABS(K1439))</f>
        <v>0.73649093148458877</v>
      </c>
      <c r="R1439" s="35">
        <f t="shared" si="292"/>
        <v>-8.2615768750857193</v>
      </c>
      <c r="S1439" s="35">
        <f t="shared" si="298"/>
        <v>1.1757429422403687</v>
      </c>
      <c r="X1439" s="12"/>
      <c r="AB1439" s="17">
        <f>([1]WLTC_BFH!$I1440/1000-H1439)</f>
        <v>11.204400420003232</v>
      </c>
      <c r="AC1439" s="17">
        <f t="shared" si="293"/>
        <v>11.204400420003232</v>
      </c>
      <c r="AG1439" s="17">
        <f>([1]WLTC_BFH!$U1443/1000-N1439)</f>
        <v>1.8804945878041863</v>
      </c>
      <c r="AH1439" s="17">
        <f t="shared" si="294"/>
        <v>1.8804945878041863</v>
      </c>
      <c r="AK1439">
        <v>2.5774279679933052</v>
      </c>
    </row>
    <row r="1440" spans="1:37" x14ac:dyDescent="0.3">
      <c r="A1440" s="5" t="s">
        <v>5</v>
      </c>
      <c r="B1440" s="5">
        <v>1436</v>
      </c>
      <c r="C1440" s="10">
        <v>19.100000000000001</v>
      </c>
      <c r="D1440" s="10">
        <v>19.100000000000001</v>
      </c>
      <c r="E1440" s="10">
        <v>30.7042</v>
      </c>
      <c r="F1440" s="13">
        <f t="shared" si="295"/>
        <v>-0.41666666666666663</v>
      </c>
      <c r="G1440" s="13">
        <f t="shared" si="296"/>
        <v>14.943361111111129</v>
      </c>
      <c r="H1440" s="35" cm="1">
        <f t="array" ref="H1440">(m*g*_xll.Interp1d(-1,Parameters!$H$48:$H$54,Parameters!$I$48:$I$54,C1440)+c_w*A*rho_L*(C1440/3.6)^2/2+F1440*e_i*m)*C1440/3.6/1000</f>
        <v>-2.5933911890405179</v>
      </c>
      <c r="I1440" s="35">
        <f t="shared" si="286"/>
        <v>17.365422971345616</v>
      </c>
      <c r="J1440" s="35">
        <f t="shared" si="287"/>
        <v>1426.1133556764144</v>
      </c>
      <c r="K1440" s="35">
        <f t="shared" si="288"/>
        <v>70.876973857547128</v>
      </c>
      <c r="L1440" s="35">
        <f t="shared" si="289"/>
        <v>174.70456396868974</v>
      </c>
      <c r="M1440" s="35" cm="1">
        <f t="array" ref="M1440">_xll.Interp2dTab(-1,1,Parameters!$V$29:$AI$29,Parameters!$U$30:$U$37,Parameters!$V$30:$AI$37,ABS(J1440),ABS(I1440))*_xll.Interp2dTab(-1,1,Parameters!$V$18:$AI$18,Parameters!$U$19:$U$26,Parameters!$V$19:$AI$26,ABS(J1440),ABS(I1440))</f>
        <v>0.62938022712351349</v>
      </c>
      <c r="N1440" s="35">
        <f t="shared" si="290"/>
        <v>-1.63222913557844</v>
      </c>
      <c r="O1440" s="35">
        <f t="shared" si="291"/>
        <v>-1632.22913557844</v>
      </c>
      <c r="P1440" s="35">
        <f t="shared" si="297"/>
        <v>1.6415665257394567</v>
      </c>
      <c r="Q1440" s="35" cm="1">
        <f t="array" ref="Q1440">_xll.Interp2dTab(-1,1,Parameters!$AL$29:$AY$29,Parameters!$AK$30:$AK$37,Parameters!$AL$30:$AY$37,ABS(L1440),ABS(K1440))</f>
        <v>0.91500752642479766</v>
      </c>
      <c r="R1440" s="35">
        <f t="shared" si="292"/>
        <v>-2.372972456935829</v>
      </c>
      <c r="S1440" s="35">
        <f t="shared" si="298"/>
        <v>1.1750837832245531</v>
      </c>
      <c r="X1440" s="12"/>
      <c r="AB1440" s="17">
        <f>([1]WLTC_BFH!$I1441/1000-H1440)</f>
        <v>2.5786631890405181</v>
      </c>
      <c r="AC1440" s="17">
        <f t="shared" si="293"/>
        <v>2.5786631890405181</v>
      </c>
      <c r="AG1440" s="17">
        <f>([1]WLTC_BFH!$U1444/1000-N1440)</f>
        <v>3.0632571729609692</v>
      </c>
      <c r="AH1440" s="17">
        <f t="shared" si="294"/>
        <v>3.0632571729609692</v>
      </c>
      <c r="AK1440">
        <v>13.903137245625025</v>
      </c>
    </row>
    <row r="1441" spans="1:37" x14ac:dyDescent="0.3">
      <c r="A1441" s="5" t="s">
        <v>5</v>
      </c>
      <c r="B1441" s="5">
        <v>1437</v>
      </c>
      <c r="C1441" s="10">
        <v>19.7</v>
      </c>
      <c r="D1441" s="10">
        <v>19.7</v>
      </c>
      <c r="E1441" s="10">
        <v>23.951000000000001</v>
      </c>
      <c r="F1441" s="13">
        <f t="shared" si="295"/>
        <v>0.16666666666666607</v>
      </c>
      <c r="G1441" s="13">
        <f t="shared" si="296"/>
        <v>14.948833333333351</v>
      </c>
      <c r="H1441" s="35" cm="1">
        <f t="array" ref="H1441">(m*g*_xll.Interp1d(-1,Parameters!$H$48:$H$54,Parameters!$I$48:$I$54,C1441)+c_w*A*rho_L*(C1441/3.6)^2/2+F1441*e_i*m)*C1441/3.6/1000</f>
        <v>1.6702966758993374</v>
      </c>
      <c r="I1441" s="35">
        <f t="shared" si="286"/>
        <v>10.843714952754555</v>
      </c>
      <c r="J1441" s="35">
        <f t="shared" si="287"/>
        <v>1470.9127281060398</v>
      </c>
      <c r="K1441" s="35">
        <f t="shared" si="288"/>
        <v>44.258622579667716</v>
      </c>
      <c r="L1441" s="35">
        <f t="shared" si="289"/>
        <v>180.19266545461716</v>
      </c>
      <c r="M1441" s="35" cm="1">
        <f t="array" ref="M1441">_xll.Interp2dTab(-1,1,Parameters!$V$29:$AI$29,Parameters!$U$30:$U$37,Parameters!$V$30:$AI$37,ABS(J1441),ABS(I1441))*_xll.Interp2dTab(-1,1,Parameters!$V$18:$AI$18,Parameters!$U$19:$U$26,Parameters!$V$19:$AI$26,ABS(J1441),ABS(I1441))</f>
        <v>0.60978018702175651</v>
      </c>
      <c r="N1441" s="35">
        <f t="shared" si="290"/>
        <v>2.7391783325353312</v>
      </c>
      <c r="O1441" s="35">
        <f t="shared" si="291"/>
        <v>2739.1783325353313</v>
      </c>
      <c r="P1441" s="35">
        <f t="shared" si="297"/>
        <v>1.6423274086096054</v>
      </c>
      <c r="Q1441" s="35" cm="1">
        <f t="array" ref="Q1441">_xll.Interp2dTab(-1,1,Parameters!$AL$29:$AY$29,Parameters!$AK$30:$AK$37,Parameters!$AL$30:$AY$37,ABS(L1441),ABS(K1441))</f>
        <v>0.93110806710075777</v>
      </c>
      <c r="R1441" s="35">
        <f t="shared" si="292"/>
        <v>1.7938805761829899</v>
      </c>
      <c r="S1441" s="35">
        <f t="shared" si="298"/>
        <v>1.175582083384604</v>
      </c>
      <c r="X1441" s="12"/>
      <c r="AB1441" s="17">
        <f>([1]WLTC_BFH!$I1442/1000-H1441)</f>
        <v>-1.6865161758993374</v>
      </c>
      <c r="AC1441" s="17">
        <f t="shared" si="293"/>
        <v>1.6865161758993374</v>
      </c>
      <c r="AG1441" s="17">
        <f>([1]WLTC_BFH!$U1445/1000-N1441)</f>
        <v>3.6742556297285716</v>
      </c>
      <c r="AH1441" s="17">
        <f t="shared" si="294"/>
        <v>3.6742556297285716</v>
      </c>
      <c r="AK1441">
        <v>23.583357117981638</v>
      </c>
    </row>
    <row r="1442" spans="1:37" x14ac:dyDescent="0.3">
      <c r="A1442" s="5" t="s">
        <v>5</v>
      </c>
      <c r="B1442" s="5">
        <v>1438</v>
      </c>
      <c r="C1442" s="10">
        <v>21.1</v>
      </c>
      <c r="D1442" s="10">
        <v>21.1</v>
      </c>
      <c r="E1442" s="10">
        <v>19.204799999999999</v>
      </c>
      <c r="F1442" s="13">
        <f t="shared" si="295"/>
        <v>0.38888888888888945</v>
      </c>
      <c r="G1442" s="13">
        <f t="shared" si="296"/>
        <v>14.954694444444462</v>
      </c>
      <c r="H1442" s="35" cm="1">
        <f t="array" ref="H1442">(m*g*_xll.Interp1d(-1,Parameters!$H$48:$H$54,Parameters!$I$48:$I$54,C1442)+c_w*A*rho_L*(C1442/3.6)^2/2+F1442*e_i*m)*C1442/3.6/1000</f>
        <v>3.5704909134036646</v>
      </c>
      <c r="I1442" s="35">
        <f t="shared" si="286"/>
        <v>21.641939520152633</v>
      </c>
      <c r="J1442" s="35">
        <f t="shared" si="287"/>
        <v>1575.4445971084997</v>
      </c>
      <c r="K1442" s="35">
        <f t="shared" si="288"/>
        <v>88.331576151502972</v>
      </c>
      <c r="L1442" s="35">
        <f t="shared" si="289"/>
        <v>192.99823558844784</v>
      </c>
      <c r="M1442" s="35" cm="1">
        <f t="array" ref="M1442">_xll.Interp2dTab(-1,1,Parameters!$V$29:$AI$29,Parameters!$U$30:$U$37,Parameters!$V$30:$AI$37,ABS(J1442),ABS(I1442))*_xll.Interp2dTab(-1,1,Parameters!$V$18:$AI$18,Parameters!$U$19:$U$26,Parameters!$V$19:$AI$26,ABS(J1442),ABS(I1442))</f>
        <v>0.67192290993034465</v>
      </c>
      <c r="N1442" s="35">
        <f t="shared" si="290"/>
        <v>5.313840115637376</v>
      </c>
      <c r="O1442" s="35">
        <f t="shared" si="291"/>
        <v>5313.8401156373757</v>
      </c>
      <c r="P1442" s="35">
        <f t="shared" si="297"/>
        <v>1.6438034753083934</v>
      </c>
      <c r="Q1442" s="35" cm="1">
        <f t="array" ref="Q1442">_xll.Interp2dTab(-1,1,Parameters!$AL$29:$AY$29,Parameters!$AK$30:$AK$37,Parameters!$AL$30:$AY$37,ABS(L1442),ABS(K1442))</f>
        <v>0.90631246603500626</v>
      </c>
      <c r="R1442" s="35">
        <f t="shared" si="292"/>
        <v>3.9395804948199342</v>
      </c>
      <c r="S1442" s="35">
        <f t="shared" si="298"/>
        <v>1.1766764112998318</v>
      </c>
      <c r="X1442" s="12"/>
      <c r="AB1442" s="17">
        <f>([1]WLTC_BFH!$I1443/1000-H1442)</f>
        <v>-3.5789261134036647</v>
      </c>
      <c r="AC1442" s="17">
        <f t="shared" si="293"/>
        <v>3.5789261134036647</v>
      </c>
      <c r="AG1442" s="17">
        <f>([1]WLTC_BFH!$U1446/1000-N1442)</f>
        <v>-2.1212686870661139</v>
      </c>
      <c r="AH1442" s="17">
        <f t="shared" si="294"/>
        <v>2.1212686870661139</v>
      </c>
      <c r="AK1442">
        <v>12.140631637810912</v>
      </c>
    </row>
    <row r="1443" spans="1:37" x14ac:dyDescent="0.3">
      <c r="A1443" s="5" t="s">
        <v>5</v>
      </c>
      <c r="B1443" s="5">
        <v>1439</v>
      </c>
      <c r="C1443" s="10">
        <v>22</v>
      </c>
      <c r="D1443" s="10">
        <v>22</v>
      </c>
      <c r="E1443" s="10">
        <v>18.0215</v>
      </c>
      <c r="F1443" s="13">
        <f t="shared" si="295"/>
        <v>0.24999999999999961</v>
      </c>
      <c r="G1443" s="13">
        <f t="shared" si="296"/>
        <v>14.960805555555572</v>
      </c>
      <c r="H1443" s="35" cm="1">
        <f t="array" ref="H1443">(m*g*_xll.Interp1d(-1,Parameters!$H$48:$H$54,Parameters!$I$48:$I$54,C1443)+c_w*A*rho_L*(C1443/3.6)^2/2+F1443*e_i*m)*C1443/3.6/1000</f>
        <v>2.5756378808240021</v>
      </c>
      <c r="I1443" s="35">
        <f t="shared" si="286"/>
        <v>14.973137926009032</v>
      </c>
      <c r="J1443" s="35">
        <f t="shared" si="287"/>
        <v>1642.6436557529378</v>
      </c>
      <c r="K1443" s="35">
        <f t="shared" si="288"/>
        <v>61.112862445005867</v>
      </c>
      <c r="L1443" s="35">
        <f t="shared" si="289"/>
        <v>201.23038781733894</v>
      </c>
      <c r="M1443" s="35" cm="1">
        <f t="array" ref="M1443">_xll.Interp2dTab(-1,1,Parameters!$V$29:$AI$29,Parameters!$U$30:$U$37,Parameters!$V$30:$AI$37,ABS(J1443),ABS(I1443))*_xll.Interp2dTab(-1,1,Parameters!$V$18:$AI$18,Parameters!$U$19:$U$26,Parameters!$V$19:$AI$26,ABS(J1443),ABS(I1443))</f>
        <v>0.65409832468718043</v>
      </c>
      <c r="N1443" s="35">
        <f t="shared" si="290"/>
        <v>3.937692214784053</v>
      </c>
      <c r="O1443" s="35">
        <f t="shared" si="291"/>
        <v>3937.6922147840528</v>
      </c>
      <c r="P1443" s="35">
        <f t="shared" si="297"/>
        <v>1.6448972787013889</v>
      </c>
      <c r="Q1443" s="35" cm="1">
        <f t="array" ref="Q1443">_xll.Interp2dTab(-1,1,Parameters!$AL$29:$AY$29,Parameters!$AK$30:$AK$37,Parameters!$AL$30:$AY$37,ABS(L1443),ABS(K1443))</f>
        <v>0.92739872759250219</v>
      </c>
      <c r="R1443" s="35">
        <f t="shared" si="292"/>
        <v>2.7772713118879047</v>
      </c>
      <c r="S1443" s="35">
        <f t="shared" si="298"/>
        <v>1.1774478755531339</v>
      </c>
      <c r="X1443" s="12"/>
      <c r="AB1443" s="17">
        <f>([1]WLTC_BFH!$I1444/1000-H1443)</f>
        <v>-2.575462380824002</v>
      </c>
      <c r="AC1443" s="17">
        <f t="shared" si="293"/>
        <v>2.575462380824002</v>
      </c>
      <c r="AG1443" s="17">
        <f>([1]WLTC_BFH!$U1447/1000-N1443)</f>
        <v>-3.7967691378608492</v>
      </c>
      <c r="AH1443" s="17">
        <f t="shared" si="294"/>
        <v>3.7967691378608492</v>
      </c>
      <c r="AK1443">
        <v>1.5402829415941444</v>
      </c>
    </row>
    <row r="1444" spans="1:37" x14ac:dyDescent="0.3">
      <c r="A1444" s="5" t="s">
        <v>5</v>
      </c>
      <c r="B1444" s="5">
        <v>1440</v>
      </c>
      <c r="C1444" s="10">
        <v>22.1</v>
      </c>
      <c r="D1444" s="10">
        <v>22.1</v>
      </c>
      <c r="E1444" s="10">
        <v>20.3048</v>
      </c>
      <c r="F1444" s="13">
        <f t="shared" si="295"/>
        <v>2.7777777777778172E-2</v>
      </c>
      <c r="G1444" s="13">
        <f t="shared" si="296"/>
        <v>14.966944444444461</v>
      </c>
      <c r="H1444" s="35" cm="1">
        <f t="array" ref="H1444">(m*g*_xll.Interp1d(-1,Parameters!$H$48:$H$54,Parameters!$I$48:$I$54,C1444)+c_w*A*rho_L*(C1444/3.6)^2/2+F1444*e_i*m)*C1444/3.6/1000</f>
        <v>0.7328551240113268</v>
      </c>
      <c r="I1444" s="35">
        <f t="shared" si="286"/>
        <v>4.241080903446492</v>
      </c>
      <c r="J1444" s="35">
        <f t="shared" si="287"/>
        <v>1650.1102178245424</v>
      </c>
      <c r="K1444" s="35">
        <f t="shared" si="288"/>
        <v>17.309971707416857</v>
      </c>
      <c r="L1444" s="35">
        <f t="shared" si="289"/>
        <v>202.14507139832688</v>
      </c>
      <c r="M1444" s="35" cm="1">
        <f t="array" ref="M1444">_xll.Interp2dTab(-1,1,Parameters!$V$29:$AI$29,Parameters!$U$30:$U$37,Parameters!$V$30:$AI$37,ABS(J1444),ABS(I1444))*_xll.Interp2dTab(-1,1,Parameters!$V$18:$AI$18,Parameters!$U$19:$U$26,Parameters!$V$19:$AI$26,ABS(J1444),ABS(I1444))</f>
        <v>0.3362193824576763</v>
      </c>
      <c r="N1444" s="35">
        <f t="shared" si="290"/>
        <v>2.1796932665045849</v>
      </c>
      <c r="O1444" s="35">
        <f t="shared" si="291"/>
        <v>2179.6932665045852</v>
      </c>
      <c r="P1444" s="35">
        <f t="shared" si="297"/>
        <v>1.6455027490531957</v>
      </c>
      <c r="Q1444" s="35" cm="1">
        <f t="array" ref="Q1444">_xll.Interp2dTab(-1,1,Parameters!$AL$29:$AY$29,Parameters!$AK$30:$AK$37,Parameters!$AL$30:$AY$37,ABS(L1444),ABS(K1444))</f>
        <v>0.76697140019723742</v>
      </c>
      <c r="R1444" s="35">
        <f t="shared" si="292"/>
        <v>0.95551818988669313</v>
      </c>
      <c r="S1444" s="35">
        <f t="shared" si="298"/>
        <v>1.1777132972725468</v>
      </c>
      <c r="X1444" s="12"/>
      <c r="AB1444" s="17">
        <f>([1]WLTC_BFH!$I1445/1000-H1444)</f>
        <v>-0.72696232401132677</v>
      </c>
      <c r="AC1444" s="17">
        <f t="shared" si="293"/>
        <v>0.72696232401132677</v>
      </c>
      <c r="AG1444" s="17">
        <f>([1]WLTC_BFH!$U1448/1000-N1444)</f>
        <v>-2.7361180452656515</v>
      </c>
      <c r="AH1444" s="17">
        <f t="shared" si="294"/>
        <v>2.7361180452656515</v>
      </c>
      <c r="AK1444">
        <v>-6.6735061409560208</v>
      </c>
    </row>
    <row r="1445" spans="1:37" x14ac:dyDescent="0.3">
      <c r="A1445" s="5" t="s">
        <v>5</v>
      </c>
      <c r="B1445" s="5">
        <v>1441</v>
      </c>
      <c r="C1445" s="10">
        <v>21.4</v>
      </c>
      <c r="D1445" s="10">
        <v>21.4</v>
      </c>
      <c r="E1445" s="10">
        <v>22.0548</v>
      </c>
      <c r="F1445" s="13">
        <f t="shared" si="295"/>
        <v>-0.19444444444444522</v>
      </c>
      <c r="G1445" s="13">
        <f t="shared" si="296"/>
        <v>14.972888888888907</v>
      </c>
      <c r="H1445" s="35" cm="1">
        <f t="array" ref="H1445">(m*g*_xll.Interp1d(-1,Parameters!$H$48:$H$54,Parameters!$I$48:$I$54,C1445)+c_w*A*rho_L*(C1445/3.6)^2/2+F1445*e_i*m)*C1445/3.6/1000</f>
        <v>-1.0923776148853119</v>
      </c>
      <c r="I1445" s="35">
        <f t="shared" si="286"/>
        <v>6.528444565461581</v>
      </c>
      <c r="J1445" s="35">
        <f t="shared" si="287"/>
        <v>1597.8442833233121</v>
      </c>
      <c r="K1445" s="35">
        <f t="shared" si="288"/>
        <v>26.645846493931444</v>
      </c>
      <c r="L1445" s="35">
        <f t="shared" si="289"/>
        <v>195.74228633141149</v>
      </c>
      <c r="M1445" s="35" cm="1">
        <f t="array" ref="M1445">_xll.Interp2dTab(-1,1,Parameters!$V$29:$AI$29,Parameters!$U$30:$U$37,Parameters!$V$30:$AI$37,ABS(J1445),ABS(I1445))*_xll.Interp2dTab(-1,1,Parameters!$V$18:$AI$18,Parameters!$U$19:$U$26,Parameters!$V$19:$AI$26,ABS(J1445),ABS(I1445))</f>
        <v>0.43829995565846824</v>
      </c>
      <c r="N1445" s="35">
        <f t="shared" si="290"/>
        <v>-0.4787890601665355</v>
      </c>
      <c r="O1445" s="35">
        <f t="shared" si="291"/>
        <v>-478.78906016653548</v>
      </c>
      <c r="P1445" s="35">
        <f t="shared" si="297"/>
        <v>1.6453697520920383</v>
      </c>
      <c r="Q1445" s="35" cm="1">
        <f t="array" ref="Q1445">_xll.Interp2dTab(-1,1,Parameters!$AL$29:$AY$29,Parameters!$AK$30:$AK$37,Parameters!$AL$30:$AY$37,ABS(L1445),ABS(K1445))</f>
        <v>0.92988938284570033</v>
      </c>
      <c r="R1445" s="35">
        <f t="shared" si="292"/>
        <v>-1.0157903461401607</v>
      </c>
      <c r="S1445" s="35">
        <f t="shared" si="298"/>
        <v>1.1774311332875078</v>
      </c>
      <c r="X1445" s="12"/>
      <c r="AB1445" s="17">
        <f>([1]WLTC_BFH!$I1446/1000-H1445)</f>
        <v>1.095622014885312</v>
      </c>
      <c r="AC1445" s="17">
        <f t="shared" si="293"/>
        <v>1.095622014885312</v>
      </c>
      <c r="AG1445" s="17">
        <f>([1]WLTC_BFH!$U1449/1000-N1445)</f>
        <v>-4.1210939833464522E-2</v>
      </c>
      <c r="AH1445" s="17">
        <f t="shared" si="294"/>
        <v>4.1210939833464522E-2</v>
      </c>
      <c r="AK1445">
        <v>-5.6845693539912059</v>
      </c>
    </row>
    <row r="1446" spans="1:37" x14ac:dyDescent="0.3">
      <c r="A1446" s="5" t="s">
        <v>5</v>
      </c>
      <c r="B1446" s="5">
        <v>1442</v>
      </c>
      <c r="C1446" s="10">
        <v>19.600000000000001</v>
      </c>
      <c r="D1446" s="10">
        <v>19.600000000000001</v>
      </c>
      <c r="E1446" s="10">
        <v>21.962399999999999</v>
      </c>
      <c r="F1446" s="13">
        <f t="shared" si="295"/>
        <v>-0.49999999999999922</v>
      </c>
      <c r="G1446" s="13">
        <f t="shared" si="296"/>
        <v>14.978333333333351</v>
      </c>
      <c r="H1446" s="35" cm="1">
        <f t="array" ref="H1446">(m*g*_xll.Interp1d(-1,Parameters!$H$48:$H$54,Parameters!$I$48:$I$54,C1446)+c_w*A*rho_L*(C1446/3.6)^2/2+F1446*e_i*m)*C1446/3.6/1000</f>
        <v>-3.2751276535362788</v>
      </c>
      <c r="I1446" s="35">
        <f t="shared" si="286"/>
        <v>21.370902493655258</v>
      </c>
      <c r="J1446" s="35">
        <f t="shared" si="287"/>
        <v>1463.4461660344355</v>
      </c>
      <c r="K1446" s="35">
        <f t="shared" si="288"/>
        <v>87.225338527853935</v>
      </c>
      <c r="L1446" s="35">
        <f t="shared" si="289"/>
        <v>179.27798187362924</v>
      </c>
      <c r="M1446" s="35" cm="1">
        <f t="array" ref="M1446">_xll.Interp2dTab(-1,1,Parameters!$V$29:$AI$29,Parameters!$U$30:$U$37,Parameters!$V$30:$AI$37,ABS(J1446),ABS(I1446))*_xll.Interp2dTab(-1,1,Parameters!$V$18:$AI$18,Parameters!$U$19:$U$26,Parameters!$V$19:$AI$26,ABS(J1446),ABS(I1446))</f>
        <v>0.65203267153492817</v>
      </c>
      <c r="N1446" s="35">
        <f t="shared" si="290"/>
        <v>-2.1354902335531807</v>
      </c>
      <c r="O1446" s="35">
        <f t="shared" si="291"/>
        <v>-2135.4902335531806</v>
      </c>
      <c r="P1446" s="35">
        <f t="shared" si="297"/>
        <v>1.6447765603604958</v>
      </c>
      <c r="Q1446" s="35" cm="1">
        <f t="array" ref="Q1446">_xll.Interp2dTab(-1,1,Parameters!$AL$29:$AY$29,Parameters!$AK$30:$AK$37,Parameters!$AL$30:$AY$37,ABS(L1446),ABS(K1446))</f>
        <v>0.90351980789234321</v>
      </c>
      <c r="R1446" s="35">
        <f t="shared" si="292"/>
        <v>-2.9591427083459996</v>
      </c>
      <c r="S1446" s="35">
        <f t="shared" si="298"/>
        <v>1.1766091492018562</v>
      </c>
      <c r="X1446" s="12"/>
      <c r="AB1446" s="17">
        <f>([1]WLTC_BFH!$I1447/1000-H1446)</f>
        <v>3.2740308535362788</v>
      </c>
      <c r="AC1446" s="17">
        <f t="shared" si="293"/>
        <v>3.2740308535362788</v>
      </c>
      <c r="AG1446" s="17">
        <f>([1]WLTC_BFH!$U1450/1000-N1446)</f>
        <v>1.6154902335531807</v>
      </c>
      <c r="AH1446" s="17">
        <f t="shared" si="294"/>
        <v>1.6154902335531807</v>
      </c>
      <c r="AK1446">
        <v>-1.9521822680374612</v>
      </c>
    </row>
    <row r="1447" spans="1:37" x14ac:dyDescent="0.3">
      <c r="A1447" s="5" t="s">
        <v>5</v>
      </c>
      <c r="B1447" s="5">
        <v>1443</v>
      </c>
      <c r="C1447" s="10">
        <v>18.3</v>
      </c>
      <c r="D1447" s="10">
        <v>18.3</v>
      </c>
      <c r="E1447" s="10">
        <v>21.2622</v>
      </c>
      <c r="F1447" s="13">
        <f t="shared" si="295"/>
        <v>-0.36111111111111133</v>
      </c>
      <c r="G1447" s="13">
        <f t="shared" si="296"/>
        <v>14.983416666666685</v>
      </c>
      <c r="H1447" s="35" cm="1">
        <f t="array" ref="H1447">(m*g*_xll.Interp1d(-1,Parameters!$H$48:$H$54,Parameters!$I$48:$I$54,C1447)+c_w*A*rho_L*(C1447/3.6)^2/2+F1447*e_i*m)*C1447/3.6/1000</f>
        <v>-2.1053009712061819</v>
      </c>
      <c r="I1447" s="35">
        <f t="shared" si="286"/>
        <v>14.713425793308696</v>
      </c>
      <c r="J1447" s="35">
        <f t="shared" si="287"/>
        <v>1366.3808591035802</v>
      </c>
      <c r="K1447" s="35">
        <f t="shared" si="288"/>
        <v>60.052847375389447</v>
      </c>
      <c r="L1447" s="35">
        <f t="shared" si="289"/>
        <v>167.3870953207865</v>
      </c>
      <c r="M1447" s="35" cm="1">
        <f t="array" ref="M1447">_xll.Interp2dTab(-1,1,Parameters!$V$29:$AI$29,Parameters!$U$30:$U$37,Parameters!$V$30:$AI$37,ABS(J1447),ABS(I1447))*_xll.Interp2dTab(-1,1,Parameters!$V$18:$AI$18,Parameters!$U$19:$U$26,Parameters!$V$19:$AI$26,ABS(J1447),ABS(I1447))</f>
        <v>0.60922065848854201</v>
      </c>
      <c r="N1447" s="35">
        <f t="shared" si="290"/>
        <v>-1.2825928439947971</v>
      </c>
      <c r="O1447" s="35">
        <f t="shared" si="291"/>
        <v>-1282.592843994797</v>
      </c>
      <c r="P1447" s="35">
        <f t="shared" si="297"/>
        <v>1.6444202845704972</v>
      </c>
      <c r="Q1447" s="35" cm="1">
        <f t="array" ref="Q1447">_xll.Interp2dTab(-1,1,Parameters!$AL$29:$AY$29,Parameters!$AK$30:$AK$37,Parameters!$AL$30:$AY$37,ABS(L1447),ABS(K1447))</f>
        <v>0.92208751347572071</v>
      </c>
      <c r="R1447" s="35">
        <f t="shared" si="292"/>
        <v>-1.9412717376575281</v>
      </c>
      <c r="S1447" s="35">
        <f t="shared" si="298"/>
        <v>1.1760699070525069</v>
      </c>
      <c r="X1447" s="12"/>
      <c r="AB1447" s="17">
        <f>([1]WLTC_BFH!$I1448/1000-H1447)</f>
        <v>2.1040512712061821</v>
      </c>
      <c r="AC1447" s="17">
        <f t="shared" si="293"/>
        <v>2.1040512712061821</v>
      </c>
      <c r="AG1447" s="17">
        <f>([1]WLTC_BFH!$U1451/1000-N1447)</f>
        <v>0.74384284399479905</v>
      </c>
      <c r="AH1447" s="17">
        <f t="shared" si="294"/>
        <v>0.74384284399479905</v>
      </c>
      <c r="AK1447">
        <v>-0.10540817943774927</v>
      </c>
    </row>
    <row r="1448" spans="1:37" x14ac:dyDescent="0.3">
      <c r="A1448" s="5" t="s">
        <v>5</v>
      </c>
      <c r="B1448" s="5">
        <v>1444</v>
      </c>
      <c r="C1448" s="10">
        <v>18</v>
      </c>
      <c r="D1448" s="10">
        <v>18</v>
      </c>
      <c r="E1448" s="10">
        <v>20.609000000000002</v>
      </c>
      <c r="F1448" s="13">
        <f t="shared" si="295"/>
        <v>-8.3333333333333523E-2</v>
      </c>
      <c r="G1448" s="13">
        <f t="shared" si="296"/>
        <v>14.988416666666685</v>
      </c>
      <c r="H1448" s="35" cm="1">
        <f t="array" ref="H1448">(m*g*_xll.Interp1d(-1,Parameters!$H$48:$H$54,Parameters!$I$48:$I$54,C1448)+c_w*A*rho_L*(C1448/3.6)^2/2+F1448*e_i*m)*C1448/3.6/1000</f>
        <v>-0.18354843742470303</v>
      </c>
      <c r="I1448" s="35">
        <f t="shared" si="286"/>
        <v>1.3041540329085843</v>
      </c>
      <c r="J1448" s="35">
        <f t="shared" si="287"/>
        <v>1343.9811728887673</v>
      </c>
      <c r="K1448" s="35">
        <f t="shared" si="288"/>
        <v>5.3229046853163871</v>
      </c>
      <c r="L1448" s="35">
        <f t="shared" si="289"/>
        <v>164.64304457782276</v>
      </c>
      <c r="M1448" s="35" cm="1">
        <f t="array" ref="M1448">_xll.Interp2dTab(-1,1,Parameters!$V$29:$AI$29,Parameters!$U$30:$U$37,Parameters!$V$30:$AI$37,ABS(J1448),ABS(I1448))*_xll.Interp2dTab(-1,1,Parameters!$V$18:$AI$18,Parameters!$U$19:$U$26,Parameters!$V$19:$AI$26,ABS(J1448),ABS(I1448))</f>
        <v>0.20389282361014582</v>
      </c>
      <c r="N1448" s="35">
        <f t="shared" si="290"/>
        <v>-3.7424209175752864E-2</v>
      </c>
      <c r="O1448" s="35">
        <f t="shared" si="291"/>
        <v>-37.424209175752864</v>
      </c>
      <c r="P1448" s="35">
        <f t="shared" si="297"/>
        <v>1.6444098889568373</v>
      </c>
      <c r="Q1448" s="35" cm="1">
        <f t="array" ref="Q1448">_xll.Interp2dTab(-1,1,Parameters!$AL$29:$AY$29,Parameters!$AK$30:$AK$37,Parameters!$AL$30:$AY$37,ABS(L1448),ABS(K1448))</f>
        <v>0.51209277251400653</v>
      </c>
      <c r="R1448" s="35">
        <f t="shared" si="292"/>
        <v>-9.399382821142982E-2</v>
      </c>
      <c r="S1448" s="35">
        <f t="shared" si="298"/>
        <v>1.1760437976557816</v>
      </c>
      <c r="X1448" s="12"/>
      <c r="AB1448" s="17">
        <f>([1]WLTC_BFH!$I1449/1000-H1448)</f>
        <v>0.18238483742470304</v>
      </c>
      <c r="AC1448" s="17">
        <f t="shared" si="293"/>
        <v>0.18238483742470304</v>
      </c>
      <c r="AG1448" s="17">
        <f>([1]WLTC_BFH!$U1452/1000-N1448)</f>
        <v>-0.56657579082424714</v>
      </c>
      <c r="AH1448" s="17">
        <f t="shared" si="294"/>
        <v>0.56657579082424714</v>
      </c>
      <c r="AK1448">
        <v>-0.12673787719583163</v>
      </c>
    </row>
    <row r="1449" spans="1:37" x14ac:dyDescent="0.3">
      <c r="A1449" s="5" t="s">
        <v>5</v>
      </c>
      <c r="B1449" s="5">
        <v>1445</v>
      </c>
      <c r="C1449" s="10">
        <v>18.3</v>
      </c>
      <c r="D1449" s="10">
        <v>18.3</v>
      </c>
      <c r="E1449" s="10">
        <v>19.9406</v>
      </c>
      <c r="F1449" s="13">
        <f t="shared" si="295"/>
        <v>8.3333333333333523E-2</v>
      </c>
      <c r="G1449" s="13">
        <f t="shared" si="296"/>
        <v>14.993500000000019</v>
      </c>
      <c r="H1449" s="35" cm="1">
        <f t="array" ref="H1449">(m*g*_xll.Interp1d(-1,Parameters!$H$48:$H$54,Parameters!$I$48:$I$54,C1449)+c_w*A*rho_L*(C1449/3.6)^2/2+F1449*e_i*m)*C1449/3.6/1000</f>
        <v>0.96729252509011743</v>
      </c>
      <c r="I1449" s="35">
        <f t="shared" si="286"/>
        <v>6.7601673029113938</v>
      </c>
      <c r="J1449" s="35">
        <f t="shared" si="287"/>
        <v>1366.3808591035802</v>
      </c>
      <c r="K1449" s="35">
        <f t="shared" si="288"/>
        <v>27.591622846832855</v>
      </c>
      <c r="L1449" s="35">
        <f t="shared" si="289"/>
        <v>167.3870953207865</v>
      </c>
      <c r="M1449" s="35" cm="1">
        <f t="array" ref="M1449">_xll.Interp2dTab(-1,1,Parameters!$V$29:$AI$29,Parameters!$U$30:$U$37,Parameters!$V$30:$AI$37,ABS(J1449),ABS(I1449))*_xll.Interp2dTab(-1,1,Parameters!$V$18:$AI$18,Parameters!$U$19:$U$26,Parameters!$V$19:$AI$26,ABS(J1449),ABS(I1449))</f>
        <v>0.42511198093243252</v>
      </c>
      <c r="N1449" s="35">
        <f t="shared" si="290"/>
        <v>2.2753828837485983</v>
      </c>
      <c r="O1449" s="35">
        <f t="shared" si="291"/>
        <v>2275.3828837485985</v>
      </c>
      <c r="P1449" s="35">
        <f t="shared" si="297"/>
        <v>1.6450419397578786</v>
      </c>
      <c r="Q1449" s="35" cm="1">
        <f t="array" ref="Q1449">_xll.Interp2dTab(-1,1,Parameters!$AL$29:$AY$29,Parameters!$AK$30:$AK$37,Parameters!$AL$30:$AY$37,ABS(L1449),ABS(K1449))</f>
        <v>0.92708799340370884</v>
      </c>
      <c r="R1449" s="35">
        <f t="shared" si="292"/>
        <v>1.0433664678784176</v>
      </c>
      <c r="S1449" s="35">
        <f t="shared" si="298"/>
        <v>1.1763336216746367</v>
      </c>
      <c r="X1449" s="12"/>
      <c r="AB1449" s="17">
        <f>([1]WLTC_BFH!$I1450/1000-H1449)</f>
        <v>-0.96843082509011746</v>
      </c>
      <c r="AC1449" s="17">
        <f t="shared" si="293"/>
        <v>0.96843082509011746</v>
      </c>
      <c r="AG1449" s="17">
        <f>([1]WLTC_BFH!$U1453/1000-N1449)</f>
        <v>-2.8793828837485984</v>
      </c>
      <c r="AH1449" s="17">
        <f t="shared" si="294"/>
        <v>2.8793828837485984</v>
      </c>
      <c r="AK1449">
        <v>-0.15556760740285996</v>
      </c>
    </row>
    <row r="1450" spans="1:37" x14ac:dyDescent="0.3">
      <c r="A1450" s="5" t="s">
        <v>5</v>
      </c>
      <c r="B1450" s="5">
        <v>1446</v>
      </c>
      <c r="C1450" s="10">
        <v>18.5</v>
      </c>
      <c r="D1450" s="10">
        <v>18.5</v>
      </c>
      <c r="E1450" s="10">
        <v>19.285399999999999</v>
      </c>
      <c r="F1450" s="13">
        <f t="shared" si="295"/>
        <v>5.5555555555555358E-2</v>
      </c>
      <c r="G1450" s="13">
        <f t="shared" si="296"/>
        <v>14.998638888888907</v>
      </c>
      <c r="H1450" s="35" cm="1">
        <f t="array" ref="H1450">(m*g*_xll.Interp1d(-1,Parameters!$H$48:$H$54,Parameters!$I$48:$I$54,C1450)+c_w*A*rho_L*(C1450/3.6)^2/2+F1450*e_i*m)*C1450/3.6/1000</f>
        <v>0.78487417350055144</v>
      </c>
      <c r="I1450" s="35">
        <f t="shared" si="286"/>
        <v>5.4259902932783444</v>
      </c>
      <c r="J1450" s="35">
        <f t="shared" si="287"/>
        <v>1381.3139832467887</v>
      </c>
      <c r="K1450" s="35">
        <f t="shared" si="288"/>
        <v>22.146179382015564</v>
      </c>
      <c r="L1450" s="35">
        <f t="shared" si="289"/>
        <v>169.2164624827623</v>
      </c>
      <c r="M1450" s="35" cm="1">
        <f t="array" ref="M1450">_xll.Interp2dTab(-1,1,Parameters!$V$29:$AI$29,Parameters!$U$30:$U$37,Parameters!$V$30:$AI$37,ABS(J1450),ABS(I1450))*_xll.Interp2dTab(-1,1,Parameters!$V$18:$AI$18,Parameters!$U$19:$U$26,Parameters!$V$19:$AI$26,ABS(J1450),ABS(I1450))</f>
        <v>0.36583678971763334</v>
      </c>
      <c r="N1450" s="35">
        <f t="shared" si="290"/>
        <v>2.1454216622290696</v>
      </c>
      <c r="O1450" s="35">
        <f t="shared" si="291"/>
        <v>2145.4216622290696</v>
      </c>
      <c r="P1450" s="35">
        <f t="shared" si="297"/>
        <v>1.6456378902196089</v>
      </c>
      <c r="Q1450" s="35" cm="1">
        <f t="array" ref="Q1450">_xll.Interp2dTab(-1,1,Parameters!$AL$29:$AY$29,Parameters!$AK$30:$AK$37,Parameters!$AL$30:$AY$37,ABS(L1450),ABS(K1450))</f>
        <v>0.86677205192325091</v>
      </c>
      <c r="R1450" s="35">
        <f t="shared" si="292"/>
        <v>0.90551393732529906</v>
      </c>
      <c r="S1450" s="35">
        <f t="shared" si="298"/>
        <v>1.1765851533238938</v>
      </c>
      <c r="X1450" s="12"/>
      <c r="AB1450" s="17">
        <f>([1]WLTC_BFH!$I1451/1000-H1450)</f>
        <v>-0.78597337350055141</v>
      </c>
      <c r="AC1450" s="17">
        <f t="shared" si="293"/>
        <v>0.78597337350055141</v>
      </c>
      <c r="AG1450" s="17">
        <f>([1]WLTC_BFH!$U1454/1000-N1450)</f>
        <v>-2.7494216622290697</v>
      </c>
      <c r="AH1450" s="17">
        <f t="shared" si="294"/>
        <v>2.7494216622290697</v>
      </c>
      <c r="AK1450">
        <v>-0.15101911483510544</v>
      </c>
    </row>
    <row r="1451" spans="1:37" x14ac:dyDescent="0.3">
      <c r="A1451" s="5" t="s">
        <v>5</v>
      </c>
      <c r="B1451" s="5">
        <v>1447</v>
      </c>
      <c r="C1451" s="10">
        <v>17.899999999999999</v>
      </c>
      <c r="D1451" s="10">
        <v>17.899999999999999</v>
      </c>
      <c r="E1451" s="10">
        <v>18.633099999999999</v>
      </c>
      <c r="F1451" s="13">
        <f t="shared" si="295"/>
        <v>-0.16666666666666705</v>
      </c>
      <c r="G1451" s="13">
        <f t="shared" si="296"/>
        <v>15.003611111111129</v>
      </c>
      <c r="H1451" s="35" cm="1">
        <f t="array" ref="H1451">(m*g*_xll.Interp1d(-1,Parameters!$H$48:$H$54,Parameters!$I$48:$I$54,C1451)+c_w*A*rho_L*(C1451/3.6)^2/2+F1451*e_i*m)*C1451/3.6/1000</f>
        <v>-0.74658839791077836</v>
      </c>
      <c r="I1451" s="35">
        <f t="shared" si="286"/>
        <v>5.3343180697400285</v>
      </c>
      <c r="J1451" s="35">
        <f t="shared" si="287"/>
        <v>1336.5146108171627</v>
      </c>
      <c r="K1451" s="35">
        <f t="shared" si="288"/>
        <v>21.772019201643928</v>
      </c>
      <c r="L1451" s="35">
        <f t="shared" si="289"/>
        <v>163.72836099683482</v>
      </c>
      <c r="M1451" s="35" cm="1">
        <f t="array" ref="M1451">_xll.Interp2dTab(-1,1,Parameters!$V$29:$AI$29,Parameters!$U$30:$U$37,Parameters!$V$30:$AI$37,ABS(J1451),ABS(I1451))*_xll.Interp2dTab(-1,1,Parameters!$V$18:$AI$18,Parameters!$U$19:$U$26,Parameters!$V$19:$AI$26,ABS(J1451),ABS(I1451))</f>
        <v>0.35786445147213336</v>
      </c>
      <c r="N1451" s="35">
        <f t="shared" si="290"/>
        <v>-0.26717744749379951</v>
      </c>
      <c r="O1451" s="35">
        <f t="shared" si="291"/>
        <v>-267.17744749379949</v>
      </c>
      <c r="P1451" s="35">
        <f t="shared" si="297"/>
        <v>1.6455636742619717</v>
      </c>
      <c r="Q1451" s="35" cm="1">
        <f t="array" ref="Q1451">_xll.Interp2dTab(-1,1,Parameters!$AL$29:$AY$29,Parameters!$AK$30:$AK$37,Parameters!$AL$30:$AY$37,ABS(L1451),ABS(K1451))</f>
        <v>0.85840797979144323</v>
      </c>
      <c r="R1451" s="35">
        <f t="shared" si="292"/>
        <v>-0.64087743838632139</v>
      </c>
      <c r="S1451" s="35">
        <f t="shared" si="298"/>
        <v>1.176407131813231</v>
      </c>
      <c r="X1451" s="12"/>
      <c r="AB1451" s="17">
        <f>([1]WLTC_BFH!$I1452/1000-H1451)</f>
        <v>0.74553629791077836</v>
      </c>
      <c r="AC1451" s="17">
        <f t="shared" si="293"/>
        <v>0.74553629791077836</v>
      </c>
      <c r="AG1451" s="17">
        <f>([1]WLTC_BFH!$U1455/1000-N1451)</f>
        <v>-0.49396540964904095</v>
      </c>
      <c r="AH1451" s="17">
        <f t="shared" si="294"/>
        <v>0.49396540964904095</v>
      </c>
      <c r="AK1451">
        <v>-0.31553513564898833</v>
      </c>
    </row>
    <row r="1452" spans="1:37" x14ac:dyDescent="0.3">
      <c r="A1452" s="5" t="s">
        <v>5</v>
      </c>
      <c r="B1452" s="5">
        <v>1448</v>
      </c>
      <c r="C1452" s="10">
        <v>15</v>
      </c>
      <c r="D1452" s="10">
        <v>15</v>
      </c>
      <c r="E1452" s="10">
        <v>17.9999</v>
      </c>
      <c r="F1452" s="13">
        <f t="shared" si="295"/>
        <v>-0.80555555555555514</v>
      </c>
      <c r="G1452" s="13">
        <f t="shared" si="296"/>
        <v>15.007777777777795</v>
      </c>
      <c r="H1452" s="35" cm="1">
        <f t="array" ref="H1452">(m*g*_xll.Interp1d(-1,Parameters!$H$48:$H$54,Parameters!$I$48:$I$54,C1452)+c_w*A*rho_L*(C1452/3.6)^2/2+F1452*e_i*m)*C1452/3.6/1000</f>
        <v>-4.2580633167625219</v>
      </c>
      <c r="I1452" s="35">
        <f t="shared" si="286"/>
        <v>36.305427765119624</v>
      </c>
      <c r="J1452" s="35">
        <f t="shared" si="287"/>
        <v>1119.9843107406396</v>
      </c>
      <c r="K1452" s="35">
        <f t="shared" si="288"/>
        <v>148.18060342333575</v>
      </c>
      <c r="L1452" s="35">
        <f t="shared" si="289"/>
        <v>137.20253714818566</v>
      </c>
      <c r="M1452" s="35" cm="1">
        <f t="array" ref="M1452">_xll.Interp2dTab(-1,1,Parameters!$V$29:$AI$29,Parameters!$U$30:$U$37,Parameters!$V$30:$AI$37,ABS(J1452),ABS(I1452))*_xll.Interp2dTab(-1,1,Parameters!$V$18:$AI$18,Parameters!$U$19:$U$26,Parameters!$V$19:$AI$26,ABS(J1452),ABS(I1452))</f>
        <v>0.65297404203990994</v>
      </c>
      <c r="N1452" s="35">
        <f t="shared" si="290"/>
        <v>-2.7804048152082892</v>
      </c>
      <c r="O1452" s="35">
        <f t="shared" si="291"/>
        <v>-2780.4048152082892</v>
      </c>
      <c r="P1452" s="35">
        <f t="shared" si="297"/>
        <v>1.6447913395910805</v>
      </c>
      <c r="Q1452" s="35" cm="1">
        <f t="array" ref="Q1452">_xll.Interp2dTab(-1,1,Parameters!$AL$29:$AY$29,Parameters!$AK$30:$AK$37,Parameters!$AL$30:$AY$37,ABS(L1452),ABS(K1452))</f>
        <v>0.83230624047984603</v>
      </c>
      <c r="R1452" s="35">
        <f t="shared" si="292"/>
        <v>-3.5440126708997584</v>
      </c>
      <c r="S1452" s="35">
        <f t="shared" si="298"/>
        <v>1.1754226838490922</v>
      </c>
      <c r="X1452" s="12"/>
      <c r="AB1452" s="17">
        <f>([1]WLTC_BFH!$I1453/1000-H1452)</f>
        <v>4.2570564167625218</v>
      </c>
      <c r="AC1452" s="17">
        <f t="shared" si="293"/>
        <v>4.2570564167625218</v>
      </c>
      <c r="AG1452" s="17">
        <f>([1]WLTC_BFH!$U1456/1000-N1452)</f>
        <v>-0.51073804193447536</v>
      </c>
      <c r="AH1452" s="17">
        <f t="shared" si="294"/>
        <v>0.51073804193447536</v>
      </c>
      <c r="AK1452">
        <v>-2.8346122655441102</v>
      </c>
    </row>
    <row r="1453" spans="1:37" x14ac:dyDescent="0.3">
      <c r="A1453" s="5" t="s">
        <v>5</v>
      </c>
      <c r="B1453" s="5">
        <v>1449</v>
      </c>
      <c r="C1453" s="10">
        <v>9.9</v>
      </c>
      <c r="D1453" s="10">
        <v>9.9</v>
      </c>
      <c r="E1453" s="10">
        <v>17.3599</v>
      </c>
      <c r="F1453" s="13">
        <f t="shared" si="295"/>
        <v>-1.4166666666666665</v>
      </c>
      <c r="G1453" s="13">
        <f t="shared" si="296"/>
        <v>15.010527777777796</v>
      </c>
      <c r="H1453" s="35" cm="1">
        <f t="array" ref="H1453">(m*g*_xll.Interp1d(-1,Parameters!$H$48:$H$54,Parameters!$I$48:$I$54,C1453)+c_w*A*rho_L*(C1453/3.6)^2/2+F1453*e_i*m)*C1453/3.6/1000</f>
        <v>-5.1065079765683041</v>
      </c>
      <c r="I1453" s="35">
        <f t="shared" si="286"/>
        <v>65.968942487935934</v>
      </c>
      <c r="J1453" s="35">
        <f t="shared" si="287"/>
        <v>739.18964508882209</v>
      </c>
      <c r="K1453" s="35">
        <f t="shared" si="288"/>
        <v>269.25223876451054</v>
      </c>
      <c r="L1453" s="35">
        <f t="shared" si="289"/>
        <v>90.553674517802534</v>
      </c>
      <c r="M1453" s="35" cm="1">
        <f t="array" ref="M1453">_xll.Interp2dTab(-1,1,Parameters!$V$29:$AI$29,Parameters!$U$30:$U$37,Parameters!$V$30:$AI$37,ABS(J1453),ABS(I1453))*_xll.Interp2dTab(-1,1,Parameters!$V$18:$AI$18,Parameters!$U$19:$U$26,Parameters!$V$19:$AI$26,ABS(J1453),ABS(I1453))</f>
        <v>0.51094217593035463</v>
      </c>
      <c r="N1453" s="35">
        <f t="shared" si="290"/>
        <v>-2.6091302969535217</v>
      </c>
      <c r="O1453" s="35">
        <f t="shared" si="291"/>
        <v>-2609.1302969535218</v>
      </c>
      <c r="P1453" s="35">
        <f t="shared" si="297"/>
        <v>1.6440665811752602</v>
      </c>
      <c r="Q1453" s="35" cm="1">
        <f t="array" ref="Q1453">_xll.Interp2dTab(-1,1,Parameters!$AL$29:$AY$29,Parameters!$AK$30:$AK$37,Parameters!$AL$30:$AY$37,ABS(L1453),ABS(K1453))</f>
        <v>0.63634298197055483</v>
      </c>
      <c r="R1453" s="35">
        <f t="shared" si="292"/>
        <v>-3.2494905132658989</v>
      </c>
      <c r="S1453" s="35">
        <f t="shared" si="298"/>
        <v>1.1745200475954072</v>
      </c>
      <c r="X1453" s="12"/>
      <c r="AB1453" s="17">
        <f>([1]WLTC_BFH!$I1454/1000-H1453)</f>
        <v>5.1055408765683037</v>
      </c>
      <c r="AC1453" s="17">
        <f t="shared" si="293"/>
        <v>5.1055408765683037</v>
      </c>
      <c r="AG1453" s="17">
        <f>([1]WLTC_BFH!$U1457/1000-N1453)</f>
        <v>0.90728414310742012</v>
      </c>
      <c r="AH1453" s="17">
        <f t="shared" si="294"/>
        <v>0.90728414310742012</v>
      </c>
      <c r="AK1453">
        <v>-1.2639615988622663</v>
      </c>
    </row>
    <row r="1454" spans="1:37" x14ac:dyDescent="0.3">
      <c r="A1454" s="5" t="s">
        <v>5</v>
      </c>
      <c r="B1454" s="5">
        <v>1450</v>
      </c>
      <c r="C1454" s="10">
        <v>4.5999999999999996</v>
      </c>
      <c r="D1454" s="10">
        <v>4.5999999999999996</v>
      </c>
      <c r="E1454" s="10">
        <v>15.7783</v>
      </c>
      <c r="F1454" s="13">
        <f t="shared" si="295"/>
        <v>-1.4722222222222223</v>
      </c>
      <c r="G1454" s="13">
        <f t="shared" si="296"/>
        <v>15.011805555555574</v>
      </c>
      <c r="H1454" s="35" cm="1">
        <f t="array" ref="H1454">(m*g*_xll.Interp1d(-1,Parameters!$H$48:$H$54,Parameters!$I$48:$I$54,C1454)+c_w*A*rho_L*(C1454/3.6)^2/2+F1454*e_i*m)*C1454/3.6/1000</f>
        <v>-2.4722834427231151</v>
      </c>
      <c r="I1454" s="35">
        <f t="shared" si="286"/>
        <v>68.737088192292163</v>
      </c>
      <c r="J1454" s="35">
        <f t="shared" si="287"/>
        <v>343.46185529379608</v>
      </c>
      <c r="K1454" s="35">
        <f t="shared" si="288"/>
        <v>280.55042545684046</v>
      </c>
      <c r="L1454" s="35">
        <f t="shared" si="289"/>
        <v>42.075444725443596</v>
      </c>
      <c r="M1454" s="35" cm="1">
        <f t="array" ref="M1454">_xll.Interp2dTab(-1,1,Parameters!$V$29:$AI$29,Parameters!$U$30:$U$37,Parameters!$V$30:$AI$37,ABS(J1454),ABS(I1454))*_xll.Interp2dTab(-1,1,Parameters!$V$18:$AI$18,Parameters!$U$19:$U$26,Parameters!$V$19:$AI$26,ABS(J1454),ABS(I1454))</f>
        <v>0.29014241014252146</v>
      </c>
      <c r="N1454" s="35">
        <f t="shared" si="290"/>
        <v>-0.71731427662713498</v>
      </c>
      <c r="O1454" s="35">
        <f t="shared" si="291"/>
        <v>-717.31427662713497</v>
      </c>
      <c r="P1454" s="35">
        <f t="shared" si="297"/>
        <v>1.6438673272095303</v>
      </c>
      <c r="Q1454" s="35" cm="1">
        <f t="array" ref="Q1454">_xll.Interp2dTab(-1,1,Parameters!$AL$29:$AY$29,Parameters!$AK$30:$AK$37,Parameters!$AL$30:$AY$37,ABS(L1454),ABS(K1454))</f>
        <v>0.40046620230683327</v>
      </c>
      <c r="R1454" s="35">
        <f t="shared" si="292"/>
        <v>-0.9900659613333892</v>
      </c>
      <c r="S1454" s="35">
        <f t="shared" si="298"/>
        <v>1.1742450292728146</v>
      </c>
      <c r="X1454" s="12"/>
      <c r="AB1454" s="17">
        <f>([1]WLTC_BFH!$I1455/1000-H1454)</f>
        <v>2.469818542723115</v>
      </c>
      <c r="AC1454" s="17">
        <f t="shared" si="293"/>
        <v>2.469818542723115</v>
      </c>
      <c r="AG1454" s="17">
        <f>([1]WLTC_BFH!$U1458/1000-N1454)</f>
        <v>0.3077729922234218</v>
      </c>
      <c r="AH1454" s="17">
        <f t="shared" si="294"/>
        <v>0.3077729922234218</v>
      </c>
      <c r="AK1454">
        <v>1.4197408766397006</v>
      </c>
    </row>
    <row r="1455" spans="1:37" x14ac:dyDescent="0.3">
      <c r="A1455" s="5" t="s">
        <v>5</v>
      </c>
      <c r="B1455" s="5">
        <v>1451</v>
      </c>
      <c r="C1455" s="10">
        <v>1.2</v>
      </c>
      <c r="D1455" s="10">
        <v>1.2</v>
      </c>
      <c r="E1455" s="10">
        <v>12.3498</v>
      </c>
      <c r="F1455" s="13">
        <f t="shared" si="295"/>
        <v>-0.94444444444444431</v>
      </c>
      <c r="G1455" s="13">
        <f t="shared" si="296"/>
        <v>15.012138888888908</v>
      </c>
      <c r="H1455" s="35" cm="1">
        <f t="array" ref="H1455">(m*g*_xll.Interp1d(-1,Parameters!$H$48:$H$54,Parameters!$I$48:$I$54,C1455)+c_w*A*rho_L*(C1455/3.6)^2/2+F1455*e_i*m)*C1455/3.6/1000</f>
        <v>-0.4058935774104801</v>
      </c>
      <c r="I1455" s="35">
        <f t="shared" si="286"/>
        <v>43.259513946725185</v>
      </c>
      <c r="J1455" s="35">
        <f t="shared" si="287"/>
        <v>89.59874485925117</v>
      </c>
      <c r="K1455" s="35">
        <f t="shared" si="288"/>
        <v>176.56370617355884</v>
      </c>
      <c r="L1455" s="35">
        <f t="shared" si="289"/>
        <v>10.976202971854853</v>
      </c>
      <c r="M1455" s="35" cm="1">
        <f t="array" ref="M1455">_xll.Interp2dTab(-1,1,Parameters!$V$29:$AI$29,Parameters!$U$30:$U$37,Parameters!$V$30:$AI$37,ABS(J1455),ABS(I1455))*_xll.Interp2dTab(-1,1,Parameters!$V$18:$AI$18,Parameters!$U$19:$U$26,Parameters!$V$19:$AI$26,ABS(J1455),ABS(I1455))</f>
        <v>0.16606862035517755</v>
      </c>
      <c r="N1455" s="35">
        <f t="shared" si="290"/>
        <v>-6.7406186411585897E-2</v>
      </c>
      <c r="O1455" s="35">
        <f t="shared" si="291"/>
        <v>-67.406186411585892</v>
      </c>
      <c r="P1455" s="35">
        <f t="shared" si="297"/>
        <v>1.6438486032688604</v>
      </c>
      <c r="Q1455" s="35" cm="1">
        <f t="array" ref="Q1455">_xll.Interp2dTab(-1,1,Parameters!$AL$29:$AY$29,Parameters!$AK$30:$AK$37,Parameters!$AL$30:$AY$37,ABS(L1455),ABS(K1455))</f>
        <v>0.31375617865879479</v>
      </c>
      <c r="R1455" s="35">
        <f t="shared" si="292"/>
        <v>-0.12735161779045995</v>
      </c>
      <c r="S1455" s="35">
        <f t="shared" si="298"/>
        <v>1.1742096538234283</v>
      </c>
      <c r="X1455" s="12"/>
      <c r="AB1455" s="17">
        <f>([1]WLTC_BFH!$I1456/1000-H1455)</f>
        <v>0.40097967741048007</v>
      </c>
      <c r="AC1455" s="17">
        <f t="shared" si="293"/>
        <v>0.40097967741048007</v>
      </c>
      <c r="AG1455" s="17">
        <f>([1]WLTC_BFH!$U1459/1000-N1455)</f>
        <v>0.10426055534359041</v>
      </c>
      <c r="AH1455" s="17">
        <f t="shared" si="294"/>
        <v>0.10426055534359041</v>
      </c>
      <c r="AK1455">
        <v>4.4212138325013957</v>
      </c>
    </row>
    <row r="1456" spans="1:37" x14ac:dyDescent="0.3">
      <c r="A1456" s="5" t="s">
        <v>5</v>
      </c>
      <c r="B1456" s="5">
        <v>1452</v>
      </c>
      <c r="C1456" s="10">
        <v>0</v>
      </c>
      <c r="D1456" s="10">
        <v>0</v>
      </c>
      <c r="E1456" s="10">
        <v>6.8635000000000002</v>
      </c>
      <c r="F1456" s="13">
        <f t="shared" si="295"/>
        <v>-0.33333333333333331</v>
      </c>
      <c r="G1456" s="13">
        <f t="shared" si="296"/>
        <v>15.012138888888908</v>
      </c>
      <c r="H1456" s="35" cm="1">
        <f t="array" ref="H1456">(m*g*_xll.Interp1d(-1,Parameters!$H$48:$H$54,Parameters!$I$48:$I$54,C1456)+c_w*A*rho_L*(C1456/3.6)^2/2+F1456*e_i*m)*C1456/3.6/1000</f>
        <v>0</v>
      </c>
      <c r="I1456" s="35">
        <f t="shared" si="286"/>
        <v>0</v>
      </c>
      <c r="J1456" s="35">
        <f t="shared" si="287"/>
        <v>0</v>
      </c>
      <c r="K1456" s="35">
        <f t="shared" si="288"/>
        <v>0</v>
      </c>
      <c r="L1456" s="35">
        <f t="shared" si="289"/>
        <v>0</v>
      </c>
      <c r="M1456" s="35" cm="1">
        <f t="array" ref="M1456">_xll.Interp2dTab(-1,1,Parameters!$V$29:$AI$29,Parameters!$U$30:$U$37,Parameters!$V$30:$AI$37,ABS(J1456),ABS(I1456))*_xll.Interp2dTab(-1,1,Parameters!$V$18:$AI$18,Parameters!$U$19:$U$26,Parameters!$V$19:$AI$26,ABS(J1456),ABS(I1456))</f>
        <v>4.0000000000000002E-4</v>
      </c>
      <c r="N1456" s="35">
        <f t="shared" si="290"/>
        <v>0</v>
      </c>
      <c r="O1456" s="35">
        <f t="shared" si="291"/>
        <v>0</v>
      </c>
      <c r="P1456" s="35">
        <f t="shared" si="297"/>
        <v>1.6438486032688604</v>
      </c>
      <c r="Q1456" s="35" cm="1">
        <f t="array" ref="Q1456">_xll.Interp2dTab(-1,1,Parameters!$AL$29:$AY$29,Parameters!$AK$30:$AK$37,Parameters!$AL$30:$AY$37,ABS(L1456),ABS(K1456))</f>
        <v>0.4</v>
      </c>
      <c r="R1456" s="35">
        <f t="shared" si="292"/>
        <v>0</v>
      </c>
      <c r="S1456" s="35">
        <f t="shared" si="298"/>
        <v>1.1742096538234283</v>
      </c>
      <c r="X1456" s="12"/>
      <c r="AB1456" s="17">
        <f>([1]WLTC_BFH!$I1457/1000-H1456)</f>
        <v>-3.8961E-3</v>
      </c>
      <c r="AC1456" s="17">
        <f t="shared" si="293"/>
        <v>3.8961E-3</v>
      </c>
      <c r="AG1456" s="17">
        <f>([1]WLTC_BFH!$U1460/1000-N1456)</f>
        <v>-0.15157142857141104</v>
      </c>
      <c r="AH1456" s="17">
        <f t="shared" si="294"/>
        <v>0.15157142857141104</v>
      </c>
      <c r="AK1456">
        <v>6.1345184887338799</v>
      </c>
    </row>
    <row r="1457" spans="1:37" x14ac:dyDescent="0.3">
      <c r="A1457" s="5" t="s">
        <v>5</v>
      </c>
      <c r="B1457" s="5">
        <v>1453</v>
      </c>
      <c r="C1457" s="10">
        <v>0</v>
      </c>
      <c r="D1457" s="10">
        <v>0</v>
      </c>
      <c r="E1457" s="10">
        <v>1.9044000000000001</v>
      </c>
      <c r="F1457" s="13">
        <f t="shared" si="295"/>
        <v>0</v>
      </c>
      <c r="G1457" s="13">
        <f t="shared" si="296"/>
        <v>15.012138888888908</v>
      </c>
      <c r="H1457" s="35" cm="1">
        <f t="array" ref="H1457">(m*g*_xll.Interp1d(-1,Parameters!$H$48:$H$54,Parameters!$I$48:$I$54,C1457)+c_w*A*rho_L*(C1457/3.6)^2/2+F1457*e_i*m)*C1457/3.6/1000</f>
        <v>0</v>
      </c>
      <c r="I1457" s="35">
        <f t="shared" si="286"/>
        <v>0</v>
      </c>
      <c r="J1457" s="35">
        <f t="shared" si="287"/>
        <v>0</v>
      </c>
      <c r="K1457" s="35">
        <f t="shared" si="288"/>
        <v>0</v>
      </c>
      <c r="L1457" s="35">
        <f t="shared" si="289"/>
        <v>0</v>
      </c>
      <c r="M1457" s="35" cm="1">
        <f t="array" ref="M1457">_xll.Interp2dTab(-1,1,Parameters!$V$29:$AI$29,Parameters!$U$30:$U$37,Parameters!$V$30:$AI$37,ABS(J1457),ABS(I1457))*_xll.Interp2dTab(-1,1,Parameters!$V$18:$AI$18,Parameters!$U$19:$U$26,Parameters!$V$19:$AI$26,ABS(J1457),ABS(I1457))</f>
        <v>4.0000000000000002E-4</v>
      </c>
      <c r="N1457" s="35">
        <f t="shared" si="290"/>
        <v>0</v>
      </c>
      <c r="O1457" s="35">
        <f t="shared" si="291"/>
        <v>0</v>
      </c>
      <c r="P1457" s="35">
        <f t="shared" si="297"/>
        <v>1.6438486032688604</v>
      </c>
      <c r="Q1457" s="35" cm="1">
        <f t="array" ref="Q1457">_xll.Interp2dTab(-1,1,Parameters!$AL$29:$AY$29,Parameters!$AK$30:$AK$37,Parameters!$AL$30:$AY$37,ABS(L1457),ABS(K1457))</f>
        <v>0.4</v>
      </c>
      <c r="R1457" s="35">
        <f t="shared" si="292"/>
        <v>0</v>
      </c>
      <c r="S1457" s="35">
        <f t="shared" si="298"/>
        <v>1.1742096538234283</v>
      </c>
      <c r="X1457" s="12"/>
      <c r="AB1457" s="17">
        <f>([1]WLTC_BFH!$I1458/1000-H1457)</f>
        <v>-9.0459999999999998E-4</v>
      </c>
      <c r="AC1457" s="17">
        <f t="shared" si="293"/>
        <v>9.0459999999999998E-4</v>
      </c>
      <c r="AG1457" s="17">
        <f>([1]WLTC_BFH!$U1461/1000-N1457)</f>
        <v>-0.28457142857143858</v>
      </c>
      <c r="AH1457" s="17">
        <f t="shared" si="294"/>
        <v>0.28457142857143858</v>
      </c>
      <c r="AK1457">
        <v>7.852631174033788</v>
      </c>
    </row>
    <row r="1458" spans="1:37" x14ac:dyDescent="0.3">
      <c r="A1458" s="5" t="s">
        <v>5</v>
      </c>
      <c r="B1458" s="5">
        <v>1454</v>
      </c>
      <c r="C1458" s="10">
        <v>0</v>
      </c>
      <c r="D1458" s="10">
        <v>0</v>
      </c>
      <c r="E1458" s="10">
        <v>7.51E-2</v>
      </c>
      <c r="F1458" s="13">
        <f t="shared" si="295"/>
        <v>0</v>
      </c>
      <c r="G1458" s="13">
        <f t="shared" si="296"/>
        <v>15.012138888888908</v>
      </c>
      <c r="H1458" s="35" cm="1">
        <f t="array" ref="H1458">(m*g*_xll.Interp1d(-1,Parameters!$H$48:$H$54,Parameters!$I$48:$I$54,C1458)+c_w*A*rho_L*(C1458/3.6)^2/2+F1458*e_i*m)*C1458/3.6/1000</f>
        <v>0</v>
      </c>
      <c r="I1458" s="35">
        <f t="shared" si="286"/>
        <v>0</v>
      </c>
      <c r="J1458" s="35">
        <f t="shared" si="287"/>
        <v>0</v>
      </c>
      <c r="K1458" s="35">
        <f t="shared" si="288"/>
        <v>0</v>
      </c>
      <c r="L1458" s="35">
        <f t="shared" si="289"/>
        <v>0</v>
      </c>
      <c r="M1458" s="35" cm="1">
        <f t="array" ref="M1458">_xll.Interp2dTab(-1,1,Parameters!$V$29:$AI$29,Parameters!$U$30:$U$37,Parameters!$V$30:$AI$37,ABS(J1458),ABS(I1458))*_xll.Interp2dTab(-1,1,Parameters!$V$18:$AI$18,Parameters!$U$19:$U$26,Parameters!$V$19:$AI$26,ABS(J1458),ABS(I1458))</f>
        <v>4.0000000000000002E-4</v>
      </c>
      <c r="N1458" s="35">
        <f t="shared" si="290"/>
        <v>0</v>
      </c>
      <c r="O1458" s="35">
        <f t="shared" si="291"/>
        <v>0</v>
      </c>
      <c r="P1458" s="35">
        <f t="shared" si="297"/>
        <v>1.6438486032688604</v>
      </c>
      <c r="Q1458" s="35" cm="1">
        <f t="array" ref="Q1458">_xll.Interp2dTab(-1,1,Parameters!$AL$29:$AY$29,Parameters!$AK$30:$AK$37,Parameters!$AL$30:$AY$37,ABS(L1458),ABS(K1458))</f>
        <v>0.4</v>
      </c>
      <c r="R1458" s="35">
        <f t="shared" si="292"/>
        <v>0</v>
      </c>
      <c r="S1458" s="35">
        <f t="shared" si="298"/>
        <v>1.1742096538234283</v>
      </c>
      <c r="X1458" s="12"/>
      <c r="AB1458" s="17">
        <f>([1]WLTC_BFH!$I1459/1000-H1458)</f>
        <v>-2.2599999999999997E-5</v>
      </c>
      <c r="AC1458" s="17">
        <f t="shared" si="293"/>
        <v>2.2599999999999997E-5</v>
      </c>
      <c r="AG1458" s="17">
        <f>([1]WLTC_BFH!$U1462/1000-N1458)</f>
        <v>-0.11654054054053517</v>
      </c>
      <c r="AH1458" s="17">
        <f t="shared" si="294"/>
        <v>0.11654054054053517</v>
      </c>
      <c r="AK1458">
        <v>1.0058541930319107</v>
      </c>
    </row>
    <row r="1459" spans="1:37" x14ac:dyDescent="0.3">
      <c r="A1459" s="5" t="s">
        <v>5</v>
      </c>
      <c r="B1459" s="5">
        <v>1455</v>
      </c>
      <c r="C1459" s="10">
        <v>0</v>
      </c>
      <c r="D1459" s="10">
        <v>0</v>
      </c>
      <c r="E1459" s="10">
        <v>1.0200000000000001E-2</v>
      </c>
      <c r="F1459" s="13">
        <f t="shared" si="295"/>
        <v>0</v>
      </c>
      <c r="G1459" s="13">
        <f t="shared" si="296"/>
        <v>15.012138888888908</v>
      </c>
      <c r="H1459" s="35" cm="1">
        <f t="array" ref="H1459">(m*g*_xll.Interp1d(-1,Parameters!$H$48:$H$54,Parameters!$I$48:$I$54,C1459)+c_w*A*rho_L*(C1459/3.6)^2/2+F1459*e_i*m)*C1459/3.6/1000</f>
        <v>0</v>
      </c>
      <c r="I1459" s="35">
        <f t="shared" si="286"/>
        <v>0</v>
      </c>
      <c r="J1459" s="35">
        <f t="shared" si="287"/>
        <v>0</v>
      </c>
      <c r="K1459" s="35">
        <f t="shared" si="288"/>
        <v>0</v>
      </c>
      <c r="L1459" s="35">
        <f t="shared" si="289"/>
        <v>0</v>
      </c>
      <c r="M1459" s="35" cm="1">
        <f t="array" ref="M1459">_xll.Interp2dTab(-1,1,Parameters!$V$29:$AI$29,Parameters!$U$30:$U$37,Parameters!$V$30:$AI$37,ABS(J1459),ABS(I1459))*_xll.Interp2dTab(-1,1,Parameters!$V$18:$AI$18,Parameters!$U$19:$U$26,Parameters!$V$19:$AI$26,ABS(J1459),ABS(I1459))</f>
        <v>4.0000000000000002E-4</v>
      </c>
      <c r="N1459" s="35">
        <f t="shared" si="290"/>
        <v>0</v>
      </c>
      <c r="O1459" s="35">
        <f t="shared" si="291"/>
        <v>0</v>
      </c>
      <c r="P1459" s="35">
        <f t="shared" si="297"/>
        <v>1.6438486032688604</v>
      </c>
      <c r="Q1459" s="35" cm="1">
        <f t="array" ref="Q1459">_xll.Interp2dTab(-1,1,Parameters!$AL$29:$AY$29,Parameters!$AK$30:$AK$37,Parameters!$AL$30:$AY$37,ABS(L1459),ABS(K1459))</f>
        <v>0.4</v>
      </c>
      <c r="R1459" s="35">
        <f t="shared" si="292"/>
        <v>0</v>
      </c>
      <c r="S1459" s="35">
        <f t="shared" si="298"/>
        <v>1.1742096538234283</v>
      </c>
      <c r="X1459" s="12"/>
      <c r="AB1459" s="17">
        <f>([1]WLTC_BFH!$I1460/1000-H1459)</f>
        <v>-4.9999999999999998E-7</v>
      </c>
      <c r="AC1459" s="17">
        <f t="shared" si="293"/>
        <v>4.9999999999999998E-7</v>
      </c>
      <c r="AG1459" s="17">
        <f>([1]WLTC_BFH!$U1463/1000-N1459)</f>
        <v>-0.17599999999999999</v>
      </c>
      <c r="AH1459" s="17">
        <f t="shared" si="294"/>
        <v>0.17599999999999999</v>
      </c>
      <c r="AK1459">
        <v>-0.26357961296037657</v>
      </c>
    </row>
    <row r="1460" spans="1:37" x14ac:dyDescent="0.3">
      <c r="A1460" s="5" t="s">
        <v>5</v>
      </c>
      <c r="B1460" s="5">
        <v>1456</v>
      </c>
      <c r="C1460" s="10">
        <v>0</v>
      </c>
      <c r="D1460" s="10">
        <v>0</v>
      </c>
      <c r="E1460" s="10">
        <v>-1.6999999999999999E-3</v>
      </c>
      <c r="F1460" s="13">
        <f t="shared" si="295"/>
        <v>0</v>
      </c>
      <c r="G1460" s="13">
        <f t="shared" si="296"/>
        <v>15.012138888888908</v>
      </c>
      <c r="H1460" s="35" cm="1">
        <f t="array" ref="H1460">(m*g*_xll.Interp1d(-1,Parameters!$H$48:$H$54,Parameters!$I$48:$I$54,C1460)+c_w*A*rho_L*(C1460/3.6)^2/2+F1460*e_i*m)*C1460/3.6/1000</f>
        <v>0</v>
      </c>
      <c r="I1460" s="35">
        <f t="shared" si="286"/>
        <v>0</v>
      </c>
      <c r="J1460" s="35">
        <f t="shared" si="287"/>
        <v>0</v>
      </c>
      <c r="K1460" s="35">
        <f t="shared" si="288"/>
        <v>0</v>
      </c>
      <c r="L1460" s="35">
        <f t="shared" si="289"/>
        <v>0</v>
      </c>
      <c r="M1460" s="35" cm="1">
        <f t="array" ref="M1460">_xll.Interp2dTab(-1,1,Parameters!$V$29:$AI$29,Parameters!$U$30:$U$37,Parameters!$V$30:$AI$37,ABS(J1460),ABS(I1460))*_xll.Interp2dTab(-1,1,Parameters!$V$18:$AI$18,Parameters!$U$19:$U$26,Parameters!$V$19:$AI$26,ABS(J1460),ABS(I1460))</f>
        <v>4.0000000000000002E-4</v>
      </c>
      <c r="N1460" s="35">
        <f t="shared" si="290"/>
        <v>0</v>
      </c>
      <c r="O1460" s="35">
        <f t="shared" si="291"/>
        <v>0</v>
      </c>
      <c r="P1460" s="35">
        <f t="shared" si="297"/>
        <v>1.6438486032688604</v>
      </c>
      <c r="Q1460" s="35" cm="1">
        <f t="array" ref="Q1460">_xll.Interp2dTab(-1,1,Parameters!$AL$29:$AY$29,Parameters!$AK$30:$AK$37,Parameters!$AL$30:$AY$37,ABS(L1460),ABS(K1460))</f>
        <v>0.4</v>
      </c>
      <c r="R1460" s="35">
        <f t="shared" si="292"/>
        <v>0</v>
      </c>
      <c r="S1460" s="35">
        <f t="shared" si="298"/>
        <v>1.1742096538234283</v>
      </c>
      <c r="X1460" s="12"/>
      <c r="AB1460" s="17">
        <f>([1]WLTC_BFH!$I1461/1000-H1460)</f>
        <v>0</v>
      </c>
      <c r="AC1460" s="17">
        <f t="shared" si="293"/>
        <v>0</v>
      </c>
      <c r="AG1460" s="17">
        <f>([1]WLTC_BFH!$U1464/1000-N1460)</f>
        <v>-0.17599999999999999</v>
      </c>
      <c r="AH1460" s="17">
        <f t="shared" si="294"/>
        <v>0.17599999999999999</v>
      </c>
      <c r="AK1460">
        <v>-0.15849634972592272</v>
      </c>
    </row>
    <row r="1461" spans="1:37" x14ac:dyDescent="0.3">
      <c r="A1461" s="5" t="s">
        <v>5</v>
      </c>
      <c r="B1461" s="5">
        <v>1457</v>
      </c>
      <c r="C1461" s="10">
        <v>0</v>
      </c>
      <c r="D1461" s="10">
        <v>0</v>
      </c>
      <c r="E1461" s="10">
        <v>4.0000000000000002E-4</v>
      </c>
      <c r="F1461" s="13">
        <f t="shared" si="295"/>
        <v>0</v>
      </c>
      <c r="G1461" s="13">
        <f t="shared" si="296"/>
        <v>15.012138888888908</v>
      </c>
      <c r="H1461" s="35" cm="1">
        <f t="array" ref="H1461">(m*g*_xll.Interp1d(-1,Parameters!$H$48:$H$54,Parameters!$I$48:$I$54,C1461)+c_w*A*rho_L*(C1461/3.6)^2/2+F1461*e_i*m)*C1461/3.6/1000</f>
        <v>0</v>
      </c>
      <c r="I1461" s="35">
        <f t="shared" si="286"/>
        <v>0</v>
      </c>
      <c r="J1461" s="35">
        <f t="shared" si="287"/>
        <v>0</v>
      </c>
      <c r="K1461" s="35">
        <f t="shared" si="288"/>
        <v>0</v>
      </c>
      <c r="L1461" s="35">
        <f t="shared" si="289"/>
        <v>0</v>
      </c>
      <c r="M1461" s="35" cm="1">
        <f t="array" ref="M1461">_xll.Interp2dTab(-1,1,Parameters!$V$29:$AI$29,Parameters!$U$30:$U$37,Parameters!$V$30:$AI$37,ABS(J1461),ABS(I1461))*_xll.Interp2dTab(-1,1,Parameters!$V$18:$AI$18,Parameters!$U$19:$U$26,Parameters!$V$19:$AI$26,ABS(J1461),ABS(I1461))</f>
        <v>4.0000000000000002E-4</v>
      </c>
      <c r="N1461" s="35">
        <f t="shared" si="290"/>
        <v>0</v>
      </c>
      <c r="O1461" s="35">
        <f t="shared" si="291"/>
        <v>0</v>
      </c>
      <c r="P1461" s="35">
        <f t="shared" si="297"/>
        <v>1.6438486032688604</v>
      </c>
      <c r="Q1461" s="35" cm="1">
        <f t="array" ref="Q1461">_xll.Interp2dTab(-1,1,Parameters!$AL$29:$AY$29,Parameters!$AK$30:$AK$37,Parameters!$AL$30:$AY$37,ABS(L1461),ABS(K1461))</f>
        <v>0.4</v>
      </c>
      <c r="R1461" s="35">
        <f t="shared" si="292"/>
        <v>0</v>
      </c>
      <c r="S1461" s="35">
        <f t="shared" si="298"/>
        <v>1.1742096538234283</v>
      </c>
      <c r="X1461" s="12"/>
      <c r="AB1461" s="17">
        <f>([1]WLTC_BFH!$I1462/1000-H1461)</f>
        <v>0</v>
      </c>
      <c r="AC1461" s="17">
        <f t="shared" si="293"/>
        <v>0</v>
      </c>
      <c r="AG1461" s="17">
        <f>([1]WLTC_BFH!$U1465/1000-N1461)</f>
        <v>-0.17599999999999999</v>
      </c>
      <c r="AH1461" s="17">
        <f t="shared" si="294"/>
        <v>0.17599999999999999</v>
      </c>
      <c r="AK1461">
        <v>-0.18017375187569559</v>
      </c>
    </row>
    <row r="1462" spans="1:37" x14ac:dyDescent="0.3">
      <c r="A1462" s="5" t="s">
        <v>5</v>
      </c>
      <c r="B1462" s="5">
        <v>1458</v>
      </c>
      <c r="C1462" s="10">
        <v>0</v>
      </c>
      <c r="D1462" s="10">
        <v>0</v>
      </c>
      <c r="E1462" s="10">
        <v>0</v>
      </c>
      <c r="F1462" s="13">
        <f t="shared" si="295"/>
        <v>0</v>
      </c>
      <c r="G1462" s="13">
        <f t="shared" si="296"/>
        <v>15.012138888888908</v>
      </c>
      <c r="H1462" s="35" cm="1">
        <f t="array" ref="H1462">(m*g*_xll.Interp1d(-1,Parameters!$H$48:$H$54,Parameters!$I$48:$I$54,C1462)+c_w*A*rho_L*(C1462/3.6)^2/2+F1462*e_i*m)*C1462/3.6/1000</f>
        <v>0</v>
      </c>
      <c r="I1462" s="35">
        <f t="shared" si="286"/>
        <v>0</v>
      </c>
      <c r="J1462" s="35">
        <f t="shared" si="287"/>
        <v>0</v>
      </c>
      <c r="K1462" s="35">
        <f t="shared" si="288"/>
        <v>0</v>
      </c>
      <c r="L1462" s="35">
        <f t="shared" si="289"/>
        <v>0</v>
      </c>
      <c r="M1462" s="35" cm="1">
        <f t="array" ref="M1462">_xll.Interp2dTab(-1,1,Parameters!$V$29:$AI$29,Parameters!$U$30:$U$37,Parameters!$V$30:$AI$37,ABS(J1462),ABS(I1462))*_xll.Interp2dTab(-1,1,Parameters!$V$18:$AI$18,Parameters!$U$19:$U$26,Parameters!$V$19:$AI$26,ABS(J1462),ABS(I1462))</f>
        <v>4.0000000000000002E-4</v>
      </c>
      <c r="N1462" s="35">
        <f t="shared" si="290"/>
        <v>0</v>
      </c>
      <c r="O1462" s="35">
        <f t="shared" si="291"/>
        <v>0</v>
      </c>
      <c r="P1462" s="35">
        <f t="shared" si="297"/>
        <v>1.6438486032688604</v>
      </c>
      <c r="Q1462" s="35" cm="1">
        <f t="array" ref="Q1462">_xll.Interp2dTab(-1,1,Parameters!$AL$29:$AY$29,Parameters!$AK$30:$AK$37,Parameters!$AL$30:$AY$37,ABS(L1462),ABS(K1462))</f>
        <v>0.4</v>
      </c>
      <c r="R1462" s="35">
        <f t="shared" si="292"/>
        <v>0</v>
      </c>
      <c r="S1462" s="35">
        <f t="shared" si="298"/>
        <v>1.1742096538234283</v>
      </c>
      <c r="X1462" s="12"/>
      <c r="AB1462" s="17">
        <f>([1]WLTC_BFH!$I1463/1000-H1462)</f>
        <v>0</v>
      </c>
      <c r="AC1462" s="17">
        <f t="shared" si="293"/>
        <v>0</v>
      </c>
      <c r="AG1462" s="17">
        <f>([1]WLTC_BFH!$U1466/1000-N1462)</f>
        <v>-0.17599999999999999</v>
      </c>
      <c r="AH1462" s="17">
        <f t="shared" si="294"/>
        <v>0.17599999999999999</v>
      </c>
      <c r="AK1462">
        <v>-0.17599999999999999</v>
      </c>
    </row>
    <row r="1463" spans="1:37" x14ac:dyDescent="0.3">
      <c r="A1463" s="5" t="s">
        <v>5</v>
      </c>
      <c r="B1463" s="5">
        <v>1459</v>
      </c>
      <c r="C1463" s="10">
        <v>0</v>
      </c>
      <c r="D1463" s="10">
        <v>0</v>
      </c>
      <c r="E1463" s="10">
        <v>-4.0000000000000002E-4</v>
      </c>
      <c r="F1463" s="13">
        <f t="shared" si="295"/>
        <v>0</v>
      </c>
      <c r="G1463" s="13">
        <f t="shared" si="296"/>
        <v>15.012138888888908</v>
      </c>
      <c r="H1463" s="35" cm="1">
        <f t="array" ref="H1463">(m*g*_xll.Interp1d(-1,Parameters!$H$48:$H$54,Parameters!$I$48:$I$54,C1463)+c_w*A*rho_L*(C1463/3.6)^2/2+F1463*e_i*m)*C1463/3.6/1000</f>
        <v>0</v>
      </c>
      <c r="I1463" s="35">
        <f t="shared" si="286"/>
        <v>0</v>
      </c>
      <c r="J1463" s="35">
        <f t="shared" si="287"/>
        <v>0</v>
      </c>
      <c r="K1463" s="35">
        <f t="shared" si="288"/>
        <v>0</v>
      </c>
      <c r="L1463" s="35">
        <f t="shared" si="289"/>
        <v>0</v>
      </c>
      <c r="M1463" s="35" cm="1">
        <f t="array" ref="M1463">_xll.Interp2dTab(-1,1,Parameters!$V$29:$AI$29,Parameters!$U$30:$U$37,Parameters!$V$30:$AI$37,ABS(J1463),ABS(I1463))*_xll.Interp2dTab(-1,1,Parameters!$V$18:$AI$18,Parameters!$U$19:$U$26,Parameters!$V$19:$AI$26,ABS(J1463),ABS(I1463))</f>
        <v>4.0000000000000002E-4</v>
      </c>
      <c r="N1463" s="35">
        <f t="shared" si="290"/>
        <v>0</v>
      </c>
      <c r="O1463" s="35">
        <f t="shared" si="291"/>
        <v>0</v>
      </c>
      <c r="P1463" s="35">
        <f t="shared" si="297"/>
        <v>1.6438486032688604</v>
      </c>
      <c r="Q1463" s="35" cm="1">
        <f t="array" ref="Q1463">_xll.Interp2dTab(-1,1,Parameters!$AL$29:$AY$29,Parameters!$AK$30:$AK$37,Parameters!$AL$30:$AY$37,ABS(L1463),ABS(K1463))</f>
        <v>0.4</v>
      </c>
      <c r="R1463" s="35">
        <f t="shared" si="292"/>
        <v>0</v>
      </c>
      <c r="S1463" s="35">
        <f t="shared" si="298"/>
        <v>1.1742096538234283</v>
      </c>
      <c r="X1463" s="12"/>
      <c r="AB1463" s="17">
        <f>([1]WLTC_BFH!$I1464/1000-H1463)</f>
        <v>0</v>
      </c>
      <c r="AC1463" s="17">
        <f t="shared" si="293"/>
        <v>0</v>
      </c>
      <c r="AG1463" s="17">
        <f>([1]WLTC_BFH!$U1467/1000-N1463)</f>
        <v>-8.7999999999999995E-2</v>
      </c>
      <c r="AH1463" s="17">
        <f t="shared" si="294"/>
        <v>8.7999999999999995E-2</v>
      </c>
      <c r="AK1463">
        <v>-8.3824344818516236E-2</v>
      </c>
    </row>
    <row r="1464" spans="1:37" x14ac:dyDescent="0.3">
      <c r="A1464" s="5" t="s">
        <v>5</v>
      </c>
      <c r="B1464" s="5">
        <v>1460</v>
      </c>
      <c r="C1464" s="10">
        <v>0</v>
      </c>
      <c r="D1464" s="10">
        <v>0</v>
      </c>
      <c r="E1464" s="10">
        <v>4.0000000000000002E-4</v>
      </c>
      <c r="F1464" s="13">
        <f t="shared" si="295"/>
        <v>0</v>
      </c>
      <c r="G1464" s="13">
        <f t="shared" si="296"/>
        <v>15.012138888888908</v>
      </c>
      <c r="H1464" s="35" cm="1">
        <f t="array" ref="H1464">(m*g*_xll.Interp1d(-1,Parameters!$H$48:$H$54,Parameters!$I$48:$I$54,C1464)+c_w*A*rho_L*(C1464/3.6)^2/2+F1464*e_i*m)*C1464/3.6/1000</f>
        <v>0</v>
      </c>
      <c r="I1464" s="35">
        <f t="shared" si="286"/>
        <v>0</v>
      </c>
      <c r="J1464" s="35">
        <f t="shared" si="287"/>
        <v>0</v>
      </c>
      <c r="K1464" s="35">
        <f t="shared" si="288"/>
        <v>0</v>
      </c>
      <c r="L1464" s="35">
        <f t="shared" si="289"/>
        <v>0</v>
      </c>
      <c r="M1464" s="35" cm="1">
        <f t="array" ref="M1464">_xll.Interp2dTab(-1,1,Parameters!$V$29:$AI$29,Parameters!$U$30:$U$37,Parameters!$V$30:$AI$37,ABS(J1464),ABS(I1464))*_xll.Interp2dTab(-1,1,Parameters!$V$18:$AI$18,Parameters!$U$19:$U$26,Parameters!$V$19:$AI$26,ABS(J1464),ABS(I1464))</f>
        <v>4.0000000000000002E-4</v>
      </c>
      <c r="N1464" s="35">
        <f t="shared" si="290"/>
        <v>0</v>
      </c>
      <c r="O1464" s="35">
        <f t="shared" si="291"/>
        <v>0</v>
      </c>
      <c r="P1464" s="35">
        <f t="shared" si="297"/>
        <v>1.6438486032688604</v>
      </c>
      <c r="Q1464" s="35" cm="1">
        <f t="array" ref="Q1464">_xll.Interp2dTab(-1,1,Parameters!$AL$29:$AY$29,Parameters!$AK$30:$AK$37,Parameters!$AL$30:$AY$37,ABS(L1464),ABS(K1464))</f>
        <v>0.4</v>
      </c>
      <c r="R1464" s="35">
        <f t="shared" si="292"/>
        <v>0</v>
      </c>
      <c r="S1464" s="35">
        <f t="shared" si="298"/>
        <v>1.1742096538234283</v>
      </c>
      <c r="X1464" s="12"/>
      <c r="AB1464" s="17">
        <f>([1]WLTC_BFH!$I1465/1000-H1464)</f>
        <v>0</v>
      </c>
      <c r="AC1464" s="17">
        <f t="shared" si="293"/>
        <v>0</v>
      </c>
      <c r="AG1464" s="17">
        <f>([1]WLTC_BFH!$U1468/1000-N1464)</f>
        <v>-0.17261538461538756</v>
      </c>
      <c r="AH1464" s="17">
        <f t="shared" si="294"/>
        <v>0.17261538461538756</v>
      </c>
      <c r="AK1464">
        <v>-0.17677879450840858</v>
      </c>
    </row>
    <row r="1465" spans="1:37" x14ac:dyDescent="0.3">
      <c r="A1465" s="5" t="s">
        <v>5</v>
      </c>
      <c r="B1465" s="5">
        <v>1461</v>
      </c>
      <c r="C1465" s="10">
        <v>0</v>
      </c>
      <c r="D1465" s="10">
        <v>0</v>
      </c>
      <c r="E1465" s="10">
        <v>-4.0000000000000002E-4</v>
      </c>
      <c r="F1465" s="13">
        <f t="shared" si="295"/>
        <v>0</v>
      </c>
      <c r="G1465" s="13">
        <f t="shared" si="296"/>
        <v>15.012138888888908</v>
      </c>
      <c r="H1465" s="35" cm="1">
        <f t="array" ref="H1465">(m*g*_xll.Interp1d(-1,Parameters!$H$48:$H$54,Parameters!$I$48:$I$54,C1465)+c_w*A*rho_L*(C1465/3.6)^2/2+F1465*e_i*m)*C1465/3.6/1000</f>
        <v>0</v>
      </c>
      <c r="I1465" s="35">
        <f t="shared" si="286"/>
        <v>0</v>
      </c>
      <c r="J1465" s="35">
        <f t="shared" si="287"/>
        <v>0</v>
      </c>
      <c r="K1465" s="35">
        <f t="shared" si="288"/>
        <v>0</v>
      </c>
      <c r="L1465" s="35">
        <f t="shared" si="289"/>
        <v>0</v>
      </c>
      <c r="M1465" s="35" cm="1">
        <f t="array" ref="M1465">_xll.Interp2dTab(-1,1,Parameters!$V$29:$AI$29,Parameters!$U$30:$U$37,Parameters!$V$30:$AI$37,ABS(J1465),ABS(I1465))*_xll.Interp2dTab(-1,1,Parameters!$V$18:$AI$18,Parameters!$U$19:$U$26,Parameters!$V$19:$AI$26,ABS(J1465),ABS(I1465))</f>
        <v>4.0000000000000002E-4</v>
      </c>
      <c r="N1465" s="35">
        <f t="shared" si="290"/>
        <v>0</v>
      </c>
      <c r="O1465" s="35">
        <f t="shared" si="291"/>
        <v>0</v>
      </c>
      <c r="P1465" s="35">
        <f t="shared" si="297"/>
        <v>1.6438486032688604</v>
      </c>
      <c r="Q1465" s="35" cm="1">
        <f t="array" ref="Q1465">_xll.Interp2dTab(-1,1,Parameters!$AL$29:$AY$29,Parameters!$AK$30:$AK$37,Parameters!$AL$30:$AY$37,ABS(L1465),ABS(K1465))</f>
        <v>0.4</v>
      </c>
      <c r="R1465" s="35">
        <f t="shared" si="292"/>
        <v>0</v>
      </c>
      <c r="S1465" s="35">
        <f t="shared" si="298"/>
        <v>1.1742096538234283</v>
      </c>
      <c r="X1465" s="12"/>
      <c r="AB1465" s="17">
        <f>([1]WLTC_BFH!$I1466/1000-H1465)</f>
        <v>0</v>
      </c>
      <c r="AC1465" s="17">
        <f t="shared" si="293"/>
        <v>0</v>
      </c>
      <c r="AG1465" s="17">
        <f>([1]WLTC_BFH!$U1469/1000-N1465)</f>
        <v>-0.17599999999999999</v>
      </c>
      <c r="AH1465" s="17">
        <f t="shared" si="294"/>
        <v>0.17599999999999999</v>
      </c>
      <c r="AK1465">
        <v>-0.17182754809686207</v>
      </c>
    </row>
    <row r="1466" spans="1:37" x14ac:dyDescent="0.3">
      <c r="A1466" s="5" t="s">
        <v>5</v>
      </c>
      <c r="B1466" s="5">
        <v>1462</v>
      </c>
      <c r="C1466" s="10">
        <v>0</v>
      </c>
      <c r="D1466" s="10">
        <v>0</v>
      </c>
      <c r="E1466" s="10">
        <v>-4.0000000000000002E-4</v>
      </c>
      <c r="F1466" s="13">
        <f t="shared" si="295"/>
        <v>0</v>
      </c>
      <c r="G1466" s="13">
        <f t="shared" si="296"/>
        <v>15.012138888888908</v>
      </c>
      <c r="H1466" s="35" cm="1">
        <f t="array" ref="H1466">(m*g*_xll.Interp1d(-1,Parameters!$H$48:$H$54,Parameters!$I$48:$I$54,C1466)+c_w*A*rho_L*(C1466/3.6)^2/2+F1466*e_i*m)*C1466/3.6/1000</f>
        <v>0</v>
      </c>
      <c r="I1466" s="35">
        <f t="shared" si="286"/>
        <v>0</v>
      </c>
      <c r="J1466" s="35">
        <f t="shared" si="287"/>
        <v>0</v>
      </c>
      <c r="K1466" s="35">
        <f t="shared" si="288"/>
        <v>0</v>
      </c>
      <c r="L1466" s="35">
        <f t="shared" si="289"/>
        <v>0</v>
      </c>
      <c r="M1466" s="35" cm="1">
        <f t="array" ref="M1466">_xll.Interp2dTab(-1,1,Parameters!$V$29:$AI$29,Parameters!$U$30:$U$37,Parameters!$V$30:$AI$37,ABS(J1466),ABS(I1466))*_xll.Interp2dTab(-1,1,Parameters!$V$18:$AI$18,Parameters!$U$19:$U$26,Parameters!$V$19:$AI$26,ABS(J1466),ABS(I1466))</f>
        <v>4.0000000000000002E-4</v>
      </c>
      <c r="N1466" s="35">
        <f t="shared" si="290"/>
        <v>0</v>
      </c>
      <c r="O1466" s="35">
        <f t="shared" si="291"/>
        <v>0</v>
      </c>
      <c r="P1466" s="35">
        <f t="shared" si="297"/>
        <v>1.6438486032688604</v>
      </c>
      <c r="Q1466" s="35" cm="1">
        <f t="array" ref="Q1466">_xll.Interp2dTab(-1,1,Parameters!$AL$29:$AY$29,Parameters!$AK$30:$AK$37,Parameters!$AL$30:$AY$37,ABS(L1466),ABS(K1466))</f>
        <v>0.4</v>
      </c>
      <c r="R1466" s="35">
        <f t="shared" si="292"/>
        <v>0</v>
      </c>
      <c r="S1466" s="35">
        <f t="shared" si="298"/>
        <v>1.1742096538234283</v>
      </c>
      <c r="X1466" s="12"/>
      <c r="AB1466" s="17">
        <f>([1]WLTC_BFH!$I1467/1000-H1466)</f>
        <v>0</v>
      </c>
      <c r="AC1466" s="17">
        <f t="shared" si="293"/>
        <v>0</v>
      </c>
      <c r="AG1466" s="17">
        <f>([1]WLTC_BFH!$U1470/1000-N1466)</f>
        <v>-0.17599999999999999</v>
      </c>
      <c r="AH1466" s="17">
        <f t="shared" si="294"/>
        <v>0.17599999999999999</v>
      </c>
      <c r="AK1466">
        <v>-0.17182114124333359</v>
      </c>
    </row>
    <row r="1467" spans="1:37" x14ac:dyDescent="0.3">
      <c r="A1467" s="5" t="s">
        <v>5</v>
      </c>
      <c r="B1467" s="5">
        <v>1463</v>
      </c>
      <c r="C1467" s="10">
        <v>0</v>
      </c>
      <c r="D1467" s="10">
        <v>0</v>
      </c>
      <c r="E1467" s="10">
        <v>8.0000000000000004E-4</v>
      </c>
      <c r="F1467" s="13">
        <f t="shared" si="295"/>
        <v>0</v>
      </c>
      <c r="G1467" s="13">
        <f t="shared" si="296"/>
        <v>15.012138888888908</v>
      </c>
      <c r="H1467" s="35" cm="1">
        <f t="array" ref="H1467">(m*g*_xll.Interp1d(-1,Parameters!$H$48:$H$54,Parameters!$I$48:$I$54,C1467)+c_w*A*rho_L*(C1467/3.6)^2/2+F1467*e_i*m)*C1467/3.6/1000</f>
        <v>0</v>
      </c>
      <c r="I1467" s="35">
        <f t="shared" si="286"/>
        <v>0</v>
      </c>
      <c r="J1467" s="35">
        <f t="shared" si="287"/>
        <v>0</v>
      </c>
      <c r="K1467" s="35">
        <f t="shared" si="288"/>
        <v>0</v>
      </c>
      <c r="L1467" s="35">
        <f t="shared" si="289"/>
        <v>0</v>
      </c>
      <c r="M1467" s="35" cm="1">
        <f t="array" ref="M1467">_xll.Interp2dTab(-1,1,Parameters!$V$29:$AI$29,Parameters!$U$30:$U$37,Parameters!$V$30:$AI$37,ABS(J1467),ABS(I1467))*_xll.Interp2dTab(-1,1,Parameters!$V$18:$AI$18,Parameters!$U$19:$U$26,Parameters!$V$19:$AI$26,ABS(J1467),ABS(I1467))</f>
        <v>4.0000000000000002E-4</v>
      </c>
      <c r="N1467" s="35">
        <f t="shared" si="290"/>
        <v>0</v>
      </c>
      <c r="O1467" s="35">
        <f t="shared" si="291"/>
        <v>0</v>
      </c>
      <c r="P1467" s="35">
        <f t="shared" si="297"/>
        <v>1.6438486032688604</v>
      </c>
      <c r="Q1467" s="35" cm="1">
        <f t="array" ref="Q1467">_xll.Interp2dTab(-1,1,Parameters!$AL$29:$AY$29,Parameters!$AK$30:$AK$37,Parameters!$AL$30:$AY$37,ABS(L1467),ABS(K1467))</f>
        <v>0.4</v>
      </c>
      <c r="R1467" s="35">
        <f t="shared" si="292"/>
        <v>0</v>
      </c>
      <c r="S1467" s="35">
        <f t="shared" si="298"/>
        <v>1.1742096538234283</v>
      </c>
      <c r="X1467" s="12"/>
      <c r="AB1467" s="17">
        <f>([1]WLTC_BFH!$I1468/1000-H1467)</f>
        <v>0</v>
      </c>
      <c r="AC1467" s="17">
        <f t="shared" si="293"/>
        <v>0</v>
      </c>
      <c r="AG1467" s="17">
        <f>([1]WLTC_BFH!$U1471/1000-N1467)</f>
        <v>-0.17599999999999999</v>
      </c>
      <c r="AH1467" s="17">
        <f t="shared" si="294"/>
        <v>0.17599999999999999</v>
      </c>
      <c r="AK1467">
        <v>-0.18431147302703851</v>
      </c>
    </row>
    <row r="1468" spans="1:37" x14ac:dyDescent="0.3">
      <c r="A1468" s="5" t="s">
        <v>5</v>
      </c>
      <c r="B1468" s="5">
        <v>1464</v>
      </c>
      <c r="C1468" s="10">
        <v>0</v>
      </c>
      <c r="D1468" s="10">
        <v>0</v>
      </c>
      <c r="E1468" s="10">
        <v>0</v>
      </c>
      <c r="F1468" s="13">
        <f t="shared" si="295"/>
        <v>0</v>
      </c>
      <c r="G1468" s="13">
        <f t="shared" si="296"/>
        <v>15.012138888888908</v>
      </c>
      <c r="H1468" s="35" cm="1">
        <f t="array" ref="H1468">(m*g*_xll.Interp1d(-1,Parameters!$H$48:$H$54,Parameters!$I$48:$I$54,C1468)+c_w*A*rho_L*(C1468/3.6)^2/2+F1468*e_i*m)*C1468/3.6/1000</f>
        <v>0</v>
      </c>
      <c r="I1468" s="35">
        <f t="shared" si="286"/>
        <v>0</v>
      </c>
      <c r="J1468" s="35">
        <f t="shared" si="287"/>
        <v>0</v>
      </c>
      <c r="K1468" s="35">
        <f t="shared" si="288"/>
        <v>0</v>
      </c>
      <c r="L1468" s="35">
        <f t="shared" si="289"/>
        <v>0</v>
      </c>
      <c r="M1468" s="35" cm="1">
        <f t="array" ref="M1468">_xll.Interp2dTab(-1,1,Parameters!$V$29:$AI$29,Parameters!$U$30:$U$37,Parameters!$V$30:$AI$37,ABS(J1468),ABS(I1468))*_xll.Interp2dTab(-1,1,Parameters!$V$18:$AI$18,Parameters!$U$19:$U$26,Parameters!$V$19:$AI$26,ABS(J1468),ABS(I1468))</f>
        <v>4.0000000000000002E-4</v>
      </c>
      <c r="N1468" s="35">
        <f t="shared" si="290"/>
        <v>0</v>
      </c>
      <c r="O1468" s="35">
        <f t="shared" si="291"/>
        <v>0</v>
      </c>
      <c r="P1468" s="35">
        <f t="shared" si="297"/>
        <v>1.6438486032688604</v>
      </c>
      <c r="Q1468" s="35" cm="1">
        <f t="array" ref="Q1468">_xll.Interp2dTab(-1,1,Parameters!$AL$29:$AY$29,Parameters!$AK$30:$AK$37,Parameters!$AL$30:$AY$37,ABS(L1468),ABS(K1468))</f>
        <v>0.4</v>
      </c>
      <c r="R1468" s="35">
        <f t="shared" si="292"/>
        <v>0</v>
      </c>
      <c r="S1468" s="35">
        <f t="shared" si="298"/>
        <v>1.1742096538234283</v>
      </c>
      <c r="X1468" s="12"/>
      <c r="AB1468" s="17">
        <f>([1]WLTC_BFH!$I1469/1000-H1468)</f>
        <v>0</v>
      </c>
      <c r="AC1468" s="17">
        <f t="shared" si="293"/>
        <v>0</v>
      </c>
      <c r="AG1468" s="17">
        <f>([1]WLTC_BFH!$U1472/1000-N1468)</f>
        <v>-0.17599999999999999</v>
      </c>
      <c r="AH1468" s="17">
        <f t="shared" si="294"/>
        <v>0.17599999999999999</v>
      </c>
      <c r="AK1468">
        <v>-0.17599999999999999</v>
      </c>
    </row>
    <row r="1469" spans="1:37" x14ac:dyDescent="0.3">
      <c r="A1469" s="5" t="s">
        <v>5</v>
      </c>
      <c r="B1469" s="5">
        <v>1465</v>
      </c>
      <c r="C1469" s="10">
        <v>0</v>
      </c>
      <c r="D1469" s="10">
        <v>0</v>
      </c>
      <c r="E1469" s="10">
        <v>-1.6999999999999999E-3</v>
      </c>
      <c r="F1469" s="13">
        <f t="shared" si="295"/>
        <v>0</v>
      </c>
      <c r="G1469" s="13">
        <f t="shared" si="296"/>
        <v>15.012138888888908</v>
      </c>
      <c r="H1469" s="35" cm="1">
        <f t="array" ref="H1469">(m*g*_xll.Interp1d(-1,Parameters!$H$48:$H$54,Parameters!$I$48:$I$54,C1469)+c_w*A*rho_L*(C1469/3.6)^2/2+F1469*e_i*m)*C1469/3.6/1000</f>
        <v>0</v>
      </c>
      <c r="I1469" s="35">
        <f t="shared" si="286"/>
        <v>0</v>
      </c>
      <c r="J1469" s="35">
        <f t="shared" si="287"/>
        <v>0</v>
      </c>
      <c r="K1469" s="35">
        <f t="shared" si="288"/>
        <v>0</v>
      </c>
      <c r="L1469" s="35">
        <f t="shared" si="289"/>
        <v>0</v>
      </c>
      <c r="M1469" s="35" cm="1">
        <f t="array" ref="M1469">_xll.Interp2dTab(-1,1,Parameters!$V$29:$AI$29,Parameters!$U$30:$U$37,Parameters!$V$30:$AI$37,ABS(J1469),ABS(I1469))*_xll.Interp2dTab(-1,1,Parameters!$V$18:$AI$18,Parameters!$U$19:$U$26,Parameters!$V$19:$AI$26,ABS(J1469),ABS(I1469))</f>
        <v>4.0000000000000002E-4</v>
      </c>
      <c r="N1469" s="35">
        <f t="shared" si="290"/>
        <v>0</v>
      </c>
      <c r="O1469" s="35">
        <f t="shared" si="291"/>
        <v>0</v>
      </c>
      <c r="P1469" s="35">
        <f t="shared" si="297"/>
        <v>1.6438486032688604</v>
      </c>
      <c r="Q1469" s="35" cm="1">
        <f t="array" ref="Q1469">_xll.Interp2dTab(-1,1,Parameters!$AL$29:$AY$29,Parameters!$AK$30:$AK$37,Parameters!$AL$30:$AY$37,ABS(L1469),ABS(K1469))</f>
        <v>0.4</v>
      </c>
      <c r="R1469" s="35">
        <f t="shared" si="292"/>
        <v>0</v>
      </c>
      <c r="S1469" s="35">
        <f t="shared" si="298"/>
        <v>1.1742096538234283</v>
      </c>
      <c r="X1469" s="12"/>
      <c r="AB1469" s="17">
        <f>([1]WLTC_BFH!$I1470/1000-H1469)</f>
        <v>0</v>
      </c>
      <c r="AC1469" s="17">
        <f t="shared" si="293"/>
        <v>0</v>
      </c>
      <c r="AG1469" s="17">
        <f>([1]WLTC_BFH!$U1473/1000-N1469)</f>
        <v>-0.112905660377356</v>
      </c>
      <c r="AH1469" s="17">
        <f t="shared" si="294"/>
        <v>0.112905660377356</v>
      </c>
      <c r="AK1469">
        <v>-9.5051334867544898E-2</v>
      </c>
    </row>
    <row r="1470" spans="1:37" x14ac:dyDescent="0.3">
      <c r="A1470" s="5" t="s">
        <v>5</v>
      </c>
      <c r="B1470" s="5">
        <v>1466</v>
      </c>
      <c r="C1470" s="10">
        <v>0</v>
      </c>
      <c r="D1470" s="10">
        <v>0</v>
      </c>
      <c r="E1470" s="10">
        <v>1.2999999999999999E-3</v>
      </c>
      <c r="F1470" s="13">
        <f t="shared" si="295"/>
        <v>0</v>
      </c>
      <c r="G1470" s="13">
        <f t="shared" si="296"/>
        <v>15.012138888888908</v>
      </c>
      <c r="H1470" s="35" cm="1">
        <f t="array" ref="H1470">(m*g*_xll.Interp1d(-1,Parameters!$H$48:$H$54,Parameters!$I$48:$I$54,C1470)+c_w*A*rho_L*(C1470/3.6)^2/2+F1470*e_i*m)*C1470/3.6/1000</f>
        <v>0</v>
      </c>
      <c r="I1470" s="35">
        <f t="shared" si="286"/>
        <v>0</v>
      </c>
      <c r="J1470" s="35">
        <f t="shared" si="287"/>
        <v>0</v>
      </c>
      <c r="K1470" s="35">
        <f t="shared" si="288"/>
        <v>0</v>
      </c>
      <c r="L1470" s="35">
        <f t="shared" si="289"/>
        <v>0</v>
      </c>
      <c r="M1470" s="35" cm="1">
        <f t="array" ref="M1470">_xll.Interp2dTab(-1,1,Parameters!$V$29:$AI$29,Parameters!$U$30:$U$37,Parameters!$V$30:$AI$37,ABS(J1470),ABS(I1470))*_xll.Interp2dTab(-1,1,Parameters!$V$18:$AI$18,Parameters!$U$19:$U$26,Parameters!$V$19:$AI$26,ABS(J1470),ABS(I1470))</f>
        <v>4.0000000000000002E-4</v>
      </c>
      <c r="N1470" s="35">
        <f t="shared" si="290"/>
        <v>0</v>
      </c>
      <c r="O1470" s="35">
        <f t="shared" si="291"/>
        <v>0</v>
      </c>
      <c r="P1470" s="35">
        <f t="shared" si="297"/>
        <v>1.6438486032688604</v>
      </c>
      <c r="Q1470" s="35" cm="1">
        <f t="array" ref="Q1470">_xll.Interp2dTab(-1,1,Parameters!$AL$29:$AY$29,Parameters!$AK$30:$AK$37,Parameters!$AL$30:$AY$37,ABS(L1470),ABS(K1470))</f>
        <v>0.4</v>
      </c>
      <c r="R1470" s="35">
        <f t="shared" si="292"/>
        <v>0</v>
      </c>
      <c r="S1470" s="35">
        <f t="shared" si="298"/>
        <v>1.1742096538234283</v>
      </c>
      <c r="X1470" s="12"/>
      <c r="AB1470" s="17">
        <f>([1]WLTC_BFH!$I1471/1000-H1470)</f>
        <v>0</v>
      </c>
      <c r="AC1470" s="17">
        <f t="shared" si="293"/>
        <v>0</v>
      </c>
      <c r="AG1470" s="17">
        <f>([1]WLTC_BFH!$U1474/1000-N1470)</f>
        <v>-0.14451376146788605</v>
      </c>
      <c r="AH1470" s="17">
        <f t="shared" si="294"/>
        <v>0.14451376146788605</v>
      </c>
      <c r="AK1470">
        <v>-0.15802223858767789</v>
      </c>
    </row>
    <row r="1471" spans="1:37" x14ac:dyDescent="0.3">
      <c r="A1471" s="5" t="s">
        <v>5</v>
      </c>
      <c r="B1471" s="5">
        <v>1467</v>
      </c>
      <c r="C1471" s="10">
        <v>0</v>
      </c>
      <c r="D1471" s="10">
        <v>0</v>
      </c>
      <c r="E1471" s="10">
        <v>0</v>
      </c>
      <c r="F1471" s="13">
        <f t="shared" si="295"/>
        <v>0</v>
      </c>
      <c r="G1471" s="13">
        <f t="shared" si="296"/>
        <v>15.012138888888908</v>
      </c>
      <c r="H1471" s="35" cm="1">
        <f t="array" ref="H1471">(m*g*_xll.Interp1d(-1,Parameters!$H$48:$H$54,Parameters!$I$48:$I$54,C1471)+c_w*A*rho_L*(C1471/3.6)^2/2+F1471*e_i*m)*C1471/3.6/1000</f>
        <v>0</v>
      </c>
      <c r="I1471" s="35">
        <f t="shared" si="286"/>
        <v>0</v>
      </c>
      <c r="J1471" s="35">
        <f t="shared" si="287"/>
        <v>0</v>
      </c>
      <c r="K1471" s="35">
        <f t="shared" si="288"/>
        <v>0</v>
      </c>
      <c r="L1471" s="35">
        <f t="shared" si="289"/>
        <v>0</v>
      </c>
      <c r="M1471" s="35" cm="1">
        <f t="array" ref="M1471">_xll.Interp2dTab(-1,1,Parameters!$V$29:$AI$29,Parameters!$U$30:$U$37,Parameters!$V$30:$AI$37,ABS(J1471),ABS(I1471))*_xll.Interp2dTab(-1,1,Parameters!$V$18:$AI$18,Parameters!$U$19:$U$26,Parameters!$V$19:$AI$26,ABS(J1471),ABS(I1471))</f>
        <v>4.0000000000000002E-4</v>
      </c>
      <c r="N1471" s="35">
        <f t="shared" si="290"/>
        <v>0</v>
      </c>
      <c r="O1471" s="35">
        <f t="shared" si="291"/>
        <v>0</v>
      </c>
      <c r="P1471" s="35">
        <f t="shared" si="297"/>
        <v>1.6438486032688604</v>
      </c>
      <c r="Q1471" s="35" cm="1">
        <f t="array" ref="Q1471">_xll.Interp2dTab(-1,1,Parameters!$AL$29:$AY$29,Parameters!$AK$30:$AK$37,Parameters!$AL$30:$AY$37,ABS(L1471),ABS(K1471))</f>
        <v>0.4</v>
      </c>
      <c r="R1471" s="35">
        <f t="shared" si="292"/>
        <v>0</v>
      </c>
      <c r="S1471" s="35">
        <f t="shared" si="298"/>
        <v>1.1742096538234283</v>
      </c>
      <c r="X1471" s="12"/>
      <c r="AB1471" s="17">
        <f>([1]WLTC_BFH!$I1472/1000-H1471)</f>
        <v>0</v>
      </c>
      <c r="AC1471" s="17">
        <f t="shared" si="293"/>
        <v>0</v>
      </c>
      <c r="AG1471" s="17">
        <f>([1]WLTC_BFH!$U1475/1000-N1471)</f>
        <v>-0.17599999999999999</v>
      </c>
      <c r="AH1471" s="17">
        <f t="shared" si="294"/>
        <v>0.17599999999999999</v>
      </c>
      <c r="AK1471">
        <v>-0.17599999999999999</v>
      </c>
    </row>
    <row r="1472" spans="1:37" x14ac:dyDescent="0.3">
      <c r="A1472" s="5" t="s">
        <v>5</v>
      </c>
      <c r="B1472" s="5">
        <v>1468</v>
      </c>
      <c r="C1472" s="10">
        <v>0</v>
      </c>
      <c r="D1472" s="10">
        <v>0</v>
      </c>
      <c r="E1472" s="10">
        <v>0</v>
      </c>
      <c r="F1472" s="13">
        <f t="shared" si="295"/>
        <v>0</v>
      </c>
      <c r="G1472" s="13">
        <f t="shared" si="296"/>
        <v>15.012138888888908</v>
      </c>
      <c r="H1472" s="35" cm="1">
        <f t="array" ref="H1472">(m*g*_xll.Interp1d(-1,Parameters!$H$48:$H$54,Parameters!$I$48:$I$54,C1472)+c_w*A*rho_L*(C1472/3.6)^2/2+F1472*e_i*m)*C1472/3.6/1000</f>
        <v>0</v>
      </c>
      <c r="I1472" s="35">
        <f t="shared" si="286"/>
        <v>0</v>
      </c>
      <c r="J1472" s="35">
        <f t="shared" si="287"/>
        <v>0</v>
      </c>
      <c r="K1472" s="35">
        <f t="shared" si="288"/>
        <v>0</v>
      </c>
      <c r="L1472" s="35">
        <f t="shared" si="289"/>
        <v>0</v>
      </c>
      <c r="M1472" s="35" cm="1">
        <f t="array" ref="M1472">_xll.Interp2dTab(-1,1,Parameters!$V$29:$AI$29,Parameters!$U$30:$U$37,Parameters!$V$30:$AI$37,ABS(J1472),ABS(I1472))*_xll.Interp2dTab(-1,1,Parameters!$V$18:$AI$18,Parameters!$U$19:$U$26,Parameters!$V$19:$AI$26,ABS(J1472),ABS(I1472))</f>
        <v>4.0000000000000002E-4</v>
      </c>
      <c r="N1472" s="35">
        <f t="shared" si="290"/>
        <v>0</v>
      </c>
      <c r="O1472" s="35">
        <f t="shared" si="291"/>
        <v>0</v>
      </c>
      <c r="P1472" s="35">
        <f t="shared" si="297"/>
        <v>1.6438486032688604</v>
      </c>
      <c r="Q1472" s="35" cm="1">
        <f t="array" ref="Q1472">_xll.Interp2dTab(-1,1,Parameters!$AL$29:$AY$29,Parameters!$AK$30:$AK$37,Parameters!$AL$30:$AY$37,ABS(L1472),ABS(K1472))</f>
        <v>0.4</v>
      </c>
      <c r="R1472" s="35">
        <f t="shared" si="292"/>
        <v>0</v>
      </c>
      <c r="S1472" s="35">
        <f t="shared" si="298"/>
        <v>1.1742096538234283</v>
      </c>
      <c r="X1472" s="12"/>
      <c r="AB1472" s="17">
        <f>([1]WLTC_BFH!$I1473/1000-H1472)</f>
        <v>0</v>
      </c>
      <c r="AC1472" s="17">
        <f t="shared" si="293"/>
        <v>0</v>
      </c>
      <c r="AG1472" s="17">
        <f>([1]WLTC_BFH!$U1476/1000-N1472)</f>
        <v>-0.17599999999999999</v>
      </c>
      <c r="AH1472" s="17">
        <f t="shared" si="294"/>
        <v>0.17599999999999999</v>
      </c>
      <c r="AK1472">
        <v>-0.17599999999999999</v>
      </c>
    </row>
    <row r="1473" spans="1:37" x14ac:dyDescent="0.3">
      <c r="A1473" s="5" t="s">
        <v>5</v>
      </c>
      <c r="B1473" s="5">
        <v>1469</v>
      </c>
      <c r="C1473" s="10">
        <v>0</v>
      </c>
      <c r="D1473" s="10">
        <v>0</v>
      </c>
      <c r="E1473" s="10">
        <v>0</v>
      </c>
      <c r="F1473" s="13">
        <f t="shared" si="295"/>
        <v>0</v>
      </c>
      <c r="G1473" s="13">
        <f t="shared" si="296"/>
        <v>15.012138888888908</v>
      </c>
      <c r="H1473" s="35" cm="1">
        <f t="array" ref="H1473">(m*g*_xll.Interp1d(-1,Parameters!$H$48:$H$54,Parameters!$I$48:$I$54,C1473)+c_w*A*rho_L*(C1473/3.6)^2/2+F1473*e_i*m)*C1473/3.6/1000</f>
        <v>0</v>
      </c>
      <c r="I1473" s="35">
        <f t="shared" si="286"/>
        <v>0</v>
      </c>
      <c r="J1473" s="35">
        <f t="shared" si="287"/>
        <v>0</v>
      </c>
      <c r="K1473" s="35">
        <f t="shared" si="288"/>
        <v>0</v>
      </c>
      <c r="L1473" s="35">
        <f t="shared" si="289"/>
        <v>0</v>
      </c>
      <c r="M1473" s="35" cm="1">
        <f t="array" ref="M1473">_xll.Interp2dTab(-1,1,Parameters!$V$29:$AI$29,Parameters!$U$30:$U$37,Parameters!$V$30:$AI$37,ABS(J1473),ABS(I1473))*_xll.Interp2dTab(-1,1,Parameters!$V$18:$AI$18,Parameters!$U$19:$U$26,Parameters!$V$19:$AI$26,ABS(J1473),ABS(I1473))</f>
        <v>4.0000000000000002E-4</v>
      </c>
      <c r="N1473" s="35">
        <f t="shared" si="290"/>
        <v>0</v>
      </c>
      <c r="O1473" s="35">
        <f t="shared" si="291"/>
        <v>0</v>
      </c>
      <c r="P1473" s="35">
        <f t="shared" si="297"/>
        <v>1.6438486032688604</v>
      </c>
      <c r="Q1473" s="35" cm="1">
        <f t="array" ref="Q1473">_xll.Interp2dTab(-1,1,Parameters!$AL$29:$AY$29,Parameters!$AK$30:$AK$37,Parameters!$AL$30:$AY$37,ABS(L1473),ABS(K1473))</f>
        <v>0.4</v>
      </c>
      <c r="R1473" s="35">
        <f t="shared" si="292"/>
        <v>0</v>
      </c>
      <c r="S1473" s="35">
        <f t="shared" si="298"/>
        <v>1.1742096538234283</v>
      </c>
      <c r="X1473" s="12"/>
      <c r="AB1473" s="17">
        <f>([1]WLTC_BFH!$I1474/1000-H1473)</f>
        <v>0</v>
      </c>
      <c r="AC1473" s="17">
        <f t="shared" si="293"/>
        <v>0</v>
      </c>
      <c r="AG1473" s="17">
        <f>([1]WLTC_BFH!$U1477/1000-N1473)</f>
        <v>-0.17599999999999999</v>
      </c>
      <c r="AH1473" s="17">
        <f t="shared" si="294"/>
        <v>0.17599999999999999</v>
      </c>
      <c r="AK1473">
        <v>-0.17599999999999999</v>
      </c>
    </row>
    <row r="1474" spans="1:37" x14ac:dyDescent="0.3">
      <c r="A1474" s="5" t="s">
        <v>5</v>
      </c>
      <c r="B1474" s="5">
        <v>1470</v>
      </c>
      <c r="C1474" s="10">
        <v>0</v>
      </c>
      <c r="D1474" s="10">
        <v>0</v>
      </c>
      <c r="E1474" s="10">
        <v>0</v>
      </c>
      <c r="F1474" s="13">
        <f t="shared" si="295"/>
        <v>0</v>
      </c>
      <c r="G1474" s="13">
        <f t="shared" si="296"/>
        <v>15.012138888888908</v>
      </c>
      <c r="H1474" s="35" cm="1">
        <f t="array" ref="H1474">(m*g*_xll.Interp1d(-1,Parameters!$H$48:$H$54,Parameters!$I$48:$I$54,C1474)+c_w*A*rho_L*(C1474/3.6)^2/2+F1474*e_i*m)*C1474/3.6/1000</f>
        <v>0</v>
      </c>
      <c r="I1474" s="35">
        <f t="shared" si="286"/>
        <v>0</v>
      </c>
      <c r="J1474" s="35">
        <f t="shared" si="287"/>
        <v>0</v>
      </c>
      <c r="K1474" s="35">
        <f t="shared" si="288"/>
        <v>0</v>
      </c>
      <c r="L1474" s="35">
        <f t="shared" si="289"/>
        <v>0</v>
      </c>
      <c r="M1474" s="35" cm="1">
        <f t="array" ref="M1474">_xll.Interp2dTab(-1,1,Parameters!$V$29:$AI$29,Parameters!$U$30:$U$37,Parameters!$V$30:$AI$37,ABS(J1474),ABS(I1474))*_xll.Interp2dTab(-1,1,Parameters!$V$18:$AI$18,Parameters!$U$19:$U$26,Parameters!$V$19:$AI$26,ABS(J1474),ABS(I1474))</f>
        <v>4.0000000000000002E-4</v>
      </c>
      <c r="N1474" s="35">
        <f t="shared" si="290"/>
        <v>0</v>
      </c>
      <c r="O1474" s="35">
        <f t="shared" si="291"/>
        <v>0</v>
      </c>
      <c r="P1474" s="35">
        <f t="shared" si="297"/>
        <v>1.6438486032688604</v>
      </c>
      <c r="Q1474" s="35" cm="1">
        <f t="array" ref="Q1474">_xll.Interp2dTab(-1,1,Parameters!$AL$29:$AY$29,Parameters!$AK$30:$AK$37,Parameters!$AL$30:$AY$37,ABS(L1474),ABS(K1474))</f>
        <v>0.4</v>
      </c>
      <c r="R1474" s="35">
        <f t="shared" si="292"/>
        <v>0</v>
      </c>
      <c r="S1474" s="35">
        <f t="shared" si="298"/>
        <v>1.1742096538234283</v>
      </c>
      <c r="X1474" s="12"/>
      <c r="AB1474" s="17">
        <f>([1]WLTC_BFH!$I1475/1000-H1474)</f>
        <v>0</v>
      </c>
      <c r="AC1474" s="17">
        <f t="shared" si="293"/>
        <v>0</v>
      </c>
      <c r="AG1474" s="17">
        <f>([1]WLTC_BFH!$U1478/1000-N1474)</f>
        <v>-0.17599999999999999</v>
      </c>
      <c r="AH1474" s="17">
        <f t="shared" si="294"/>
        <v>0.17599999999999999</v>
      </c>
      <c r="AK1474">
        <v>-0.17599999999999999</v>
      </c>
    </row>
    <row r="1475" spans="1:37" x14ac:dyDescent="0.3">
      <c r="A1475" s="5" t="s">
        <v>5</v>
      </c>
      <c r="B1475" s="5">
        <v>1471</v>
      </c>
      <c r="C1475" s="10">
        <v>0</v>
      </c>
      <c r="D1475" s="10">
        <v>0</v>
      </c>
      <c r="E1475" s="10">
        <v>4.0000000000000002E-4</v>
      </c>
      <c r="F1475" s="13">
        <f t="shared" si="295"/>
        <v>0</v>
      </c>
      <c r="G1475" s="13">
        <f t="shared" si="296"/>
        <v>15.012138888888908</v>
      </c>
      <c r="H1475" s="35" cm="1">
        <f t="array" ref="H1475">(m*g*_xll.Interp1d(-1,Parameters!$H$48:$H$54,Parameters!$I$48:$I$54,C1475)+c_w*A*rho_L*(C1475/3.6)^2/2+F1475*e_i*m)*C1475/3.6/1000</f>
        <v>0</v>
      </c>
      <c r="I1475" s="35">
        <f t="shared" si="286"/>
        <v>0</v>
      </c>
      <c r="J1475" s="35">
        <f t="shared" si="287"/>
        <v>0</v>
      </c>
      <c r="K1475" s="35">
        <f t="shared" si="288"/>
        <v>0</v>
      </c>
      <c r="L1475" s="35">
        <f t="shared" si="289"/>
        <v>0</v>
      </c>
      <c r="M1475" s="35" cm="1">
        <f t="array" ref="M1475">_xll.Interp2dTab(-1,1,Parameters!$V$29:$AI$29,Parameters!$U$30:$U$37,Parameters!$V$30:$AI$37,ABS(J1475),ABS(I1475))*_xll.Interp2dTab(-1,1,Parameters!$V$18:$AI$18,Parameters!$U$19:$U$26,Parameters!$V$19:$AI$26,ABS(J1475),ABS(I1475))</f>
        <v>4.0000000000000002E-4</v>
      </c>
      <c r="N1475" s="35">
        <f t="shared" si="290"/>
        <v>0</v>
      </c>
      <c r="O1475" s="35">
        <f t="shared" si="291"/>
        <v>0</v>
      </c>
      <c r="P1475" s="35">
        <f t="shared" si="297"/>
        <v>1.6438486032688604</v>
      </c>
      <c r="Q1475" s="35" cm="1">
        <f t="array" ref="Q1475">_xll.Interp2dTab(-1,1,Parameters!$AL$29:$AY$29,Parameters!$AK$30:$AK$37,Parameters!$AL$30:$AY$37,ABS(L1475),ABS(K1475))</f>
        <v>0.4</v>
      </c>
      <c r="R1475" s="35">
        <f t="shared" si="292"/>
        <v>0</v>
      </c>
      <c r="S1475" s="35">
        <f t="shared" si="298"/>
        <v>1.1742096538234283</v>
      </c>
      <c r="X1475" s="12"/>
      <c r="AB1475" s="17">
        <f>([1]WLTC_BFH!$I1476/1000-H1475)</f>
        <v>0</v>
      </c>
      <c r="AC1475" s="17">
        <f t="shared" si="293"/>
        <v>0</v>
      </c>
      <c r="AG1475" s="17">
        <f>([1]WLTC_BFH!$U1479/1000-N1475)</f>
        <v>-0.17599999999999999</v>
      </c>
      <c r="AH1475" s="17">
        <f t="shared" si="294"/>
        <v>0.17599999999999999</v>
      </c>
      <c r="AK1475">
        <v>-0.1801602283525138</v>
      </c>
    </row>
    <row r="1476" spans="1:37" x14ac:dyDescent="0.3">
      <c r="A1476" s="5" t="s">
        <v>5</v>
      </c>
      <c r="B1476" s="5">
        <v>1472</v>
      </c>
      <c r="C1476" s="10">
        <v>0</v>
      </c>
      <c r="D1476" s="10">
        <v>0</v>
      </c>
      <c r="E1476" s="10">
        <v>0</v>
      </c>
      <c r="F1476" s="13">
        <f t="shared" si="295"/>
        <v>0</v>
      </c>
      <c r="G1476" s="13">
        <f t="shared" si="296"/>
        <v>15.012138888888908</v>
      </c>
      <c r="H1476" s="35" cm="1">
        <f t="array" ref="H1476">(m*g*_xll.Interp1d(-1,Parameters!$H$48:$H$54,Parameters!$I$48:$I$54,C1476)+c_w*A*rho_L*(C1476/3.6)^2/2+F1476*e_i*m)*C1476/3.6/1000</f>
        <v>0</v>
      </c>
      <c r="I1476" s="35">
        <f t="shared" ref="I1476:I1539" si="299">ABS(IFERROR(H1476*1000/(C1476/3.6)*r_dyn/i_g,0))</f>
        <v>0</v>
      </c>
      <c r="J1476" s="35">
        <f t="shared" ref="J1476:J1539" si="300">C1476/3.6*60/2/PI()/r_dyn*i_g</f>
        <v>0</v>
      </c>
      <c r="K1476" s="35">
        <f t="shared" ref="K1476:K1539" si="301">I1476*i_g/2</f>
        <v>0</v>
      </c>
      <c r="L1476" s="35">
        <f t="shared" ref="L1476:L1539" si="302">J1476/i_g</f>
        <v>0</v>
      </c>
      <c r="M1476" s="35" cm="1">
        <f t="array" ref="M1476">_xll.Interp2dTab(-1,1,Parameters!$V$29:$AI$29,Parameters!$U$30:$U$37,Parameters!$V$30:$AI$37,ABS(J1476),ABS(I1476))*_xll.Interp2dTab(-1,1,Parameters!$V$18:$AI$18,Parameters!$U$19:$U$26,Parameters!$V$19:$AI$26,ABS(J1476),ABS(I1476))</f>
        <v>4.0000000000000002E-4</v>
      </c>
      <c r="N1476" s="35">
        <f t="shared" si="290"/>
        <v>0</v>
      </c>
      <c r="O1476" s="35">
        <f t="shared" si="291"/>
        <v>0</v>
      </c>
      <c r="P1476" s="35">
        <f t="shared" si="297"/>
        <v>1.6438486032688604</v>
      </c>
      <c r="Q1476" s="35" cm="1">
        <f t="array" ref="Q1476">_xll.Interp2dTab(-1,1,Parameters!$AL$29:$AY$29,Parameters!$AK$30:$AK$37,Parameters!$AL$30:$AY$37,ABS(L1476),ABS(K1476))</f>
        <v>0.4</v>
      </c>
      <c r="R1476" s="35">
        <f t="shared" si="292"/>
        <v>0</v>
      </c>
      <c r="S1476" s="35">
        <f t="shared" si="298"/>
        <v>1.1742096538234283</v>
      </c>
      <c r="X1476" s="12"/>
      <c r="AB1476" s="17">
        <f>([1]WLTC_BFH!$I1477/1000-H1476)</f>
        <v>0</v>
      </c>
      <c r="AC1476" s="17">
        <f t="shared" si="293"/>
        <v>0</v>
      </c>
      <c r="AG1476" s="17">
        <f>([1]WLTC_BFH!$U1480/1000-N1476)</f>
        <v>-0.17599999999999999</v>
      </c>
      <c r="AH1476" s="17">
        <f t="shared" si="294"/>
        <v>0.17599999999999999</v>
      </c>
      <c r="AK1476">
        <v>-0.17599999999999999</v>
      </c>
    </row>
    <row r="1477" spans="1:37" x14ac:dyDescent="0.3">
      <c r="A1477" s="5" t="s">
        <v>5</v>
      </c>
      <c r="B1477" s="5">
        <v>1473</v>
      </c>
      <c r="C1477" s="10">
        <v>0</v>
      </c>
      <c r="D1477" s="10">
        <v>0</v>
      </c>
      <c r="E1477" s="10">
        <v>0</v>
      </c>
      <c r="F1477" s="13">
        <f t="shared" si="295"/>
        <v>0</v>
      </c>
      <c r="G1477" s="13">
        <f t="shared" si="296"/>
        <v>15.012138888888908</v>
      </c>
      <c r="H1477" s="35" cm="1">
        <f t="array" ref="H1477">(m*g*_xll.Interp1d(-1,Parameters!$H$48:$H$54,Parameters!$I$48:$I$54,C1477)+c_w*A*rho_L*(C1477/3.6)^2/2+F1477*e_i*m)*C1477/3.6/1000</f>
        <v>0</v>
      </c>
      <c r="I1477" s="35">
        <f t="shared" si="299"/>
        <v>0</v>
      </c>
      <c r="J1477" s="35">
        <f t="shared" si="300"/>
        <v>0</v>
      </c>
      <c r="K1477" s="35">
        <f t="shared" si="301"/>
        <v>0</v>
      </c>
      <c r="L1477" s="35">
        <f t="shared" si="302"/>
        <v>0</v>
      </c>
      <c r="M1477" s="35" cm="1">
        <f t="array" ref="M1477">_xll.Interp2dTab(-1,1,Parameters!$V$29:$AI$29,Parameters!$U$30:$U$37,Parameters!$V$30:$AI$37,ABS(J1477),ABS(I1477))*_xll.Interp2dTab(-1,1,Parameters!$V$18:$AI$18,Parameters!$U$19:$U$26,Parameters!$V$19:$AI$26,ABS(J1477),ABS(I1477))</f>
        <v>4.0000000000000002E-4</v>
      </c>
      <c r="N1477" s="35">
        <f t="shared" ref="N1477:N1540" si="303">IF(H1477&lt;0,H1477*M1477,H1477/M1477)</f>
        <v>0</v>
      </c>
      <c r="O1477" s="35">
        <f t="shared" ref="O1477:O1540" si="304">N1477*1000</f>
        <v>0</v>
      </c>
      <c r="P1477" s="35">
        <f t="shared" si="297"/>
        <v>1.6438486032688604</v>
      </c>
      <c r="Q1477" s="35" cm="1">
        <f t="array" ref="Q1477">_xll.Interp2dTab(-1,1,Parameters!$AL$29:$AY$29,Parameters!$AK$30:$AK$37,Parameters!$AL$30:$AY$37,ABS(L1477),ABS(K1477))</f>
        <v>0.4</v>
      </c>
      <c r="R1477" s="35">
        <f t="shared" ref="R1477:R1540" si="305">IF(H1477&lt;0,H1477*Q1477,H1477/Q1477)</f>
        <v>0</v>
      </c>
      <c r="S1477" s="35">
        <f t="shared" si="298"/>
        <v>1.1742096538234283</v>
      </c>
      <c r="X1477" s="12"/>
      <c r="AB1477" s="17">
        <f>([1]WLTC_BFH!$I1478/1000-H1477)</f>
        <v>0</v>
      </c>
      <c r="AC1477" s="17">
        <f t="shared" ref="AC1477:AC1540" si="306">ABS(AB1477)</f>
        <v>0</v>
      </c>
      <c r="AG1477" s="17">
        <f>([1]WLTC_BFH!$U1481/1000-N1477)</f>
        <v>-0.17599999999999999</v>
      </c>
      <c r="AH1477" s="17">
        <f t="shared" ref="AH1477:AH1540" si="307">ABS(AG1477)</f>
        <v>0.17599999999999999</v>
      </c>
      <c r="AK1477">
        <v>-0.17599999999999999</v>
      </c>
    </row>
    <row r="1478" spans="1:37" x14ac:dyDescent="0.3">
      <c r="A1478" s="5" t="s">
        <v>5</v>
      </c>
      <c r="B1478" s="5">
        <v>1474</v>
      </c>
      <c r="C1478" s="10">
        <v>0</v>
      </c>
      <c r="D1478" s="10">
        <v>0</v>
      </c>
      <c r="E1478" s="10">
        <v>0</v>
      </c>
      <c r="F1478" s="13">
        <f t="shared" ref="F1478:F1541" si="308">(($C1478-$C1477)/3.6)</f>
        <v>0</v>
      </c>
      <c r="G1478" s="13">
        <f t="shared" ref="G1478:G1541" si="309">(C1478/3.6)/1000+G1477</f>
        <v>15.012138888888908</v>
      </c>
      <c r="H1478" s="35" cm="1">
        <f t="array" ref="H1478">(m*g*_xll.Interp1d(-1,Parameters!$H$48:$H$54,Parameters!$I$48:$I$54,C1478)+c_w*A*rho_L*(C1478/3.6)^2/2+F1478*e_i*m)*C1478/3.6/1000</f>
        <v>0</v>
      </c>
      <c r="I1478" s="35">
        <f t="shared" si="299"/>
        <v>0</v>
      </c>
      <c r="J1478" s="35">
        <f t="shared" si="300"/>
        <v>0</v>
      </c>
      <c r="K1478" s="35">
        <f t="shared" si="301"/>
        <v>0</v>
      </c>
      <c r="L1478" s="35">
        <f t="shared" si="302"/>
        <v>0</v>
      </c>
      <c r="M1478" s="35" cm="1">
        <f t="array" ref="M1478">_xll.Interp2dTab(-1,1,Parameters!$V$29:$AI$29,Parameters!$U$30:$U$37,Parameters!$V$30:$AI$37,ABS(J1478),ABS(I1478))*_xll.Interp2dTab(-1,1,Parameters!$V$18:$AI$18,Parameters!$U$19:$U$26,Parameters!$V$19:$AI$26,ABS(J1478),ABS(I1478))</f>
        <v>4.0000000000000002E-4</v>
      </c>
      <c r="N1478" s="35">
        <f t="shared" si="303"/>
        <v>0</v>
      </c>
      <c r="O1478" s="35">
        <f t="shared" si="304"/>
        <v>0</v>
      </c>
      <c r="P1478" s="35">
        <f t="shared" ref="P1478:P1541" si="310">N1478*(B1478-B1477)/60/60+P1477</f>
        <v>1.6438486032688604</v>
      </c>
      <c r="Q1478" s="35" cm="1">
        <f t="array" ref="Q1478">_xll.Interp2dTab(-1,1,Parameters!$AL$29:$AY$29,Parameters!$AK$30:$AK$37,Parameters!$AL$30:$AY$37,ABS(L1478),ABS(K1478))</f>
        <v>0.4</v>
      </c>
      <c r="R1478" s="35">
        <f t="shared" si="305"/>
        <v>0</v>
      </c>
      <c r="S1478" s="35">
        <f t="shared" ref="S1478:S1541" si="311">R1478*(B1478-B1477)/60/60+S1477</f>
        <v>1.1742096538234283</v>
      </c>
      <c r="X1478" s="12"/>
      <c r="AB1478" s="17">
        <f>([1]WLTC_BFH!$I1479/1000-H1478)</f>
        <v>0</v>
      </c>
      <c r="AC1478" s="17">
        <f t="shared" si="306"/>
        <v>0</v>
      </c>
      <c r="AG1478" s="17">
        <f>([1]WLTC_BFH!$U1482/1000-N1478)</f>
        <v>-0.17599999999999999</v>
      </c>
      <c r="AH1478" s="17">
        <f t="shared" si="307"/>
        <v>0.17599999999999999</v>
      </c>
      <c r="AK1478">
        <v>-0.17599999999999999</v>
      </c>
    </row>
    <row r="1479" spans="1:37" x14ac:dyDescent="0.3">
      <c r="A1479" s="5" t="s">
        <v>5</v>
      </c>
      <c r="B1479" s="5">
        <v>1475</v>
      </c>
      <c r="C1479" s="10">
        <v>0</v>
      </c>
      <c r="D1479" s="10">
        <v>0</v>
      </c>
      <c r="E1479" s="10">
        <v>0</v>
      </c>
      <c r="F1479" s="13">
        <f t="shared" si="308"/>
        <v>0</v>
      </c>
      <c r="G1479" s="13">
        <f t="shared" si="309"/>
        <v>15.012138888888908</v>
      </c>
      <c r="H1479" s="35" cm="1">
        <f t="array" ref="H1479">(m*g*_xll.Interp1d(-1,Parameters!$H$48:$H$54,Parameters!$I$48:$I$54,C1479)+c_w*A*rho_L*(C1479/3.6)^2/2+F1479*e_i*m)*C1479/3.6/1000</f>
        <v>0</v>
      </c>
      <c r="I1479" s="35">
        <f t="shared" si="299"/>
        <v>0</v>
      </c>
      <c r="J1479" s="35">
        <f t="shared" si="300"/>
        <v>0</v>
      </c>
      <c r="K1479" s="35">
        <f t="shared" si="301"/>
        <v>0</v>
      </c>
      <c r="L1479" s="35">
        <f t="shared" si="302"/>
        <v>0</v>
      </c>
      <c r="M1479" s="35" cm="1">
        <f t="array" ref="M1479">_xll.Interp2dTab(-1,1,Parameters!$V$29:$AI$29,Parameters!$U$30:$U$37,Parameters!$V$30:$AI$37,ABS(J1479),ABS(I1479))*_xll.Interp2dTab(-1,1,Parameters!$V$18:$AI$18,Parameters!$U$19:$U$26,Parameters!$V$19:$AI$26,ABS(J1479),ABS(I1479))</f>
        <v>4.0000000000000002E-4</v>
      </c>
      <c r="N1479" s="35">
        <f t="shared" si="303"/>
        <v>0</v>
      </c>
      <c r="O1479" s="35">
        <f t="shared" si="304"/>
        <v>0</v>
      </c>
      <c r="P1479" s="35">
        <f t="shared" si="310"/>
        <v>1.6438486032688604</v>
      </c>
      <c r="Q1479" s="35" cm="1">
        <f t="array" ref="Q1479">_xll.Interp2dTab(-1,1,Parameters!$AL$29:$AY$29,Parameters!$AK$30:$AK$37,Parameters!$AL$30:$AY$37,ABS(L1479),ABS(K1479))</f>
        <v>0.4</v>
      </c>
      <c r="R1479" s="35">
        <f t="shared" si="305"/>
        <v>0</v>
      </c>
      <c r="S1479" s="35">
        <f t="shared" si="311"/>
        <v>1.1742096538234283</v>
      </c>
      <c r="X1479" s="12"/>
      <c r="AB1479" s="17">
        <f>([1]WLTC_BFH!$I1480/1000-H1479)</f>
        <v>0</v>
      </c>
      <c r="AC1479" s="17">
        <f t="shared" si="306"/>
        <v>0</v>
      </c>
      <c r="AG1479" s="17">
        <f>([1]WLTC_BFH!$U1483/1000-N1479)</f>
        <v>-0.17599999999999999</v>
      </c>
      <c r="AH1479" s="17">
        <f t="shared" si="307"/>
        <v>0.17599999999999999</v>
      </c>
      <c r="AK1479">
        <v>-0.17599999999999999</v>
      </c>
    </row>
    <row r="1480" spans="1:37" x14ac:dyDescent="0.3">
      <c r="A1480" s="5" t="s">
        <v>5</v>
      </c>
      <c r="B1480" s="5">
        <v>1476</v>
      </c>
      <c r="C1480" s="10">
        <v>0</v>
      </c>
      <c r="D1480" s="10">
        <v>0</v>
      </c>
      <c r="E1480" s="10">
        <v>0</v>
      </c>
      <c r="F1480" s="13">
        <f t="shared" si="308"/>
        <v>0</v>
      </c>
      <c r="G1480" s="13">
        <f t="shared" si="309"/>
        <v>15.012138888888908</v>
      </c>
      <c r="H1480" s="35" cm="1">
        <f t="array" ref="H1480">(m*g*_xll.Interp1d(-1,Parameters!$H$48:$H$54,Parameters!$I$48:$I$54,C1480)+c_w*A*rho_L*(C1480/3.6)^2/2+F1480*e_i*m)*C1480/3.6/1000</f>
        <v>0</v>
      </c>
      <c r="I1480" s="35">
        <f t="shared" si="299"/>
        <v>0</v>
      </c>
      <c r="J1480" s="35">
        <f t="shared" si="300"/>
        <v>0</v>
      </c>
      <c r="K1480" s="35">
        <f t="shared" si="301"/>
        <v>0</v>
      </c>
      <c r="L1480" s="35">
        <f t="shared" si="302"/>
        <v>0</v>
      </c>
      <c r="M1480" s="35" cm="1">
        <f t="array" ref="M1480">_xll.Interp2dTab(-1,1,Parameters!$V$29:$AI$29,Parameters!$U$30:$U$37,Parameters!$V$30:$AI$37,ABS(J1480),ABS(I1480))*_xll.Interp2dTab(-1,1,Parameters!$V$18:$AI$18,Parameters!$U$19:$U$26,Parameters!$V$19:$AI$26,ABS(J1480),ABS(I1480))</f>
        <v>4.0000000000000002E-4</v>
      </c>
      <c r="N1480" s="35">
        <f t="shared" si="303"/>
        <v>0</v>
      </c>
      <c r="O1480" s="35">
        <f t="shared" si="304"/>
        <v>0</v>
      </c>
      <c r="P1480" s="35">
        <f t="shared" si="310"/>
        <v>1.6438486032688604</v>
      </c>
      <c r="Q1480" s="35" cm="1">
        <f t="array" ref="Q1480">_xll.Interp2dTab(-1,1,Parameters!$AL$29:$AY$29,Parameters!$AK$30:$AK$37,Parameters!$AL$30:$AY$37,ABS(L1480),ABS(K1480))</f>
        <v>0.4</v>
      </c>
      <c r="R1480" s="35">
        <f t="shared" si="305"/>
        <v>0</v>
      </c>
      <c r="S1480" s="35">
        <f t="shared" si="311"/>
        <v>1.1742096538234283</v>
      </c>
      <c r="X1480" s="12"/>
      <c r="AB1480" s="17">
        <f>([1]WLTC_BFH!$I1481/1000-H1480)</f>
        <v>0</v>
      </c>
      <c r="AC1480" s="17">
        <f t="shared" si="306"/>
        <v>0</v>
      </c>
      <c r="AG1480" s="17">
        <f>([1]WLTC_BFH!$U1484/1000-N1480)</f>
        <v>-0.17599999999999999</v>
      </c>
      <c r="AH1480" s="17">
        <f t="shared" si="307"/>
        <v>0.17599999999999999</v>
      </c>
      <c r="AK1480">
        <v>-0.17599999999999999</v>
      </c>
    </row>
    <row r="1481" spans="1:37" x14ac:dyDescent="0.3">
      <c r="A1481" s="5" t="s">
        <v>5</v>
      </c>
      <c r="B1481" s="5">
        <v>1477</v>
      </c>
      <c r="C1481" s="10">
        <v>0</v>
      </c>
      <c r="D1481" s="10">
        <v>0</v>
      </c>
      <c r="E1481" s="10">
        <v>0</v>
      </c>
      <c r="F1481" s="13">
        <f t="shared" si="308"/>
        <v>0</v>
      </c>
      <c r="G1481" s="13">
        <f t="shared" si="309"/>
        <v>15.012138888888908</v>
      </c>
      <c r="H1481" s="35" cm="1">
        <f t="array" ref="H1481">(m*g*_xll.Interp1d(-1,Parameters!$H$48:$H$54,Parameters!$I$48:$I$54,C1481)+c_w*A*rho_L*(C1481/3.6)^2/2+F1481*e_i*m)*C1481/3.6/1000</f>
        <v>0</v>
      </c>
      <c r="I1481" s="35">
        <f t="shared" si="299"/>
        <v>0</v>
      </c>
      <c r="J1481" s="35">
        <f t="shared" si="300"/>
        <v>0</v>
      </c>
      <c r="K1481" s="35">
        <f t="shared" si="301"/>
        <v>0</v>
      </c>
      <c r="L1481" s="35">
        <f t="shared" si="302"/>
        <v>0</v>
      </c>
      <c r="M1481" s="35" cm="1">
        <f t="array" ref="M1481">_xll.Interp2dTab(-1,1,Parameters!$V$29:$AI$29,Parameters!$U$30:$U$37,Parameters!$V$30:$AI$37,ABS(J1481),ABS(I1481))*_xll.Interp2dTab(-1,1,Parameters!$V$18:$AI$18,Parameters!$U$19:$U$26,Parameters!$V$19:$AI$26,ABS(J1481),ABS(I1481))</f>
        <v>4.0000000000000002E-4</v>
      </c>
      <c r="N1481" s="35">
        <f t="shared" si="303"/>
        <v>0</v>
      </c>
      <c r="O1481" s="35">
        <f t="shared" si="304"/>
        <v>0</v>
      </c>
      <c r="P1481" s="35">
        <f t="shared" si="310"/>
        <v>1.6438486032688604</v>
      </c>
      <c r="Q1481" s="35" cm="1">
        <f t="array" ref="Q1481">_xll.Interp2dTab(-1,1,Parameters!$AL$29:$AY$29,Parameters!$AK$30:$AK$37,Parameters!$AL$30:$AY$37,ABS(L1481),ABS(K1481))</f>
        <v>0.4</v>
      </c>
      <c r="R1481" s="35">
        <f t="shared" si="305"/>
        <v>0</v>
      </c>
      <c r="S1481" s="35">
        <f t="shared" si="311"/>
        <v>1.1742096538234283</v>
      </c>
      <c r="X1481" s="12"/>
      <c r="AB1481" s="17">
        <f>([1]WLTC_BFH!$I1482/1000-H1481)</f>
        <v>0</v>
      </c>
      <c r="AC1481" s="17">
        <f t="shared" si="306"/>
        <v>0</v>
      </c>
      <c r="AG1481" s="17">
        <f>([1]WLTC_BFH!$U1485/1000-N1481)</f>
        <v>-0.17599999999999999</v>
      </c>
      <c r="AH1481" s="17">
        <f t="shared" si="307"/>
        <v>0.17599999999999999</v>
      </c>
      <c r="AK1481">
        <v>-0.17599999999999999</v>
      </c>
    </row>
    <row r="1482" spans="1:37" x14ac:dyDescent="0.3">
      <c r="A1482" s="6" t="s">
        <v>6</v>
      </c>
      <c r="B1482" s="6">
        <v>1478</v>
      </c>
      <c r="C1482" s="11">
        <v>0</v>
      </c>
      <c r="D1482" s="11">
        <v>0</v>
      </c>
      <c r="E1482" s="11">
        <v>0</v>
      </c>
      <c r="F1482" s="13">
        <f t="shared" si="308"/>
        <v>0</v>
      </c>
      <c r="G1482" s="13">
        <f t="shared" si="309"/>
        <v>15.012138888888908</v>
      </c>
      <c r="H1482" s="35" cm="1">
        <f t="array" ref="H1482">(m*g*_xll.Interp1d(-1,Parameters!$H$48:$H$54,Parameters!$I$48:$I$54,C1482)+c_w*A*rho_L*(C1482/3.6)^2/2+F1482*e_i*m)*C1482/3.6/1000</f>
        <v>0</v>
      </c>
      <c r="I1482" s="35">
        <f t="shared" si="299"/>
        <v>0</v>
      </c>
      <c r="J1482" s="35">
        <f t="shared" si="300"/>
        <v>0</v>
      </c>
      <c r="K1482" s="35">
        <f t="shared" si="301"/>
        <v>0</v>
      </c>
      <c r="L1482" s="35">
        <f t="shared" si="302"/>
        <v>0</v>
      </c>
      <c r="M1482" s="35" cm="1">
        <f t="array" ref="M1482">_xll.Interp2dTab(-1,1,Parameters!$V$29:$AI$29,Parameters!$U$30:$U$37,Parameters!$V$30:$AI$37,ABS(J1482),ABS(I1482))*_xll.Interp2dTab(-1,1,Parameters!$V$18:$AI$18,Parameters!$U$19:$U$26,Parameters!$V$19:$AI$26,ABS(J1482),ABS(I1482))</f>
        <v>4.0000000000000002E-4</v>
      </c>
      <c r="N1482" s="35">
        <f t="shared" si="303"/>
        <v>0</v>
      </c>
      <c r="O1482" s="35">
        <f t="shared" si="304"/>
        <v>0</v>
      </c>
      <c r="P1482" s="35">
        <f t="shared" si="310"/>
        <v>1.6438486032688604</v>
      </c>
      <c r="Q1482" s="35" cm="1">
        <f t="array" ref="Q1482">_xll.Interp2dTab(-1,1,Parameters!$AL$29:$AY$29,Parameters!$AK$30:$AK$37,Parameters!$AL$30:$AY$37,ABS(L1482),ABS(K1482))</f>
        <v>0.4</v>
      </c>
      <c r="R1482" s="35">
        <f t="shared" si="305"/>
        <v>0</v>
      </c>
      <c r="S1482" s="35">
        <f t="shared" si="311"/>
        <v>1.1742096538234283</v>
      </c>
      <c r="X1482" s="12"/>
      <c r="AB1482" s="17">
        <f>([1]WLTC_BFH!$I1483/1000-H1482)</f>
        <v>0</v>
      </c>
      <c r="AC1482" s="17">
        <f t="shared" si="306"/>
        <v>0</v>
      </c>
      <c r="AG1482" s="17">
        <f>([1]WLTC_BFH!$U1486/1000-N1482)</f>
        <v>6.102654867254944E-2</v>
      </c>
      <c r="AH1482" s="17">
        <f t="shared" si="307"/>
        <v>6.102654867254944E-2</v>
      </c>
      <c r="AK1482">
        <v>6.102654867254944E-2</v>
      </c>
    </row>
    <row r="1483" spans="1:37" x14ac:dyDescent="0.3">
      <c r="A1483" s="6" t="s">
        <v>6</v>
      </c>
      <c r="B1483" s="6">
        <v>1479</v>
      </c>
      <c r="C1483" s="11">
        <v>2.2000000000000002</v>
      </c>
      <c r="D1483" s="11">
        <v>2.2000000000000002</v>
      </c>
      <c r="E1483" s="11">
        <v>0</v>
      </c>
      <c r="F1483" s="13">
        <f t="shared" si="308"/>
        <v>0.61111111111111116</v>
      </c>
      <c r="G1483" s="13">
        <f t="shared" si="309"/>
        <v>15.012750000000018</v>
      </c>
      <c r="H1483" s="35" cm="1">
        <f t="array" ref="H1483">(m*g*_xll.Interp1d(-1,Parameters!$H$48:$H$54,Parameters!$I$48:$I$54,C1483)+c_w*A*rho_L*(C1483/3.6)^2/2+F1483*e_i*m)*C1483/3.6/1000</f>
        <v>0.54877056043319061</v>
      </c>
      <c r="I1483" s="35">
        <f t="shared" si="299"/>
        <v>31.902067259822648</v>
      </c>
      <c r="J1483" s="35">
        <f t="shared" si="300"/>
        <v>164.26436557529379</v>
      </c>
      <c r="K1483" s="35">
        <f t="shared" si="301"/>
        <v>130.20828752096614</v>
      </c>
      <c r="L1483" s="35">
        <f t="shared" si="302"/>
        <v>20.123038781733896</v>
      </c>
      <c r="M1483" s="35" cm="1">
        <f t="array" ref="M1483">_xll.Interp2dTab(-1,1,Parameters!$V$29:$AI$29,Parameters!$U$30:$U$37,Parameters!$V$30:$AI$37,ABS(J1483),ABS(I1483))*_xll.Interp2dTab(-1,1,Parameters!$V$18:$AI$18,Parameters!$U$19:$U$26,Parameters!$V$19:$AI$26,ABS(J1483),ABS(I1483))</f>
        <v>0.19673925810808848</v>
      </c>
      <c r="N1483" s="35">
        <f t="shared" si="303"/>
        <v>2.7893292152789164</v>
      </c>
      <c r="O1483" s="35">
        <f t="shared" si="304"/>
        <v>2789.3292152789163</v>
      </c>
      <c r="P1483" s="35">
        <f t="shared" si="310"/>
        <v>1.6446234169397711</v>
      </c>
      <c r="Q1483" s="35" cm="1">
        <f t="array" ref="Q1483">_xll.Interp2dTab(-1,1,Parameters!$AL$29:$AY$29,Parameters!$AK$30:$AK$37,Parameters!$AL$30:$AY$37,ABS(L1483),ABS(K1483))</f>
        <v>0.39091363530954798</v>
      </c>
      <c r="R1483" s="35">
        <f t="shared" si="305"/>
        <v>1.4038153465755738</v>
      </c>
      <c r="S1483" s="35">
        <f t="shared" si="311"/>
        <v>1.1745996025308105</v>
      </c>
      <c r="X1483" s="12"/>
      <c r="AB1483" s="17">
        <f>([1]WLTC_BFH!$I1484/1000-H1483)</f>
        <v>-0.54877056043319061</v>
      </c>
      <c r="AC1483" s="17">
        <f t="shared" si="306"/>
        <v>0.54877056043319061</v>
      </c>
      <c r="AG1483" s="17">
        <f>([1]WLTC_BFH!$U1487/1000-N1483)</f>
        <v>-2.2714177108541582</v>
      </c>
      <c r="AH1483" s="17">
        <f t="shared" si="307"/>
        <v>2.2714177108541582</v>
      </c>
      <c r="AK1483">
        <v>0.51791150442475831</v>
      </c>
    </row>
    <row r="1484" spans="1:37" x14ac:dyDescent="0.3">
      <c r="A1484" s="6" t="s">
        <v>6</v>
      </c>
      <c r="B1484" s="6">
        <v>1480</v>
      </c>
      <c r="C1484" s="11">
        <v>4.4000000000000004</v>
      </c>
      <c r="D1484" s="11">
        <v>4.4000000000000004</v>
      </c>
      <c r="E1484" s="11">
        <v>-8.0000000000000004E-4</v>
      </c>
      <c r="F1484" s="13">
        <f t="shared" si="308"/>
        <v>0.61111111111111116</v>
      </c>
      <c r="G1484" s="13">
        <f t="shared" si="309"/>
        <v>15.01397222222224</v>
      </c>
      <c r="H1484" s="35" cm="1">
        <f t="array" ref="H1484">(m*g*_xll.Interp1d(-1,Parameters!$H$48:$H$54,Parameters!$I$48:$I$54,C1484)+c_w*A*rho_L*(C1484/3.6)^2/2+F1484*e_i*m)*C1484/3.6/1000</f>
        <v>1.0981024850638739</v>
      </c>
      <c r="I1484" s="35">
        <f t="shared" si="299"/>
        <v>31.918384350859316</v>
      </c>
      <c r="J1484" s="35">
        <f t="shared" si="300"/>
        <v>328.52873115058759</v>
      </c>
      <c r="K1484" s="35">
        <f t="shared" si="301"/>
        <v>130.2748857280323</v>
      </c>
      <c r="L1484" s="35">
        <f t="shared" si="302"/>
        <v>40.246077563467793</v>
      </c>
      <c r="M1484" s="35" cm="1">
        <f t="array" ref="M1484">_xll.Interp2dTab(-1,1,Parameters!$V$29:$AI$29,Parameters!$U$30:$U$37,Parameters!$V$30:$AI$37,ABS(J1484),ABS(I1484))*_xll.Interp2dTab(-1,1,Parameters!$V$18:$AI$18,Parameters!$U$19:$U$26,Parameters!$V$19:$AI$26,ABS(J1484),ABS(I1484))</f>
        <v>0.27463544478015317</v>
      </c>
      <c r="N1484" s="35">
        <f t="shared" si="303"/>
        <v>3.9984004466099035</v>
      </c>
      <c r="O1484" s="35">
        <f t="shared" si="304"/>
        <v>3998.4004466099036</v>
      </c>
      <c r="P1484" s="35">
        <f t="shared" si="310"/>
        <v>1.6457340837304961</v>
      </c>
      <c r="Q1484" s="35" cm="1">
        <f t="array" ref="Q1484">_xll.Interp2dTab(-1,1,Parameters!$AL$29:$AY$29,Parameters!$AK$30:$AK$37,Parameters!$AL$30:$AY$37,ABS(L1484),ABS(K1484))</f>
        <v>0.50242361624428089</v>
      </c>
      <c r="R1484" s="35">
        <f t="shared" si="305"/>
        <v>2.1856108064195192</v>
      </c>
      <c r="S1484" s="35">
        <f t="shared" si="311"/>
        <v>1.1752067166437048</v>
      </c>
      <c r="X1484" s="12"/>
      <c r="AB1484" s="17">
        <f>([1]WLTC_BFH!$I1485/1000-H1484)</f>
        <v>-1.0981024850638739</v>
      </c>
      <c r="AC1484" s="17">
        <f t="shared" si="306"/>
        <v>1.0981024850638739</v>
      </c>
      <c r="AG1484" s="17">
        <f>([1]WLTC_BFH!$U1488/1000-N1484)</f>
        <v>-3.1656436898531415</v>
      </c>
      <c r="AH1484" s="17">
        <f t="shared" si="307"/>
        <v>3.1656436898531415</v>
      </c>
      <c r="AK1484">
        <v>0.84112359679738979</v>
      </c>
    </row>
    <row r="1485" spans="1:37" x14ac:dyDescent="0.3">
      <c r="A1485" s="6" t="s">
        <v>6</v>
      </c>
      <c r="B1485" s="6">
        <v>1481</v>
      </c>
      <c r="C1485" s="11">
        <v>6.3</v>
      </c>
      <c r="D1485" s="11">
        <v>6.3</v>
      </c>
      <c r="E1485" s="11">
        <v>0.4945</v>
      </c>
      <c r="F1485" s="13">
        <f t="shared" si="308"/>
        <v>0.52777777777777757</v>
      </c>
      <c r="G1485" s="13">
        <f t="shared" si="309"/>
        <v>15.015722222222239</v>
      </c>
      <c r="H1485" s="35" cm="1">
        <f t="array" ref="H1485">(m*g*_xll.Interp1d(-1,Parameters!$H$48:$H$54,Parameters!$I$48:$I$54,C1485)+c_w*A*rho_L*(C1485/3.6)^2/2+F1485*e_i*m)*C1485/3.6/1000</f>
        <v>1.3750529706033623</v>
      </c>
      <c r="I1485" s="35">
        <f t="shared" si="299"/>
        <v>27.914482523930278</v>
      </c>
      <c r="J1485" s="35">
        <f t="shared" si="300"/>
        <v>470.39341051106857</v>
      </c>
      <c r="K1485" s="35">
        <f t="shared" si="301"/>
        <v>113.93296042142144</v>
      </c>
      <c r="L1485" s="35">
        <f t="shared" si="302"/>
        <v>57.625065602237967</v>
      </c>
      <c r="M1485" s="35" cm="1">
        <f t="array" ref="M1485">_xll.Interp2dTab(-1,1,Parameters!$V$29:$AI$29,Parameters!$U$30:$U$37,Parameters!$V$30:$AI$37,ABS(J1485),ABS(I1485))*_xll.Interp2dTab(-1,1,Parameters!$V$18:$AI$18,Parameters!$U$19:$U$26,Parameters!$V$19:$AI$26,ABS(J1485),ABS(I1485))</f>
        <v>0.35057374084217274</v>
      </c>
      <c r="N1485" s="35">
        <f t="shared" si="303"/>
        <v>3.9222931167066704</v>
      </c>
      <c r="O1485" s="35">
        <f t="shared" si="304"/>
        <v>3922.2931167066704</v>
      </c>
      <c r="P1485" s="35">
        <f t="shared" si="310"/>
        <v>1.6468236095962481</v>
      </c>
      <c r="Q1485" s="35" cm="1">
        <f t="array" ref="Q1485">_xll.Interp2dTab(-1,1,Parameters!$AL$29:$AY$29,Parameters!$AK$30:$AK$37,Parameters!$AL$30:$AY$37,ABS(L1485),ABS(K1485))</f>
        <v>0.61347815650391724</v>
      </c>
      <c r="R1485" s="35">
        <f t="shared" si="305"/>
        <v>2.241404940054426</v>
      </c>
      <c r="S1485" s="35">
        <f t="shared" si="311"/>
        <v>1.1758293291270532</v>
      </c>
      <c r="X1485" s="12"/>
      <c r="AB1485" s="17">
        <f>([1]WLTC_BFH!$I1486/1000-H1485)</f>
        <v>-1.3750258706033622</v>
      </c>
      <c r="AC1485" s="17">
        <f t="shared" si="306"/>
        <v>1.3750258706033622</v>
      </c>
      <c r="AG1485" s="17">
        <f>([1]WLTC_BFH!$U1489/1000-N1485)</f>
        <v>-3.4489246956540121</v>
      </c>
      <c r="AH1485" s="17">
        <f t="shared" si="307"/>
        <v>3.4489246956540121</v>
      </c>
      <c r="AK1485">
        <v>-1.3846048600130931</v>
      </c>
    </row>
    <row r="1486" spans="1:37" x14ac:dyDescent="0.3">
      <c r="A1486" s="6" t="s">
        <v>6</v>
      </c>
      <c r="B1486" s="6">
        <v>1482</v>
      </c>
      <c r="C1486" s="11">
        <v>7.9</v>
      </c>
      <c r="D1486" s="11">
        <v>7.9</v>
      </c>
      <c r="E1486" s="11">
        <v>2.1677</v>
      </c>
      <c r="F1486" s="13">
        <f t="shared" si="308"/>
        <v>0.44444444444444459</v>
      </c>
      <c r="G1486" s="13">
        <f t="shared" si="309"/>
        <v>15.017916666666684</v>
      </c>
      <c r="H1486" s="35" cm="1">
        <f t="array" ref="H1486">(m*g*_xll.Interp1d(-1,Parameters!$H$48:$H$54,Parameters!$I$48:$I$54,C1486)+c_w*A*rho_L*(C1486/3.6)^2/2+F1486*e_i*m)*C1486/3.6/1000</f>
        <v>1.477102779943771</v>
      </c>
      <c r="I1486" s="35">
        <f t="shared" si="299"/>
        <v>23.913014454869636</v>
      </c>
      <c r="J1486" s="35">
        <f t="shared" si="300"/>
        <v>589.85840365673687</v>
      </c>
      <c r="K1486" s="35">
        <f t="shared" si="301"/>
        <v>97.600968497550426</v>
      </c>
      <c r="L1486" s="35">
        <f t="shared" si="302"/>
        <v>72.260002898044448</v>
      </c>
      <c r="M1486" s="35" cm="1">
        <f t="array" ref="M1486">_xll.Interp2dTab(-1,1,Parameters!$V$29:$AI$29,Parameters!$U$30:$U$37,Parameters!$V$30:$AI$37,ABS(J1486),ABS(I1486))*_xll.Interp2dTab(-1,1,Parameters!$V$18:$AI$18,Parameters!$U$19:$U$26,Parameters!$V$19:$AI$26,ABS(J1486),ABS(I1486))</f>
        <v>0.40204518779151133</v>
      </c>
      <c r="N1486" s="35">
        <f t="shared" si="303"/>
        <v>3.6739720429380007</v>
      </c>
      <c r="O1486" s="35">
        <f t="shared" si="304"/>
        <v>3673.9720429380009</v>
      </c>
      <c r="P1486" s="35">
        <f t="shared" si="310"/>
        <v>1.647844157385953</v>
      </c>
      <c r="Q1486" s="35" cm="1">
        <f t="array" ref="Q1486">_xll.Interp2dTab(-1,1,Parameters!$AL$29:$AY$29,Parameters!$AK$30:$AK$37,Parameters!$AL$30:$AY$37,ABS(L1486),ABS(K1486))</f>
        <v>0.71268389667300847</v>
      </c>
      <c r="R1486" s="35">
        <f t="shared" si="305"/>
        <v>2.0725917715262914</v>
      </c>
      <c r="S1486" s="35">
        <f t="shared" si="311"/>
        <v>1.1764050490635882</v>
      </c>
      <c r="X1486" s="12"/>
      <c r="AB1486" s="17">
        <f>([1]WLTC_BFH!$I1487/1000-H1486)</f>
        <v>-1.4766609799437711</v>
      </c>
      <c r="AC1486" s="17">
        <f t="shared" si="306"/>
        <v>1.4766609799437711</v>
      </c>
      <c r="AG1486" s="17">
        <f>([1]WLTC_BFH!$U1490/1000-N1486)</f>
        <v>-4.0956258890920063</v>
      </c>
      <c r="AH1486" s="17">
        <f t="shared" si="307"/>
        <v>4.0956258890920063</v>
      </c>
      <c r="AK1486">
        <v>-4.1826906390058323</v>
      </c>
    </row>
    <row r="1487" spans="1:37" x14ac:dyDescent="0.3">
      <c r="A1487" s="6" t="s">
        <v>6</v>
      </c>
      <c r="B1487" s="6">
        <v>1483</v>
      </c>
      <c r="C1487" s="11">
        <v>9.1999999999999993</v>
      </c>
      <c r="D1487" s="11">
        <v>9.1999999999999993</v>
      </c>
      <c r="E1487" s="11">
        <v>4.3861999999999997</v>
      </c>
      <c r="F1487" s="13">
        <f t="shared" si="308"/>
        <v>0.36111111111111083</v>
      </c>
      <c r="G1487" s="13">
        <f t="shared" si="309"/>
        <v>15.02047222222224</v>
      </c>
      <c r="H1487" s="35" cm="1">
        <f t="array" ref="H1487">(m*g*_xll.Interp1d(-1,Parameters!$H$48:$H$54,Parameters!$I$48:$I$54,C1487)+c_w*A*rho_L*(C1487/3.6)^2/2+F1487*e_i*m)*C1487/3.6/1000</f>
        <v>1.432280997923093</v>
      </c>
      <c r="I1487" s="35">
        <f t="shared" si="299"/>
        <v>19.910909802871245</v>
      </c>
      <c r="J1487" s="35">
        <f t="shared" si="300"/>
        <v>686.92371058759215</v>
      </c>
      <c r="K1487" s="35">
        <f t="shared" si="301"/>
        <v>81.266378360418983</v>
      </c>
      <c r="L1487" s="35">
        <f t="shared" si="302"/>
        <v>84.150889450887192</v>
      </c>
      <c r="M1487" s="35" cm="1">
        <f t="array" ref="M1487">_xll.Interp2dTab(-1,1,Parameters!$V$29:$AI$29,Parameters!$U$30:$U$37,Parameters!$V$30:$AI$37,ABS(J1487),ABS(I1487))*_xll.Interp2dTab(-1,1,Parameters!$V$18:$AI$18,Parameters!$U$19:$U$26,Parameters!$V$19:$AI$26,ABS(J1487),ABS(I1487))</f>
        <v>0.43686062680438748</v>
      </c>
      <c r="N1487" s="35">
        <f t="shared" si="303"/>
        <v>3.2785765300026082</v>
      </c>
      <c r="O1487" s="35">
        <f t="shared" si="304"/>
        <v>3278.5765300026083</v>
      </c>
      <c r="P1487" s="35">
        <f t="shared" si="310"/>
        <v>1.6487548730887316</v>
      </c>
      <c r="Q1487" s="35" cm="1">
        <f t="array" ref="Q1487">_xll.Interp2dTab(-1,1,Parameters!$AL$29:$AY$29,Parameters!$AK$30:$AK$37,Parameters!$AL$30:$AY$37,ABS(L1487),ABS(K1487))</f>
        <v>0.79748116696287086</v>
      </c>
      <c r="R1487" s="35">
        <f t="shared" si="305"/>
        <v>1.7960060466102232</v>
      </c>
      <c r="S1487" s="35">
        <f t="shared" si="311"/>
        <v>1.1769039396320911</v>
      </c>
      <c r="X1487" s="12"/>
      <c r="AB1487" s="17">
        <f>([1]WLTC_BFH!$I1488/1000-H1487)</f>
        <v>-1.4313165979230931</v>
      </c>
      <c r="AC1487" s="17">
        <f t="shared" si="306"/>
        <v>1.4313165979230931</v>
      </c>
      <c r="AG1487" s="17">
        <f>([1]WLTC_BFH!$U1491/1000-N1487)</f>
        <v>-2.0010438197223683</v>
      </c>
      <c r="AH1487" s="17">
        <f t="shared" si="307"/>
        <v>2.0010438197223683</v>
      </c>
      <c r="AK1487">
        <v>-2.7308673765875024</v>
      </c>
    </row>
    <row r="1488" spans="1:37" x14ac:dyDescent="0.3">
      <c r="A1488" s="6" t="s">
        <v>6</v>
      </c>
      <c r="B1488" s="6">
        <v>1484</v>
      </c>
      <c r="C1488" s="11">
        <v>10.4</v>
      </c>
      <c r="D1488" s="11">
        <v>10.4</v>
      </c>
      <c r="E1488" s="11">
        <v>5.7716000000000003</v>
      </c>
      <c r="F1488" s="13">
        <f t="shared" si="308"/>
        <v>0.33333333333333365</v>
      </c>
      <c r="G1488" s="13">
        <f t="shared" si="309"/>
        <v>15.023361111111129</v>
      </c>
      <c r="H1488" s="35" cm="1">
        <f t="array" ref="H1488">(m*g*_xll.Interp1d(-1,Parameters!$H$48:$H$54,Parameters!$I$48:$I$54,C1488)+c_w*A*rho_L*(C1488/3.6)^2/2+F1488*e_i*m)*C1488/3.6/1000</f>
        <v>1.5120405542990802</v>
      </c>
      <c r="I1488" s="35">
        <f t="shared" si="299"/>
        <v>18.594341478531643</v>
      </c>
      <c r="J1488" s="35">
        <f t="shared" si="300"/>
        <v>776.52245544684342</v>
      </c>
      <c r="K1488" s="35">
        <f t="shared" si="301"/>
        <v>75.892804744626901</v>
      </c>
      <c r="L1488" s="35">
        <f t="shared" si="302"/>
        <v>95.127092422742052</v>
      </c>
      <c r="M1488" s="35" cm="1">
        <f t="array" ref="M1488">_xll.Interp2dTab(-1,1,Parameters!$V$29:$AI$29,Parameters!$U$30:$U$37,Parameters!$V$30:$AI$37,ABS(J1488),ABS(I1488))*_xll.Interp2dTab(-1,1,Parameters!$V$18:$AI$18,Parameters!$U$19:$U$26,Parameters!$V$19:$AI$26,ABS(J1488),ABS(I1488))</f>
        <v>0.47108275009367268</v>
      </c>
      <c r="N1488" s="35">
        <f t="shared" si="303"/>
        <v>3.2097132701174429</v>
      </c>
      <c r="O1488" s="35">
        <f t="shared" si="304"/>
        <v>3209.7132701174428</v>
      </c>
      <c r="P1488" s="35">
        <f t="shared" si="310"/>
        <v>1.6496464601082086</v>
      </c>
      <c r="Q1488" s="35" cm="1">
        <f t="array" ref="Q1488">_xll.Interp2dTab(-1,1,Parameters!$AL$29:$AY$29,Parameters!$AK$30:$AK$37,Parameters!$AL$30:$AY$37,ABS(L1488),ABS(K1488))</f>
        <v>0.86605106071964555</v>
      </c>
      <c r="R1488" s="35">
        <f t="shared" si="305"/>
        <v>1.7459023178640869</v>
      </c>
      <c r="S1488" s="35">
        <f t="shared" si="311"/>
        <v>1.1773889124981645</v>
      </c>
      <c r="X1488" s="12"/>
      <c r="AB1488" s="17">
        <f>([1]WLTC_BFH!$I1489/1000-H1488)</f>
        <v>-1.5113924542990802</v>
      </c>
      <c r="AC1488" s="17">
        <f t="shared" si="306"/>
        <v>1.5113924542990802</v>
      </c>
      <c r="AG1488" s="17">
        <f>([1]WLTC_BFH!$U1492/1000-N1488)</f>
        <v>0.31828672988255713</v>
      </c>
      <c r="AH1488" s="17">
        <f t="shared" si="307"/>
        <v>0.31828672988255713</v>
      </c>
      <c r="AK1488">
        <v>1.0171612426964303</v>
      </c>
    </row>
    <row r="1489" spans="1:37" x14ac:dyDescent="0.3">
      <c r="A1489" s="6" t="s">
        <v>6</v>
      </c>
      <c r="B1489" s="6">
        <v>1485</v>
      </c>
      <c r="C1489" s="11">
        <v>11.5</v>
      </c>
      <c r="D1489" s="11">
        <v>11.5</v>
      </c>
      <c r="E1489" s="11">
        <v>6.0800999999999998</v>
      </c>
      <c r="F1489" s="13">
        <f t="shared" si="308"/>
        <v>0.30555555555555547</v>
      </c>
      <c r="G1489" s="13">
        <f t="shared" si="309"/>
        <v>15.026555555555573</v>
      </c>
      <c r="H1489" s="35" cm="1">
        <f t="array" ref="H1489">(m*g*_xll.Interp1d(-1,Parameters!$H$48:$H$54,Parameters!$I$48:$I$54,C1489)+c_w*A*rho_L*(C1489/3.6)^2/2+F1489*e_i*m)*C1489/3.6/1000</f>
        <v>1.5536358116744331</v>
      </c>
      <c r="I1489" s="35">
        <f t="shared" si="299"/>
        <v>17.278342759621712</v>
      </c>
      <c r="J1489" s="35">
        <f t="shared" si="300"/>
        <v>858.65463823449033</v>
      </c>
      <c r="K1489" s="35">
        <f t="shared" si="301"/>
        <v>70.521555973396019</v>
      </c>
      <c r="L1489" s="35">
        <f t="shared" si="302"/>
        <v>105.188611813609</v>
      </c>
      <c r="M1489" s="35" cm="1">
        <f t="array" ref="M1489">_xll.Interp2dTab(-1,1,Parameters!$V$29:$AI$29,Parameters!$U$30:$U$37,Parameters!$V$30:$AI$37,ABS(J1489),ABS(I1489))*_xll.Interp2dTab(-1,1,Parameters!$V$18:$AI$18,Parameters!$U$19:$U$26,Parameters!$V$19:$AI$26,ABS(J1489),ABS(I1489))</f>
        <v>0.50200835164119262</v>
      </c>
      <c r="N1489" s="35">
        <f t="shared" si="303"/>
        <v>3.0948405670845984</v>
      </c>
      <c r="O1489" s="35">
        <f t="shared" si="304"/>
        <v>3094.8405670845982</v>
      </c>
      <c r="P1489" s="35">
        <f t="shared" si="310"/>
        <v>1.6505061380435098</v>
      </c>
      <c r="Q1489" s="35" cm="1">
        <f t="array" ref="Q1489">_xll.Interp2dTab(-1,1,Parameters!$AL$29:$AY$29,Parameters!$AK$30:$AK$37,Parameters!$AL$30:$AY$37,ABS(L1489),ABS(K1489))</f>
        <v>0.90057617096191689</v>
      </c>
      <c r="R1489" s="35">
        <f t="shared" si="305"/>
        <v>1.7251575844106277</v>
      </c>
      <c r="S1489" s="35">
        <f t="shared" si="311"/>
        <v>1.1778681229382786</v>
      </c>
      <c r="X1489" s="12"/>
      <c r="AB1489" s="17">
        <f>([1]WLTC_BFH!$I1490/1000-H1489)</f>
        <v>-1.553619311674433</v>
      </c>
      <c r="AC1489" s="17">
        <f t="shared" si="306"/>
        <v>1.553619311674433</v>
      </c>
      <c r="AG1489" s="17">
        <f>([1]WLTC_BFH!$U1493/1000-N1489)</f>
        <v>-9.3156356558236286E-2</v>
      </c>
      <c r="AH1489" s="17">
        <f t="shared" si="307"/>
        <v>9.3156356558236286E-2</v>
      </c>
      <c r="AK1489">
        <v>1.6346739132651682</v>
      </c>
    </row>
    <row r="1490" spans="1:37" x14ac:dyDescent="0.3">
      <c r="A1490" s="6" t="s">
        <v>6</v>
      </c>
      <c r="B1490" s="6">
        <v>1486</v>
      </c>
      <c r="C1490" s="11">
        <v>12.9</v>
      </c>
      <c r="D1490" s="11">
        <v>12.9</v>
      </c>
      <c r="E1490" s="11">
        <v>7.0547000000000004</v>
      </c>
      <c r="F1490" s="13">
        <f t="shared" si="308"/>
        <v>0.38888888888888895</v>
      </c>
      <c r="G1490" s="13">
        <f t="shared" si="309"/>
        <v>15.030138888888906</v>
      </c>
      <c r="H1490" s="35" cm="1">
        <f t="array" ref="H1490">(m*g*_xll.Interp1d(-1,Parameters!$H$48:$H$54,Parameters!$I$48:$I$54,C1490)+c_w*A*rho_L*(C1490/3.6)^2/2+F1490*e_i*m)*C1490/3.6/1000</f>
        <v>2.1526123224741651</v>
      </c>
      <c r="I1490" s="35">
        <f t="shared" si="299"/>
        <v>21.341592045246966</v>
      </c>
      <c r="J1490" s="35">
        <f t="shared" si="300"/>
        <v>963.18650723694998</v>
      </c>
      <c r="K1490" s="35">
        <f t="shared" si="301"/>
        <v>87.105707932675486</v>
      </c>
      <c r="L1490" s="35">
        <f t="shared" si="302"/>
        <v>117.99418194743966</v>
      </c>
      <c r="M1490" s="35" cm="1">
        <f t="array" ref="M1490">_xll.Interp2dTab(-1,1,Parameters!$V$29:$AI$29,Parameters!$U$30:$U$37,Parameters!$V$30:$AI$37,ABS(J1490),ABS(I1490))*_xll.Interp2dTab(-1,1,Parameters!$V$18:$AI$18,Parameters!$U$19:$U$26,Parameters!$V$19:$AI$26,ABS(J1490),ABS(I1490))</f>
        <v>0.55962090355629979</v>
      </c>
      <c r="N1490" s="35">
        <f t="shared" si="303"/>
        <v>3.8465545314598937</v>
      </c>
      <c r="O1490" s="35">
        <f t="shared" si="304"/>
        <v>3846.5545314598935</v>
      </c>
      <c r="P1490" s="35">
        <f t="shared" si="310"/>
        <v>1.6515746254133596</v>
      </c>
      <c r="Q1490" s="35" cm="1">
        <f t="array" ref="Q1490">_xll.Interp2dTab(-1,1,Parameters!$AL$29:$AY$29,Parameters!$AK$30:$AK$37,Parameters!$AL$30:$AY$37,ABS(L1490),ABS(K1490))</f>
        <v>0.88759647993892798</v>
      </c>
      <c r="R1490" s="35">
        <f t="shared" si="305"/>
        <v>2.4252150285930356</v>
      </c>
      <c r="S1490" s="35">
        <f t="shared" si="311"/>
        <v>1.1785417937795544</v>
      </c>
      <c r="X1490" s="12"/>
      <c r="AB1490" s="17">
        <f>([1]WLTC_BFH!$I1491/1000-H1490)</f>
        <v>-2.1517037224741653</v>
      </c>
      <c r="AC1490" s="17">
        <f t="shared" si="306"/>
        <v>2.1517037224741653</v>
      </c>
      <c r="AG1490" s="17">
        <f>([1]WLTC_BFH!$U1494/1000-N1490)</f>
        <v>-0.91855453145989374</v>
      </c>
      <c r="AH1490" s="17">
        <f t="shared" si="307"/>
        <v>0.91855453145989374</v>
      </c>
      <c r="AK1490">
        <v>1.0274632078023198</v>
      </c>
    </row>
    <row r="1491" spans="1:37" x14ac:dyDescent="0.3">
      <c r="A1491" s="6" t="s">
        <v>6</v>
      </c>
      <c r="B1491" s="6">
        <v>1487</v>
      </c>
      <c r="C1491" s="11">
        <v>14.7</v>
      </c>
      <c r="D1491" s="11">
        <v>14.7</v>
      </c>
      <c r="E1491" s="11">
        <v>9.5417000000000005</v>
      </c>
      <c r="F1491" s="13">
        <f t="shared" si="308"/>
        <v>0.49999999999999967</v>
      </c>
      <c r="G1491" s="13">
        <f t="shared" si="309"/>
        <v>15.03422222222224</v>
      </c>
      <c r="H1491" s="35" cm="1">
        <f t="array" ref="H1491">(m*g*_xll.Interp1d(-1,Parameters!$H$48:$H$54,Parameters!$I$48:$I$54,C1491)+c_w*A*rho_L*(C1491/3.6)^2/2+F1491*e_i*m)*C1491/3.6/1000</f>
        <v>3.0761803530263938</v>
      </c>
      <c r="I1491" s="35">
        <f t="shared" si="299"/>
        <v>26.763638889593537</v>
      </c>
      <c r="J1491" s="35">
        <f t="shared" si="300"/>
        <v>1097.5846245258265</v>
      </c>
      <c r="K1491" s="35">
        <f t="shared" si="301"/>
        <v>109.23579212787602</v>
      </c>
      <c r="L1491" s="35">
        <f t="shared" si="302"/>
        <v>134.45848640522192</v>
      </c>
      <c r="M1491" s="35" cm="1">
        <f t="array" ref="M1491">_xll.Interp2dTab(-1,1,Parameters!$V$29:$AI$29,Parameters!$U$30:$U$37,Parameters!$V$30:$AI$37,ABS(J1491),ABS(I1491))*_xll.Interp2dTab(-1,1,Parameters!$V$18:$AI$18,Parameters!$U$19:$U$26,Parameters!$V$19:$AI$26,ABS(J1491),ABS(I1491))</f>
        <v>0.61256173220335131</v>
      </c>
      <c r="N1491" s="35">
        <f t="shared" si="303"/>
        <v>5.0218291337944665</v>
      </c>
      <c r="O1491" s="35">
        <f t="shared" si="304"/>
        <v>5021.8291337944665</v>
      </c>
      <c r="P1491" s="35">
        <f t="shared" si="310"/>
        <v>1.6529695779505247</v>
      </c>
      <c r="Q1491" s="35" cm="1">
        <f t="array" ref="Q1491">_xll.Interp2dTab(-1,1,Parameters!$AL$29:$AY$29,Parameters!$AK$30:$AK$37,Parameters!$AL$30:$AY$37,ABS(L1491),ABS(K1491))</f>
        <v>0.87084585245551482</v>
      </c>
      <c r="R1491" s="35">
        <f t="shared" si="305"/>
        <v>3.5324051258354401</v>
      </c>
      <c r="S1491" s="35">
        <f t="shared" si="311"/>
        <v>1.1795230174256197</v>
      </c>
      <c r="X1491" s="12"/>
      <c r="AB1491" s="17">
        <f>([1]WLTC_BFH!$I1492/1000-H1491)</f>
        <v>-3.0735860530263936</v>
      </c>
      <c r="AC1491" s="17">
        <f t="shared" si="306"/>
        <v>3.0735860530263936</v>
      </c>
      <c r="AG1491" s="17">
        <f>([1]WLTC_BFH!$U1495/1000-N1491)</f>
        <v>4.36575918690707E-2</v>
      </c>
      <c r="AH1491" s="17">
        <f t="shared" si="307"/>
        <v>4.36575918690707E-2</v>
      </c>
      <c r="AK1491">
        <v>0.69403869244479921</v>
      </c>
    </row>
    <row r="1492" spans="1:37" x14ac:dyDescent="0.3">
      <c r="A1492" s="6" t="s">
        <v>6</v>
      </c>
      <c r="B1492" s="6">
        <v>1488</v>
      </c>
      <c r="C1492" s="11">
        <v>17</v>
      </c>
      <c r="D1492" s="11">
        <v>17</v>
      </c>
      <c r="E1492" s="11">
        <v>11.894299999999999</v>
      </c>
      <c r="F1492" s="13">
        <f t="shared" si="308"/>
        <v>0.63888888888888906</v>
      </c>
      <c r="G1492" s="13">
        <f t="shared" si="309"/>
        <v>15.038944444444462</v>
      </c>
      <c r="H1492" s="35" cm="1">
        <f t="array" ref="H1492">(m*g*_xll.Interp1d(-1,Parameters!$H$48:$H$54,Parameters!$I$48:$I$54,C1492)+c_w*A*rho_L*(C1492/3.6)^2/2+F1492*e_i*m)*C1492/3.6/1000</f>
        <v>4.4599113120688108</v>
      </c>
      <c r="I1492" s="35">
        <f t="shared" si="299"/>
        <v>33.552740917049221</v>
      </c>
      <c r="J1492" s="35">
        <f t="shared" si="300"/>
        <v>1269.3155521727247</v>
      </c>
      <c r="K1492" s="35">
        <f t="shared" si="301"/>
        <v>136.94551205293641</v>
      </c>
      <c r="L1492" s="35">
        <f t="shared" si="302"/>
        <v>155.49620876794373</v>
      </c>
      <c r="M1492" s="35" cm="1">
        <f t="array" ref="M1492">_xll.Interp2dTab(-1,1,Parameters!$V$29:$AI$29,Parameters!$U$30:$U$37,Parameters!$V$30:$AI$37,ABS(J1492),ABS(I1492))*_xll.Interp2dTab(-1,1,Parameters!$V$18:$AI$18,Parameters!$U$19:$U$26,Parameters!$V$19:$AI$26,ABS(J1492),ABS(I1492))</f>
        <v>0.66874288164479301</v>
      </c>
      <c r="N1492" s="35">
        <f t="shared" si="303"/>
        <v>6.6690972487057003</v>
      </c>
      <c r="O1492" s="35">
        <f t="shared" si="304"/>
        <v>6669.0972487057006</v>
      </c>
      <c r="P1492" s="35">
        <f t="shared" si="310"/>
        <v>1.6548221049640541</v>
      </c>
      <c r="Q1492" s="35" cm="1">
        <f t="array" ref="Q1492">_xll.Interp2dTab(-1,1,Parameters!$AL$29:$AY$29,Parameters!$AK$30:$AK$37,Parameters!$AL$30:$AY$37,ABS(L1492),ABS(K1492))</f>
        <v>0.85256592741650095</v>
      </c>
      <c r="R1492" s="35">
        <f t="shared" si="305"/>
        <v>5.2311629736172023</v>
      </c>
      <c r="S1492" s="35">
        <f t="shared" si="311"/>
        <v>1.1809761182516245</v>
      </c>
      <c r="X1492" s="12"/>
      <c r="AB1492" s="17">
        <f>([1]WLTC_BFH!$I1493/1000-H1492)</f>
        <v>-4.4570838120688103</v>
      </c>
      <c r="AC1492" s="17">
        <f t="shared" si="306"/>
        <v>4.4570838120688103</v>
      </c>
      <c r="AG1492" s="17">
        <f>([1]WLTC_BFH!$U1496/1000-N1492)</f>
        <v>1.0927080610287199</v>
      </c>
      <c r="AH1492" s="17">
        <f t="shared" si="307"/>
        <v>1.0927080610287199</v>
      </c>
      <c r="AK1492">
        <v>3.2922535926488914</v>
      </c>
    </row>
    <row r="1493" spans="1:37" x14ac:dyDescent="0.3">
      <c r="A1493" s="6" t="s">
        <v>6</v>
      </c>
      <c r="B1493" s="6">
        <v>1489</v>
      </c>
      <c r="C1493" s="11">
        <v>19.8</v>
      </c>
      <c r="D1493" s="11">
        <v>19.8</v>
      </c>
      <c r="E1493" s="11">
        <v>13.7172</v>
      </c>
      <c r="F1493" s="13">
        <f t="shared" si="308"/>
        <v>0.7777777777777779</v>
      </c>
      <c r="G1493" s="13">
        <f t="shared" si="309"/>
        <v>15.044444444444462</v>
      </c>
      <c r="H1493" s="35" cm="1">
        <f t="array" ref="H1493">(m*g*_xll.Interp1d(-1,Parameters!$H$48:$H$54,Parameters!$I$48:$I$54,C1493)+c_w*A*rho_L*(C1493/3.6)^2/2+F1493*e_i*m)*C1493/3.6/1000</f>
        <v>6.2505456250973337</v>
      </c>
      <c r="I1493" s="35">
        <f t="shared" si="299"/>
        <v>40.374154583948119</v>
      </c>
      <c r="J1493" s="35">
        <f t="shared" si="300"/>
        <v>1478.3792901776442</v>
      </c>
      <c r="K1493" s="35">
        <f t="shared" si="301"/>
        <v>164.78711193438426</v>
      </c>
      <c r="L1493" s="35">
        <f t="shared" si="302"/>
        <v>181.10734903560507</v>
      </c>
      <c r="M1493" s="35" cm="1">
        <f t="array" ref="M1493">_xll.Interp2dTab(-1,1,Parameters!$V$29:$AI$29,Parameters!$U$30:$U$37,Parameters!$V$30:$AI$37,ABS(J1493),ABS(I1493))*_xll.Interp2dTab(-1,1,Parameters!$V$18:$AI$18,Parameters!$U$19:$U$26,Parameters!$V$19:$AI$26,ABS(J1493),ABS(I1493))</f>
        <v>0.7362316665581542</v>
      </c>
      <c r="N1493" s="35">
        <f t="shared" si="303"/>
        <v>8.4899168414180259</v>
      </c>
      <c r="O1493" s="35">
        <f t="shared" si="304"/>
        <v>8489.9168414180258</v>
      </c>
      <c r="P1493" s="35">
        <f t="shared" si="310"/>
        <v>1.6571804151977814</v>
      </c>
      <c r="Q1493" s="35" cm="1">
        <f t="array" ref="Q1493">_xll.Interp2dTab(-1,1,Parameters!$AL$29:$AY$29,Parameters!$AK$30:$AK$37,Parameters!$AL$30:$AY$37,ABS(L1493),ABS(K1493))</f>
        <v>0.84286122489277493</v>
      </c>
      <c r="R1493" s="35">
        <f t="shared" si="305"/>
        <v>7.4158656733704893</v>
      </c>
      <c r="S1493" s="35">
        <f t="shared" si="311"/>
        <v>1.183036080938672</v>
      </c>
      <c r="X1493" s="12"/>
      <c r="AB1493" s="17">
        <f>([1]WLTC_BFH!$I1494/1000-H1493)</f>
        <v>-6.2482732250973338</v>
      </c>
      <c r="AC1493" s="17">
        <f t="shared" si="306"/>
        <v>6.2482732250973338</v>
      </c>
      <c r="AG1493" s="17">
        <f>([1]WLTC_BFH!$U1497/1000-N1493)</f>
        <v>1.0935740676728418</v>
      </c>
      <c r="AH1493" s="17">
        <f t="shared" si="307"/>
        <v>1.0935740676728418</v>
      </c>
      <c r="AK1493">
        <v>5.8200056802008664</v>
      </c>
    </row>
    <row r="1494" spans="1:37" x14ac:dyDescent="0.3">
      <c r="A1494" s="6" t="s">
        <v>6</v>
      </c>
      <c r="B1494" s="6">
        <v>1490</v>
      </c>
      <c r="C1494" s="11">
        <v>23.1</v>
      </c>
      <c r="D1494" s="11">
        <v>23.1</v>
      </c>
      <c r="E1494" s="11">
        <v>15.9764</v>
      </c>
      <c r="F1494" s="13">
        <f t="shared" si="308"/>
        <v>0.91666666666666685</v>
      </c>
      <c r="G1494" s="13">
        <f t="shared" si="309"/>
        <v>15.050861111111129</v>
      </c>
      <c r="H1494" s="35" cm="1">
        <f t="array" ref="H1494">(m*g*_xll.Interp1d(-1,Parameters!$H$48:$H$54,Parameters!$I$48:$I$54,C1494)+c_w*A*rho_L*(C1494/3.6)^2/2+F1494*e_i*m)*C1494/3.6/1000</f>
        <v>8.5318275598060769</v>
      </c>
      <c r="I1494" s="35">
        <f t="shared" si="299"/>
        <v>47.236835050974612</v>
      </c>
      <c r="J1494" s="35">
        <f t="shared" si="300"/>
        <v>1724.775838540585</v>
      </c>
      <c r="K1494" s="35">
        <f t="shared" si="301"/>
        <v>192.79714226055287</v>
      </c>
      <c r="L1494" s="35">
        <f t="shared" si="302"/>
        <v>211.29190720820591</v>
      </c>
      <c r="M1494" s="35" cm="1">
        <f t="array" ref="M1494">_xll.Interp2dTab(-1,1,Parameters!$V$29:$AI$29,Parameters!$U$30:$U$37,Parameters!$V$30:$AI$37,ABS(J1494),ABS(I1494))*_xll.Interp2dTab(-1,1,Parameters!$V$18:$AI$18,Parameters!$U$19:$U$26,Parameters!$V$19:$AI$26,ABS(J1494),ABS(I1494))</f>
        <v>0.81675495837284817</v>
      </c>
      <c r="N1494" s="35">
        <f t="shared" si="303"/>
        <v>10.446006445805136</v>
      </c>
      <c r="O1494" s="35">
        <f t="shared" si="304"/>
        <v>10446.006445805135</v>
      </c>
      <c r="P1494" s="35">
        <f t="shared" si="310"/>
        <v>1.6600820836549495</v>
      </c>
      <c r="Q1494" s="35" cm="1">
        <f t="array" ref="Q1494">_xll.Interp2dTab(-1,1,Parameters!$AL$29:$AY$29,Parameters!$AK$30:$AK$37,Parameters!$AL$30:$AY$37,ABS(L1494),ABS(K1494))</f>
        <v>0.84157314273885331</v>
      </c>
      <c r="R1494" s="35">
        <f t="shared" si="305"/>
        <v>10.137951327723833</v>
      </c>
      <c r="S1494" s="35">
        <f t="shared" si="311"/>
        <v>1.1858521785297063</v>
      </c>
      <c r="X1494" s="12"/>
      <c r="AB1494" s="17">
        <f>([1]WLTC_BFH!$I1495/1000-H1494)</f>
        <v>-8.5279960598060764</v>
      </c>
      <c r="AC1494" s="17">
        <f t="shared" si="306"/>
        <v>8.5279960598060764</v>
      </c>
      <c r="AG1494" s="17">
        <f>([1]WLTC_BFH!$U1498/1000-N1494)</f>
        <v>0.51656498276613227</v>
      </c>
      <c r="AH1494" s="17">
        <f t="shared" si="307"/>
        <v>0.51656498276613227</v>
      </c>
      <c r="AK1494">
        <v>5.8744584514629912</v>
      </c>
    </row>
    <row r="1495" spans="1:37" x14ac:dyDescent="0.3">
      <c r="A1495" s="6" t="s">
        <v>6</v>
      </c>
      <c r="B1495" s="6">
        <v>1491</v>
      </c>
      <c r="C1495" s="11">
        <v>26.7</v>
      </c>
      <c r="D1495" s="11">
        <v>26.7</v>
      </c>
      <c r="E1495" s="11">
        <v>18.973600000000001</v>
      </c>
      <c r="F1495" s="13">
        <f t="shared" si="308"/>
        <v>0.99999999999999933</v>
      </c>
      <c r="G1495" s="13">
        <f t="shared" si="309"/>
        <v>15.058277777777795</v>
      </c>
      <c r="H1495" s="35" cm="1">
        <f t="array" ref="H1495">(m*g*_xll.Interp1d(-1,Parameters!$H$48:$H$54,Parameters!$I$48:$I$54,C1495)+c_w*A*rho_L*(C1495/3.6)^2/2+F1495*e_i*m)*C1495/3.6/1000</f>
        <v>10.743862036389768</v>
      </c>
      <c r="I1495" s="35">
        <f t="shared" si="299"/>
        <v>51.463564544644981</v>
      </c>
      <c r="J1495" s="35">
        <f t="shared" si="300"/>
        <v>1993.5720731183378</v>
      </c>
      <c r="K1495" s="35">
        <f t="shared" si="301"/>
        <v>210.04853868896851</v>
      </c>
      <c r="L1495" s="35">
        <f t="shared" si="302"/>
        <v>244.22051612377041</v>
      </c>
      <c r="M1495" s="35" cm="1">
        <f t="array" ref="M1495">_xll.Interp2dTab(-1,1,Parameters!$V$29:$AI$29,Parameters!$U$30:$U$37,Parameters!$V$30:$AI$37,ABS(J1495),ABS(I1495))*_xll.Interp2dTab(-1,1,Parameters!$V$18:$AI$18,Parameters!$U$19:$U$26,Parameters!$V$19:$AI$26,ABS(J1495),ABS(I1495))</f>
        <v>0.88566399989078648</v>
      </c>
      <c r="N1495" s="35">
        <f t="shared" si="303"/>
        <v>12.130855536314698</v>
      </c>
      <c r="O1495" s="35">
        <f t="shared" si="304"/>
        <v>12130.855536314699</v>
      </c>
      <c r="P1495" s="35">
        <f t="shared" si="310"/>
        <v>1.6634517657483703</v>
      </c>
      <c r="Q1495" s="35" cm="1">
        <f t="array" ref="Q1495">_xll.Interp2dTab(-1,1,Parameters!$AL$29:$AY$29,Parameters!$AK$30:$AK$37,Parameters!$AL$30:$AY$37,ABS(L1495),ABS(K1495))</f>
        <v>0.84826117725375716</v>
      </c>
      <c r="R1495" s="35">
        <f t="shared" si="305"/>
        <v>12.665747678295247</v>
      </c>
      <c r="S1495" s="35">
        <f t="shared" si="311"/>
        <v>1.1893704417736772</v>
      </c>
      <c r="X1495" s="12"/>
      <c r="AB1495" s="17">
        <f>([1]WLTC_BFH!$I1496/1000-H1495)</f>
        <v>-10.737867536389768</v>
      </c>
      <c r="AC1495" s="17">
        <f t="shared" si="306"/>
        <v>10.737867536389768</v>
      </c>
      <c r="AG1495" s="17">
        <f>([1]WLTC_BFH!$U1499/1000-N1495)</f>
        <v>0.73366782817129561</v>
      </c>
      <c r="AH1495" s="17">
        <f t="shared" si="307"/>
        <v>0.73366782817129561</v>
      </c>
      <c r="AK1495">
        <v>5.3499687556425544</v>
      </c>
    </row>
    <row r="1496" spans="1:37" x14ac:dyDescent="0.3">
      <c r="A1496" s="6" t="s">
        <v>6</v>
      </c>
      <c r="B1496" s="6">
        <v>1492</v>
      </c>
      <c r="C1496" s="11">
        <v>30.5</v>
      </c>
      <c r="D1496" s="11">
        <v>30.5</v>
      </c>
      <c r="E1496" s="11">
        <v>22.6172</v>
      </c>
      <c r="F1496" s="13">
        <f t="shared" si="308"/>
        <v>1.0555555555555558</v>
      </c>
      <c r="G1496" s="13">
        <f t="shared" si="309"/>
        <v>15.066750000000017</v>
      </c>
      <c r="H1496" s="35" cm="1">
        <f t="array" ref="H1496">(m*g*_xll.Interp1d(-1,Parameters!$H$48:$H$54,Parameters!$I$48:$I$54,C1496)+c_w*A*rho_L*(C1496/3.6)^2/2+F1496*e_i*m)*C1496/3.6/1000</f>
        <v>12.97290928922064</v>
      </c>
      <c r="I1496" s="35">
        <f t="shared" si="299"/>
        <v>54.398665300833017</v>
      </c>
      <c r="J1496" s="35">
        <f t="shared" si="300"/>
        <v>2277.3014318393002</v>
      </c>
      <c r="K1496" s="35">
        <f t="shared" si="301"/>
        <v>222.02815242534996</v>
      </c>
      <c r="L1496" s="35">
        <f t="shared" si="302"/>
        <v>278.97849220131081</v>
      </c>
      <c r="M1496" s="35" cm="1">
        <f t="array" ref="M1496">_xll.Interp2dTab(-1,1,Parameters!$V$29:$AI$29,Parameters!$U$30:$U$37,Parameters!$V$30:$AI$37,ABS(J1496),ABS(I1496))*_xll.Interp2dTab(-1,1,Parameters!$V$18:$AI$18,Parameters!$U$19:$U$26,Parameters!$V$19:$AI$26,ABS(J1496),ABS(I1496))</f>
        <v>0.88535270364954022</v>
      </c>
      <c r="N1496" s="35">
        <f t="shared" si="303"/>
        <v>14.652814901614468</v>
      </c>
      <c r="O1496" s="35">
        <f t="shared" si="304"/>
        <v>14652.814901614467</v>
      </c>
      <c r="P1496" s="35">
        <f t="shared" si="310"/>
        <v>1.6675219921099298</v>
      </c>
      <c r="Q1496" s="35" cm="1">
        <f t="array" ref="Q1496">_xll.Interp2dTab(-1,1,Parameters!$AL$29:$AY$29,Parameters!$AK$30:$AK$37,Parameters!$AL$30:$AY$37,ABS(L1496),ABS(K1496))</f>
        <v>0.86231794395357575</v>
      </c>
      <c r="R1496" s="35">
        <f t="shared" si="305"/>
        <v>15.044229776481442</v>
      </c>
      <c r="S1496" s="35">
        <f t="shared" si="311"/>
        <v>1.1935493944893665</v>
      </c>
      <c r="X1496" s="12"/>
      <c r="AB1496" s="17">
        <f>([1]WLTC_BFH!$I1497/1000-H1496)</f>
        <v>-12.96441348922064</v>
      </c>
      <c r="AC1496" s="17">
        <f t="shared" si="306"/>
        <v>12.96441348922064</v>
      </c>
      <c r="AG1496" s="17">
        <f>([1]WLTC_BFH!$U1500/1000-N1496)</f>
        <v>-0.17688762888715104</v>
      </c>
      <c r="AH1496" s="17">
        <f t="shared" si="307"/>
        <v>0.17688762888715104</v>
      </c>
      <c r="AK1496">
        <v>4.122663827253346</v>
      </c>
    </row>
    <row r="1497" spans="1:37" x14ac:dyDescent="0.3">
      <c r="A1497" s="6" t="s">
        <v>6</v>
      </c>
      <c r="B1497" s="6">
        <v>1493</v>
      </c>
      <c r="C1497" s="11">
        <v>34.1</v>
      </c>
      <c r="D1497" s="11">
        <v>34.1</v>
      </c>
      <c r="E1497" s="11">
        <v>26.175000000000001</v>
      </c>
      <c r="F1497" s="13">
        <f t="shared" si="308"/>
        <v>1.0000000000000004</v>
      </c>
      <c r="G1497" s="13">
        <f t="shared" si="309"/>
        <v>15.076222222222238</v>
      </c>
      <c r="H1497" s="35" cm="1">
        <f t="array" ref="H1497">(m*g*_xll.Interp1d(-1,Parameters!$H$48:$H$54,Parameters!$I$48:$I$54,C1497)+c_w*A*rho_L*(C1497/3.6)^2/2+F1497*e_i*m)*C1497/3.6/1000</f>
        <v>13.859407254743955</v>
      </c>
      <c r="I1497" s="35">
        <f t="shared" si="299"/>
        <v>51.980563087045326</v>
      </c>
      <c r="J1497" s="35">
        <f t="shared" si="300"/>
        <v>2546.0976664170539</v>
      </c>
      <c r="K1497" s="35">
        <f t="shared" si="301"/>
        <v>212.15866823977549</v>
      </c>
      <c r="L1497" s="35">
        <f t="shared" si="302"/>
        <v>311.90710111687537</v>
      </c>
      <c r="M1497" s="35" cm="1">
        <f t="array" ref="M1497">_xll.Interp2dTab(-1,1,Parameters!$V$29:$AI$29,Parameters!$U$30:$U$37,Parameters!$V$30:$AI$37,ABS(J1497),ABS(I1497))*_xll.Interp2dTab(-1,1,Parameters!$V$18:$AI$18,Parameters!$U$19:$U$26,Parameters!$V$19:$AI$26,ABS(J1497),ABS(I1497))</f>
        <v>0.88882159223759027</v>
      </c>
      <c r="N1497" s="35">
        <f t="shared" si="303"/>
        <v>15.59301368889248</v>
      </c>
      <c r="O1497" s="35">
        <f t="shared" si="304"/>
        <v>15593.013688892481</v>
      </c>
      <c r="P1497" s="35">
        <f t="shared" si="310"/>
        <v>1.6718533848012889</v>
      </c>
      <c r="Q1497" s="35" cm="1">
        <f t="array" ref="Q1497">_xll.Interp2dTab(-1,1,Parameters!$AL$29:$AY$29,Parameters!$AK$30:$AK$37,Parameters!$AL$30:$AY$37,ABS(L1497),ABS(K1497))</f>
        <v>0.88523099377168735</v>
      </c>
      <c r="R1497" s="35">
        <f t="shared" si="305"/>
        <v>15.65626074127097</v>
      </c>
      <c r="S1497" s="35">
        <f t="shared" si="311"/>
        <v>1.1978983558063863</v>
      </c>
      <c r="X1497" s="12"/>
      <c r="AB1497" s="17">
        <f>([1]WLTC_BFH!$I1498/1000-H1497)</f>
        <v>-13.850347954743954</v>
      </c>
      <c r="AC1497" s="17">
        <f t="shared" si="306"/>
        <v>13.850347954743954</v>
      </c>
      <c r="AG1497" s="17">
        <f>([1]WLTC_BFH!$U1501/1000-N1497)</f>
        <v>-6.4059560451937614E-2</v>
      </c>
      <c r="AH1497" s="17">
        <f t="shared" si="307"/>
        <v>6.4059560451937614E-2</v>
      </c>
      <c r="AK1497">
        <v>4.3923232715304152</v>
      </c>
    </row>
    <row r="1498" spans="1:37" x14ac:dyDescent="0.3">
      <c r="A1498" s="6" t="s">
        <v>6</v>
      </c>
      <c r="B1498" s="6">
        <v>1494</v>
      </c>
      <c r="C1498" s="11">
        <v>37.5</v>
      </c>
      <c r="D1498" s="11">
        <v>37.5</v>
      </c>
      <c r="E1498" s="11">
        <v>29.7423</v>
      </c>
      <c r="F1498" s="13">
        <f t="shared" si="308"/>
        <v>0.94444444444444398</v>
      </c>
      <c r="G1498" s="13">
        <f t="shared" si="309"/>
        <v>15.086638888888904</v>
      </c>
      <c r="H1498" s="35" cm="1">
        <f t="array" ref="H1498">(m*g*_xll.Interp1d(-1,Parameters!$H$48:$H$54,Parameters!$I$48:$I$54,C1498)+c_w*A*rho_L*(C1498/3.6)^2/2+F1498*e_i*m)*C1498/3.6/1000</f>
        <v>14.535374015359244</v>
      </c>
      <c r="I1498" s="35">
        <f t="shared" si="299"/>
        <v>49.573050666127813</v>
      </c>
      <c r="J1498" s="35">
        <f t="shared" si="300"/>
        <v>2799.9607768515989</v>
      </c>
      <c r="K1498" s="35">
        <f t="shared" si="301"/>
        <v>202.33240629380069</v>
      </c>
      <c r="L1498" s="35">
        <f t="shared" si="302"/>
        <v>343.00634287046415</v>
      </c>
      <c r="M1498" s="35" cm="1">
        <f t="array" ref="M1498">_xll.Interp2dTab(-1,1,Parameters!$V$29:$AI$29,Parameters!$U$30:$U$37,Parameters!$V$30:$AI$37,ABS(J1498),ABS(I1498))*_xll.Interp2dTab(-1,1,Parameters!$V$18:$AI$18,Parameters!$U$19:$U$26,Parameters!$V$19:$AI$26,ABS(J1498),ABS(I1498))</f>
        <v>0.88936355746881413</v>
      </c>
      <c r="N1498" s="35">
        <f t="shared" si="303"/>
        <v>16.343568266646603</v>
      </c>
      <c r="O1498" s="35">
        <f t="shared" si="304"/>
        <v>16343.568266646604</v>
      </c>
      <c r="P1498" s="35">
        <f t="shared" si="310"/>
        <v>1.6763932648753574</v>
      </c>
      <c r="Q1498" s="35" cm="1">
        <f t="array" ref="Q1498">_xll.Interp2dTab(-1,1,Parameters!$AL$29:$AY$29,Parameters!$AK$30:$AK$37,Parameters!$AL$30:$AY$37,ABS(L1498),ABS(K1498))</f>
        <v>0.89730213306259676</v>
      </c>
      <c r="R1498" s="35">
        <f t="shared" si="305"/>
        <v>16.198974102232789</v>
      </c>
      <c r="S1498" s="35">
        <f t="shared" si="311"/>
        <v>1.2023980708347843</v>
      </c>
      <c r="X1498" s="12"/>
      <c r="AB1498" s="17">
        <f>([1]WLTC_BFH!$I1499/1000-H1498)</f>
        <v>-14.524492715359244</v>
      </c>
      <c r="AC1498" s="17">
        <f t="shared" si="306"/>
        <v>14.524492715359244</v>
      </c>
      <c r="AG1498" s="17">
        <f>([1]WLTC_BFH!$U1502/1000-N1498)</f>
        <v>-3.1595682666466036</v>
      </c>
      <c r="AH1498" s="17">
        <f t="shared" si="307"/>
        <v>3.1595682666466036</v>
      </c>
      <c r="AK1498">
        <v>0.67451869661748631</v>
      </c>
    </row>
    <row r="1499" spans="1:37" x14ac:dyDescent="0.3">
      <c r="A1499" s="6" t="s">
        <v>6</v>
      </c>
      <c r="B1499" s="6">
        <v>1495</v>
      </c>
      <c r="C1499" s="11">
        <v>40.6</v>
      </c>
      <c r="D1499" s="11">
        <v>40.6</v>
      </c>
      <c r="E1499" s="11">
        <v>33.406700000000001</v>
      </c>
      <c r="F1499" s="13">
        <f t="shared" si="308"/>
        <v>0.86111111111111149</v>
      </c>
      <c r="G1499" s="13">
        <f t="shared" si="309"/>
        <v>15.097916666666682</v>
      </c>
      <c r="H1499" s="35" cm="1">
        <f t="array" ref="H1499">(m*g*_xll.Interp1d(-1,Parameters!$H$48:$H$54,Parameters!$I$48:$I$54,C1499)+c_w*A*rho_L*(C1499/3.6)^2/2+F1499*e_i*m)*C1499/3.6/1000</f>
        <v>14.545719905138402</v>
      </c>
      <c r="I1499" s="35">
        <f t="shared" si="299"/>
        <v>45.820506867659162</v>
      </c>
      <c r="J1499" s="35">
        <f t="shared" si="300"/>
        <v>3031.424201071331</v>
      </c>
      <c r="K1499" s="35">
        <f t="shared" si="301"/>
        <v>187.01639878035087</v>
      </c>
      <c r="L1499" s="35">
        <f t="shared" si="302"/>
        <v>371.3615338810892</v>
      </c>
      <c r="M1499" s="35" cm="1">
        <f t="array" ref="M1499">_xll.Interp2dTab(-1,1,Parameters!$V$29:$AI$29,Parameters!$U$30:$U$37,Parameters!$V$30:$AI$37,ABS(J1499),ABS(I1499))*_xll.Interp2dTab(-1,1,Parameters!$V$18:$AI$18,Parameters!$U$19:$U$26,Parameters!$V$19:$AI$26,ABS(J1499),ABS(I1499))</f>
        <v>0.8703077870208521</v>
      </c>
      <c r="N1499" s="35">
        <f t="shared" si="303"/>
        <v>16.713305478892487</v>
      </c>
      <c r="O1499" s="35">
        <f t="shared" si="304"/>
        <v>16713.305478892486</v>
      </c>
      <c r="P1499" s="35">
        <f t="shared" si="310"/>
        <v>1.6810358497306053</v>
      </c>
      <c r="Q1499" s="35" cm="1">
        <f t="array" ref="Q1499">_xll.Interp2dTab(-1,1,Parameters!$AL$29:$AY$29,Parameters!$AK$30:$AK$37,Parameters!$AL$30:$AY$37,ABS(L1499),ABS(K1499))</f>
        <v>0.90900248241491022</v>
      </c>
      <c r="R1499" s="35">
        <f t="shared" si="305"/>
        <v>16.001848384941013</v>
      </c>
      <c r="S1499" s="35">
        <f t="shared" si="311"/>
        <v>1.2068430287194902</v>
      </c>
      <c r="X1499" s="12"/>
      <c r="AB1499" s="17">
        <f>([1]WLTC_BFH!$I1500/1000-H1499)</f>
        <v>-14.533433105138402</v>
      </c>
      <c r="AC1499" s="17">
        <f t="shared" si="306"/>
        <v>14.533433105138402</v>
      </c>
      <c r="AG1499" s="17">
        <f>([1]WLTC_BFH!$U1503/1000-N1499)</f>
        <v>-0.64359119317850499</v>
      </c>
      <c r="AH1499" s="17">
        <f t="shared" si="307"/>
        <v>0.64359119317850499</v>
      </c>
      <c r="AK1499">
        <v>1.7133992273882956</v>
      </c>
    </row>
    <row r="1500" spans="1:37" x14ac:dyDescent="0.3">
      <c r="A1500" s="6" t="s">
        <v>6</v>
      </c>
      <c r="B1500" s="6">
        <v>1496</v>
      </c>
      <c r="C1500" s="11">
        <v>43.3</v>
      </c>
      <c r="D1500" s="11">
        <v>43.3</v>
      </c>
      <c r="E1500" s="11">
        <v>36.9604</v>
      </c>
      <c r="F1500" s="13">
        <f t="shared" si="308"/>
        <v>0.74999999999999878</v>
      </c>
      <c r="G1500" s="13">
        <f t="shared" si="309"/>
        <v>15.10994444444446</v>
      </c>
      <c r="H1500" s="35" cm="1">
        <f t="array" ref="H1500">(m*g*_xll.Interp1d(-1,Parameters!$H$48:$H$54,Parameters!$I$48:$I$54,C1500)+c_w*A*rho_L*(C1500/3.6)^2/2+F1500*e_i*m)*C1500/3.6/1000</f>
        <v>13.781890700738193</v>
      </c>
      <c r="I1500" s="35">
        <f t="shared" si="299"/>
        <v>40.707235264993862</v>
      </c>
      <c r="J1500" s="35">
        <f t="shared" si="300"/>
        <v>3233.0213770046457</v>
      </c>
      <c r="K1500" s="35">
        <f t="shared" si="301"/>
        <v>166.14658073407244</v>
      </c>
      <c r="L1500" s="35">
        <f t="shared" si="302"/>
        <v>396.05799056776254</v>
      </c>
      <c r="M1500" s="35" cm="1">
        <f t="array" ref="M1500">_xll.Interp2dTab(-1,1,Parameters!$V$29:$AI$29,Parameters!$U$30:$U$37,Parameters!$V$30:$AI$37,ABS(J1500),ABS(I1500))*_xll.Interp2dTab(-1,1,Parameters!$V$18:$AI$18,Parameters!$U$19:$U$26,Parameters!$V$19:$AI$26,ABS(J1500),ABS(I1500))</f>
        <v>0.84222417795040772</v>
      </c>
      <c r="N1500" s="35">
        <f t="shared" si="303"/>
        <v>16.363684469706243</v>
      </c>
      <c r="O1500" s="35">
        <f t="shared" si="304"/>
        <v>16363.684469706242</v>
      </c>
      <c r="P1500" s="35">
        <f t="shared" si="310"/>
        <v>1.685581317638857</v>
      </c>
      <c r="Q1500" s="35" cm="1">
        <f t="array" ref="Q1500">_xll.Interp2dTab(-1,1,Parameters!$AL$29:$AY$29,Parameters!$AK$30:$AK$37,Parameters!$AL$30:$AY$37,ABS(L1500),ABS(K1500))</f>
        <v>0.92112702010565717</v>
      </c>
      <c r="R1500" s="35">
        <f t="shared" si="305"/>
        <v>14.961987217742621</v>
      </c>
      <c r="S1500" s="35">
        <f t="shared" si="311"/>
        <v>1.2109991362799744</v>
      </c>
      <c r="X1500" s="12"/>
      <c r="AB1500" s="17">
        <f>([1]WLTC_BFH!$I1501/1000-H1500)</f>
        <v>-13.768496200738193</v>
      </c>
      <c r="AC1500" s="17">
        <f t="shared" si="306"/>
        <v>13.768496200738193</v>
      </c>
      <c r="AG1500" s="17">
        <f>([1]WLTC_BFH!$U1504/1000-N1500)</f>
        <v>-3.159684469706125</v>
      </c>
      <c r="AH1500" s="17">
        <f t="shared" si="307"/>
        <v>3.159684469706125</v>
      </c>
      <c r="AK1500">
        <v>-2.1004113988574975</v>
      </c>
    </row>
    <row r="1501" spans="1:37" x14ac:dyDescent="0.3">
      <c r="A1501" s="6" t="s">
        <v>6</v>
      </c>
      <c r="B1501" s="6">
        <v>1497</v>
      </c>
      <c r="C1501" s="11">
        <v>45.7</v>
      </c>
      <c r="D1501" s="11">
        <v>45.7</v>
      </c>
      <c r="E1501" s="11">
        <v>40</v>
      </c>
      <c r="F1501" s="13">
        <f t="shared" si="308"/>
        <v>0.66666666666666818</v>
      </c>
      <c r="G1501" s="13">
        <f t="shared" si="309"/>
        <v>15.122638888888904</v>
      </c>
      <c r="H1501" s="35" cm="1">
        <f t="array" ref="H1501">(m*g*_xll.Interp1d(-1,Parameters!$H$48:$H$54,Parameters!$I$48:$I$54,C1501)+c_w*A*rho_L*(C1501/3.6)^2/2+F1501*e_i*m)*C1501/3.6/1000</f>
        <v>13.192775928408683</v>
      </c>
      <c r="I1501" s="35">
        <f t="shared" si="299"/>
        <v>36.920764771336167</v>
      </c>
      <c r="J1501" s="35">
        <f t="shared" si="300"/>
        <v>3412.218866723148</v>
      </c>
      <c r="K1501" s="35">
        <f t="shared" si="301"/>
        <v>150.69210141420857</v>
      </c>
      <c r="L1501" s="35">
        <f t="shared" si="302"/>
        <v>418.01039651147227</v>
      </c>
      <c r="M1501" s="35" cm="1">
        <f t="array" ref="M1501">_xll.Interp2dTab(-1,1,Parameters!$V$29:$AI$29,Parameters!$U$30:$U$37,Parameters!$V$30:$AI$37,ABS(J1501),ABS(I1501))*_xll.Interp2dTab(-1,1,Parameters!$V$18:$AI$18,Parameters!$U$19:$U$26,Parameters!$V$19:$AI$26,ABS(J1501),ABS(I1501))</f>
        <v>0.82212102338167625</v>
      </c>
      <c r="N1501" s="35">
        <f t="shared" si="303"/>
        <v>16.047243110439023</v>
      </c>
      <c r="O1501" s="35">
        <f t="shared" si="304"/>
        <v>16047.243110439023</v>
      </c>
      <c r="P1501" s="35">
        <f t="shared" si="310"/>
        <v>1.6900388851695345</v>
      </c>
      <c r="Q1501" s="35" cm="1">
        <f t="array" ref="Q1501">_xll.Interp2dTab(-1,1,Parameters!$AL$29:$AY$29,Parameters!$AK$30:$AK$37,Parameters!$AL$30:$AY$37,ABS(L1501),ABS(K1501))</f>
        <v>0.92951529657940901</v>
      </c>
      <c r="R1501" s="35">
        <f t="shared" si="305"/>
        <v>14.193177860501853</v>
      </c>
      <c r="S1501" s="35">
        <f t="shared" si="311"/>
        <v>1.2149416856856694</v>
      </c>
      <c r="X1501" s="12"/>
      <c r="AB1501" s="17">
        <f>([1]WLTC_BFH!$I1502/1000-H1501)</f>
        <v>-13.181095628408682</v>
      </c>
      <c r="AC1501" s="17">
        <f t="shared" si="306"/>
        <v>13.181095628408682</v>
      </c>
      <c r="AG1501" s="17">
        <f>([1]WLTC_BFH!$U1505/1000-N1501)</f>
        <v>-6.1512431104390792</v>
      </c>
      <c r="AH1501" s="17">
        <f t="shared" si="307"/>
        <v>6.1512431104390792</v>
      </c>
      <c r="AK1501">
        <v>-4.2152421466254584</v>
      </c>
    </row>
    <row r="1502" spans="1:37" x14ac:dyDescent="0.3">
      <c r="A1502" s="6" t="s">
        <v>6</v>
      </c>
      <c r="B1502" s="6">
        <v>1498</v>
      </c>
      <c r="C1502" s="11">
        <v>47.7</v>
      </c>
      <c r="D1502" s="11">
        <v>47.7</v>
      </c>
      <c r="E1502" s="11">
        <v>42.870800000000003</v>
      </c>
      <c r="F1502" s="13">
        <f t="shared" si="308"/>
        <v>0.55555555555555558</v>
      </c>
      <c r="G1502" s="13">
        <f t="shared" si="309"/>
        <v>15.135888888888903</v>
      </c>
      <c r="H1502" s="35" cm="1">
        <f t="array" ref="H1502">(m*g*_xll.Interp1d(-1,Parameters!$H$48:$H$54,Parameters!$I$48:$I$54,C1502)+c_w*A*rho_L*(C1502/3.6)^2/2+F1502*e_i*m)*C1502/3.6/1000</f>
        <v>11.845956033209044</v>
      </c>
      <c r="I1502" s="35">
        <f t="shared" si="299"/>
        <v>31.761604937424714</v>
      </c>
      <c r="J1502" s="35">
        <f t="shared" si="300"/>
        <v>3561.5501081552334</v>
      </c>
      <c r="K1502" s="35">
        <f t="shared" si="301"/>
        <v>129.63499055209897</v>
      </c>
      <c r="L1502" s="35">
        <f t="shared" si="302"/>
        <v>436.30406813123034</v>
      </c>
      <c r="M1502" s="35" cm="1">
        <f t="array" ref="M1502">_xll.Interp2dTab(-1,1,Parameters!$V$29:$AI$29,Parameters!$U$30:$U$37,Parameters!$V$30:$AI$37,ABS(J1502),ABS(I1502))*_xll.Interp2dTab(-1,1,Parameters!$V$18:$AI$18,Parameters!$U$19:$U$26,Parameters!$V$19:$AI$26,ABS(J1502),ABS(I1502))</f>
        <v>0.79664776041256202</v>
      </c>
      <c r="N1502" s="35">
        <f t="shared" si="303"/>
        <v>14.869753763036185</v>
      </c>
      <c r="O1502" s="35">
        <f t="shared" si="304"/>
        <v>14869.753763036184</v>
      </c>
      <c r="P1502" s="35">
        <f t="shared" si="310"/>
        <v>1.6941693723259335</v>
      </c>
      <c r="Q1502" s="35" cm="1">
        <f t="array" ref="Q1502">_xll.Interp2dTab(-1,1,Parameters!$AL$29:$AY$29,Parameters!$AK$30:$AK$37,Parameters!$AL$30:$AY$37,ABS(L1502),ABS(K1502))</f>
        <v>0.9387960954779242</v>
      </c>
      <c r="R1502" s="35">
        <f t="shared" si="305"/>
        <v>12.61824169302545</v>
      </c>
      <c r="S1502" s="35">
        <f t="shared" si="311"/>
        <v>1.2184467528226208</v>
      </c>
      <c r="X1502" s="12"/>
      <c r="AB1502" s="17">
        <f>([1]WLTC_BFH!$I1503/1000-H1502)</f>
        <v>-11.832800733209044</v>
      </c>
      <c r="AC1502" s="17">
        <f t="shared" si="306"/>
        <v>11.832800733209044</v>
      </c>
      <c r="AG1502" s="17">
        <f>([1]WLTC_BFH!$U1506/1000-N1502)</f>
        <v>-3.4112810357636683</v>
      </c>
      <c r="AH1502" s="17">
        <f t="shared" si="307"/>
        <v>3.4112810357636683</v>
      </c>
      <c r="AK1502">
        <v>-2.8449747370728371</v>
      </c>
    </row>
    <row r="1503" spans="1:37" x14ac:dyDescent="0.3">
      <c r="A1503" s="6" t="s">
        <v>6</v>
      </c>
      <c r="B1503" s="6">
        <v>1499</v>
      </c>
      <c r="C1503" s="11">
        <v>49.3</v>
      </c>
      <c r="D1503" s="11">
        <v>49.3</v>
      </c>
      <c r="E1503" s="11">
        <v>45.3752</v>
      </c>
      <c r="F1503" s="13">
        <f t="shared" si="308"/>
        <v>0.44444444444444287</v>
      </c>
      <c r="G1503" s="13">
        <f t="shared" si="309"/>
        <v>15.149583333333348</v>
      </c>
      <c r="H1503" s="35" cm="1">
        <f t="array" ref="H1503">(m*g*_xll.Interp1d(-1,Parameters!$H$48:$H$54,Parameters!$I$48:$I$54,C1503)+c_w*A*rho_L*(C1503/3.6)^2/2+F1503*e_i*m)*C1503/3.6/1000</f>
        <v>10.240813367978342</v>
      </c>
      <c r="I1503" s="35">
        <f t="shared" si="299"/>
        <v>26.566738097096682</v>
      </c>
      <c r="J1503" s="35">
        <f t="shared" si="300"/>
        <v>3681.0151013009013</v>
      </c>
      <c r="K1503" s="35">
        <f t="shared" si="301"/>
        <v>108.43214154330011</v>
      </c>
      <c r="L1503" s="35">
        <f t="shared" si="302"/>
        <v>450.93900542703676</v>
      </c>
      <c r="M1503" s="35" cm="1">
        <f t="array" ref="M1503">_xll.Interp2dTab(-1,1,Parameters!$V$29:$AI$29,Parameters!$U$30:$U$37,Parameters!$V$30:$AI$37,ABS(J1503),ABS(I1503))*_xll.Interp2dTab(-1,1,Parameters!$V$18:$AI$18,Parameters!$U$19:$U$26,Parameters!$V$19:$AI$26,ABS(J1503),ABS(I1503))</f>
        <v>0.77219713769668119</v>
      </c>
      <c r="N1503" s="35">
        <f t="shared" si="303"/>
        <v>13.261915731162592</v>
      </c>
      <c r="O1503" s="35">
        <f t="shared" si="304"/>
        <v>13261.915731162591</v>
      </c>
      <c r="P1503" s="35">
        <f t="shared" si="310"/>
        <v>1.6978532378068119</v>
      </c>
      <c r="Q1503" s="35" cm="1">
        <f t="array" ref="Q1503">_xll.Interp2dTab(-1,1,Parameters!$AL$29:$AY$29,Parameters!$AK$30:$AK$37,Parameters!$AL$30:$AY$37,ABS(L1503),ABS(K1503))</f>
        <v>0.94735741345446645</v>
      </c>
      <c r="R1503" s="35">
        <f t="shared" si="305"/>
        <v>10.809873045312433</v>
      </c>
      <c r="S1503" s="35">
        <f t="shared" si="311"/>
        <v>1.2214494953352075</v>
      </c>
      <c r="X1503" s="12"/>
      <c r="AB1503" s="17">
        <f>([1]WLTC_BFH!$I1504/1000-H1503)</f>
        <v>-10.229198167978343</v>
      </c>
      <c r="AC1503" s="17">
        <f t="shared" si="306"/>
        <v>10.229198167978343</v>
      </c>
      <c r="AG1503" s="17">
        <f>([1]WLTC_BFH!$U1507/1000-N1503)</f>
        <v>-2.0274292446759734</v>
      </c>
      <c r="AH1503" s="17">
        <f t="shared" si="307"/>
        <v>2.0274292446759734</v>
      </c>
      <c r="AK1503">
        <v>-2.1205261096237606</v>
      </c>
    </row>
    <row r="1504" spans="1:37" x14ac:dyDescent="0.3">
      <c r="A1504" s="6" t="s">
        <v>6</v>
      </c>
      <c r="B1504" s="6">
        <v>1500</v>
      </c>
      <c r="C1504" s="11">
        <v>50.5</v>
      </c>
      <c r="D1504" s="11">
        <v>50.5</v>
      </c>
      <c r="E1504" s="11">
        <v>47.036000000000001</v>
      </c>
      <c r="F1504" s="13">
        <f t="shared" si="308"/>
        <v>0.33333333333333409</v>
      </c>
      <c r="G1504" s="13">
        <f t="shared" si="309"/>
        <v>15.163611111111127</v>
      </c>
      <c r="H1504" s="35" cm="1">
        <f t="array" ref="H1504">(m*g*_xll.Interp1d(-1,Parameters!$H$48:$H$54,Parameters!$I$48:$I$54,C1504)+c_w*A*rho_L*(C1504/3.6)^2/2+F1504*e_i*m)*C1504/3.6/1000</f>
        <v>8.4264233294008459</v>
      </c>
      <c r="I1504" s="35">
        <f t="shared" si="299"/>
        <v>21.34040206994003</v>
      </c>
      <c r="J1504" s="35">
        <f t="shared" si="300"/>
        <v>3770.6138461601527</v>
      </c>
      <c r="K1504" s="35">
        <f t="shared" si="301"/>
        <v>87.100851048460228</v>
      </c>
      <c r="L1504" s="35">
        <f t="shared" si="302"/>
        <v>461.91520839889165</v>
      </c>
      <c r="M1504" s="35" cm="1">
        <f t="array" ref="M1504">_xll.Interp2dTab(-1,1,Parameters!$V$29:$AI$29,Parameters!$U$30:$U$37,Parameters!$V$30:$AI$37,ABS(J1504),ABS(I1504))*_xll.Interp2dTab(-1,1,Parameters!$V$18:$AI$18,Parameters!$U$19:$U$26,Parameters!$V$19:$AI$26,ABS(J1504),ABS(I1504))</f>
        <v>0.74853928240065637</v>
      </c>
      <c r="N1504" s="35">
        <f t="shared" si="303"/>
        <v>11.257155806674946</v>
      </c>
      <c r="O1504" s="35">
        <f t="shared" si="304"/>
        <v>11257.155806674946</v>
      </c>
      <c r="P1504" s="35">
        <f t="shared" si="310"/>
        <v>1.7009802255308881</v>
      </c>
      <c r="Q1504" s="35" cm="1">
        <f t="array" ref="Q1504">_xll.Interp2dTab(-1,1,Parameters!$AL$29:$AY$29,Parameters!$AK$30:$AK$37,Parameters!$AL$30:$AY$37,ABS(L1504),ABS(K1504))</f>
        <v>0.95168278223954017</v>
      </c>
      <c r="R1504" s="35">
        <f t="shared" si="305"/>
        <v>8.854235346752235</v>
      </c>
      <c r="S1504" s="35">
        <f t="shared" si="311"/>
        <v>1.2239090051537498</v>
      </c>
      <c r="X1504" s="12"/>
      <c r="AB1504" s="17">
        <f>([1]WLTC_BFH!$I1505/1000-H1504)</f>
        <v>-8.4187142294008463</v>
      </c>
      <c r="AC1504" s="17">
        <f t="shared" si="306"/>
        <v>8.4187142294008463</v>
      </c>
      <c r="AG1504" s="17">
        <f>([1]WLTC_BFH!$U1508/1000-N1504)</f>
        <v>-1.6275411277758032</v>
      </c>
      <c r="AH1504" s="17">
        <f t="shared" si="307"/>
        <v>1.6275411277758032</v>
      </c>
      <c r="AK1504">
        <v>-0.26608675157746298</v>
      </c>
    </row>
    <row r="1505" spans="1:37" x14ac:dyDescent="0.3">
      <c r="A1505" s="6" t="s">
        <v>6</v>
      </c>
      <c r="B1505" s="6">
        <v>1501</v>
      </c>
      <c r="C1505" s="11">
        <v>51.3</v>
      </c>
      <c r="D1505" s="11">
        <v>51.3</v>
      </c>
      <c r="E1505" s="11">
        <v>48.292299999999997</v>
      </c>
      <c r="F1505" s="13">
        <f t="shared" si="308"/>
        <v>0.22222222222222143</v>
      </c>
      <c r="G1505" s="13">
        <f t="shared" si="309"/>
        <v>15.177861111111127</v>
      </c>
      <c r="H1505" s="35" cm="1">
        <f t="array" ref="H1505">(m*g*_xll.Interp1d(-1,Parameters!$H$48:$H$54,Parameters!$I$48:$I$54,C1505)+c_w*A*rho_L*(C1505/3.6)^2/2+F1505*e_i*m)*C1505/3.6/1000</f>
        <v>6.4483692439633957</v>
      </c>
      <c r="I1505" s="35">
        <f t="shared" si="299"/>
        <v>16.076193872216614</v>
      </c>
      <c r="J1505" s="35">
        <f t="shared" si="300"/>
        <v>3830.3463427329866</v>
      </c>
      <c r="K1505" s="35">
        <f t="shared" si="301"/>
        <v>65.614985289452108</v>
      </c>
      <c r="L1505" s="35">
        <f t="shared" si="302"/>
        <v>469.23267704679489</v>
      </c>
      <c r="M1505" s="35" cm="1">
        <f t="array" ref="M1505">_xll.Interp2dTab(-1,1,Parameters!$V$29:$AI$29,Parameters!$U$30:$U$37,Parameters!$V$30:$AI$37,ABS(J1505),ABS(I1505))*_xll.Interp2dTab(-1,1,Parameters!$V$18:$AI$18,Parameters!$U$19:$U$26,Parameters!$V$19:$AI$26,ABS(J1505),ABS(I1505))</f>
        <v>0.72540116405932353</v>
      </c>
      <c r="N1505" s="35">
        <f t="shared" si="303"/>
        <v>8.8893836451523072</v>
      </c>
      <c r="O1505" s="35">
        <f t="shared" si="304"/>
        <v>8889.3836451523075</v>
      </c>
      <c r="P1505" s="35">
        <f t="shared" si="310"/>
        <v>1.7034494987656525</v>
      </c>
      <c r="Q1505" s="35" cm="1">
        <f t="array" ref="Q1505">_xll.Interp2dTab(-1,1,Parameters!$AL$29:$AY$29,Parameters!$AK$30:$AK$37,Parameters!$AL$30:$AY$37,ABS(L1505),ABS(K1505))</f>
        <v>0.95298120255702956</v>
      </c>
      <c r="R1505" s="35">
        <f t="shared" si="305"/>
        <v>6.7665230191961774</v>
      </c>
      <c r="S1505" s="35">
        <f t="shared" si="311"/>
        <v>1.2257885948813043</v>
      </c>
      <c r="X1505" s="12"/>
      <c r="AB1505" s="17">
        <f>([1]WLTC_BFH!$I1506/1000-H1505)</f>
        <v>-6.4415385439633956</v>
      </c>
      <c r="AC1505" s="17">
        <f t="shared" si="306"/>
        <v>6.4415385439633956</v>
      </c>
      <c r="AG1505" s="17">
        <f>([1]WLTC_BFH!$U1509/1000-N1505)</f>
        <v>-0.70397188044607972</v>
      </c>
      <c r="AH1505" s="17">
        <f t="shared" si="307"/>
        <v>0.70397188044607972</v>
      </c>
      <c r="AK1505">
        <v>-0.18274068628522855</v>
      </c>
    </row>
    <row r="1506" spans="1:37" x14ac:dyDescent="0.3">
      <c r="A1506" s="6" t="s">
        <v>6</v>
      </c>
      <c r="B1506" s="6">
        <v>1502</v>
      </c>
      <c r="C1506" s="11">
        <v>52.1</v>
      </c>
      <c r="D1506" s="11">
        <v>52.1</v>
      </c>
      <c r="E1506" s="11">
        <v>49.851799999999997</v>
      </c>
      <c r="F1506" s="13">
        <f t="shared" si="308"/>
        <v>0.2222222222222234</v>
      </c>
      <c r="G1506" s="13">
        <f t="shared" si="309"/>
        <v>15.19233333333335</v>
      </c>
      <c r="H1506" s="35" cm="1">
        <f t="array" ref="H1506">(m*g*_xll.Interp1d(-1,Parameters!$H$48:$H$54,Parameters!$I$48:$I$54,C1506)+c_w*A*rho_L*(C1506/3.6)^2/2+F1506*e_i*m)*C1506/3.6/1000</f>
        <v>6.5919282150344634</v>
      </c>
      <c r="I1506" s="35">
        <f t="shared" si="299"/>
        <v>16.181748544462195</v>
      </c>
      <c r="J1506" s="35">
        <f t="shared" si="300"/>
        <v>3890.078839305821</v>
      </c>
      <c r="K1506" s="35">
        <f t="shared" si="301"/>
        <v>66.045806684222455</v>
      </c>
      <c r="L1506" s="35">
        <f t="shared" si="302"/>
        <v>476.55014569469813</v>
      </c>
      <c r="M1506" s="35" cm="1">
        <f t="array" ref="M1506">_xll.Interp2dTab(-1,1,Parameters!$V$29:$AI$29,Parameters!$U$30:$U$37,Parameters!$V$30:$AI$37,ABS(J1506),ABS(I1506))*_xll.Interp2dTab(-1,1,Parameters!$V$18:$AI$18,Parameters!$U$19:$U$26,Parameters!$V$19:$AI$26,ABS(J1506),ABS(I1506))</f>
        <v>0.72604326373276984</v>
      </c>
      <c r="N1506" s="35">
        <f t="shared" si="303"/>
        <v>9.0792498798814183</v>
      </c>
      <c r="O1506" s="35">
        <f t="shared" si="304"/>
        <v>9079.2498798814177</v>
      </c>
      <c r="P1506" s="35">
        <f t="shared" si="310"/>
        <v>1.7059715126211752</v>
      </c>
      <c r="Q1506" s="35" cm="1">
        <f t="array" ref="Q1506">_xll.Interp2dTab(-1,1,Parameters!$AL$29:$AY$29,Parameters!$AK$30:$AK$37,Parameters!$AL$30:$AY$37,ABS(L1506),ABS(K1506))</f>
        <v>0.95345123545577881</v>
      </c>
      <c r="R1506" s="35">
        <f t="shared" si="305"/>
        <v>6.9137549671151461</v>
      </c>
      <c r="S1506" s="35">
        <f t="shared" si="311"/>
        <v>1.2277090823721697</v>
      </c>
      <c r="X1506" s="12"/>
      <c r="AB1506" s="17">
        <f>([1]WLTC_BFH!$I1507/1000-H1506)</f>
        <v>-6.5819039150344629</v>
      </c>
      <c r="AC1506" s="17">
        <f t="shared" si="306"/>
        <v>6.5819039150344629</v>
      </c>
      <c r="AG1506" s="17">
        <f>([1]WLTC_BFH!$U1510/1000-N1506)</f>
        <v>-2.3032498798814185</v>
      </c>
      <c r="AH1506" s="17">
        <f t="shared" si="307"/>
        <v>2.3032498798814185</v>
      </c>
      <c r="AK1506">
        <v>-3.2860511139522597</v>
      </c>
    </row>
    <row r="1507" spans="1:37" x14ac:dyDescent="0.3">
      <c r="A1507" s="6" t="s">
        <v>6</v>
      </c>
      <c r="B1507" s="6">
        <v>1503</v>
      </c>
      <c r="C1507" s="11">
        <v>52.7</v>
      </c>
      <c r="D1507" s="11">
        <v>52.7</v>
      </c>
      <c r="E1507" s="11">
        <v>51.088900000000002</v>
      </c>
      <c r="F1507" s="13">
        <f t="shared" si="308"/>
        <v>0.16666666666666705</v>
      </c>
      <c r="G1507" s="13">
        <f t="shared" si="309"/>
        <v>15.206972222222239</v>
      </c>
      <c r="H1507" s="35" cm="1">
        <f t="array" ref="H1507">(m*g*_xll.Interp1d(-1,Parameters!$H$48:$H$54,Parameters!$I$48:$I$54,C1507)+c_w*A*rho_L*(C1507/3.6)^2/2+F1507*e_i*m)*C1507/3.6/1000</f>
        <v>5.5947833359605861</v>
      </c>
      <c r="I1507" s="35">
        <f t="shared" si="299"/>
        <v>13.577610927687205</v>
      </c>
      <c r="J1507" s="35">
        <f t="shared" si="300"/>
        <v>3934.8782117354467</v>
      </c>
      <c r="K1507" s="35">
        <f t="shared" si="301"/>
        <v>55.417019001355328</v>
      </c>
      <c r="L1507" s="35">
        <f t="shared" si="302"/>
        <v>482.0382471806256</v>
      </c>
      <c r="M1507" s="35" cm="1">
        <f t="array" ref="M1507">_xll.Interp2dTab(-1,1,Parameters!$V$29:$AI$29,Parameters!$U$30:$U$37,Parameters!$V$30:$AI$37,ABS(J1507),ABS(I1507))*_xll.Interp2dTab(-1,1,Parameters!$V$18:$AI$18,Parameters!$U$19:$U$26,Parameters!$V$19:$AI$26,ABS(J1507),ABS(I1507))</f>
        <v>0.71496429578331822</v>
      </c>
      <c r="N1507" s="35">
        <f t="shared" si="303"/>
        <v>7.8252625606022956</v>
      </c>
      <c r="O1507" s="35">
        <f t="shared" si="304"/>
        <v>7825.2625606022957</v>
      </c>
      <c r="P1507" s="35">
        <f t="shared" si="310"/>
        <v>1.708145196665787</v>
      </c>
      <c r="Q1507" s="35" cm="1">
        <f t="array" ref="Q1507">_xll.Interp2dTab(-1,1,Parameters!$AL$29:$AY$29,Parameters!$AK$30:$AK$37,Parameters!$AL$30:$AY$37,ABS(L1507),ABS(K1507))</f>
        <v>0.95400461320271102</v>
      </c>
      <c r="R1507" s="35">
        <f t="shared" si="305"/>
        <v>5.8645244043193978</v>
      </c>
      <c r="S1507" s="35">
        <f t="shared" si="311"/>
        <v>1.229338116928925</v>
      </c>
      <c r="X1507" s="12"/>
      <c r="AB1507" s="17">
        <f>([1]WLTC_BFH!$I1508/1000-H1507)</f>
        <v>-5.5879224359605857</v>
      </c>
      <c r="AC1507" s="17">
        <f t="shared" si="306"/>
        <v>5.5879224359605857</v>
      </c>
      <c r="AG1507" s="17">
        <f>([1]WLTC_BFH!$U1511/1000-N1507)</f>
        <v>-0.24411404575105333</v>
      </c>
      <c r="AH1507" s="17">
        <f t="shared" si="307"/>
        <v>0.24411404575105333</v>
      </c>
      <c r="AK1507">
        <v>-1.249882449327985</v>
      </c>
    </row>
    <row r="1508" spans="1:37" x14ac:dyDescent="0.3">
      <c r="A1508" s="6" t="s">
        <v>6</v>
      </c>
      <c r="B1508" s="6">
        <v>1504</v>
      </c>
      <c r="C1508" s="11">
        <v>53.4</v>
      </c>
      <c r="D1508" s="11">
        <v>53.4</v>
      </c>
      <c r="E1508" s="11">
        <v>51.807299999999998</v>
      </c>
      <c r="F1508" s="13">
        <f t="shared" si="308"/>
        <v>0.19444444444444325</v>
      </c>
      <c r="G1508" s="13">
        <f t="shared" si="309"/>
        <v>15.221805555555573</v>
      </c>
      <c r="H1508" s="35" cm="1">
        <f t="array" ref="H1508">(m*g*_xll.Interp1d(-1,Parameters!$H$48:$H$54,Parameters!$I$48:$I$54,C1508)+c_w*A*rho_L*(C1508/3.6)^2/2+F1508*e_i*m)*C1508/3.6/1000</f>
        <v>6.268872639515279</v>
      </c>
      <c r="I1508" s="35">
        <f t="shared" si="299"/>
        <v>15.014085745569671</v>
      </c>
      <c r="J1508" s="35">
        <f t="shared" si="300"/>
        <v>3987.1441462366756</v>
      </c>
      <c r="K1508" s="35">
        <f t="shared" si="301"/>
        <v>61.279990970542613</v>
      </c>
      <c r="L1508" s="35">
        <f t="shared" si="302"/>
        <v>488.44103224754082</v>
      </c>
      <c r="M1508" s="35" cm="1">
        <f t="array" ref="M1508">_xll.Interp2dTab(-1,1,Parameters!$V$29:$AI$29,Parameters!$U$30:$U$37,Parameters!$V$30:$AI$37,ABS(J1508),ABS(I1508))*_xll.Interp2dTab(-1,1,Parameters!$V$18:$AI$18,Parameters!$U$19:$U$26,Parameters!$V$19:$AI$26,ABS(J1508),ABS(I1508))</f>
        <v>0.72133008981250457</v>
      </c>
      <c r="N1508" s="35">
        <f t="shared" si="303"/>
        <v>8.6907127930081884</v>
      </c>
      <c r="O1508" s="35">
        <f t="shared" si="304"/>
        <v>8690.7127930081879</v>
      </c>
      <c r="P1508" s="35">
        <f t="shared" si="310"/>
        <v>1.7105592835527337</v>
      </c>
      <c r="Q1508" s="35" cm="1">
        <f t="array" ref="Q1508">_xll.Interp2dTab(-1,1,Parameters!$AL$29:$AY$29,Parameters!$AK$30:$AK$37,Parameters!$AL$30:$AY$37,ABS(L1508),ABS(K1508))</f>
        <v>0.95429166656050035</v>
      </c>
      <c r="R1508" s="35">
        <f t="shared" si="305"/>
        <v>6.5691369412349827</v>
      </c>
      <c r="S1508" s="35">
        <f t="shared" si="311"/>
        <v>1.2311628771903791</v>
      </c>
      <c r="X1508" s="12"/>
      <c r="AB1508" s="17">
        <f>([1]WLTC_BFH!$I1509/1000-H1508)</f>
        <v>-6.2637312395152787</v>
      </c>
      <c r="AC1508" s="17">
        <f t="shared" si="306"/>
        <v>6.2637312395152787</v>
      </c>
      <c r="AG1508" s="17">
        <f>([1]WLTC_BFH!$U1512/1000-N1508)</f>
        <v>0.13056720699183977</v>
      </c>
      <c r="AH1508" s="17">
        <f t="shared" si="307"/>
        <v>0.13056720699183977</v>
      </c>
      <c r="AK1508">
        <v>2.1939456013959759</v>
      </c>
    </row>
    <row r="1509" spans="1:37" x14ac:dyDescent="0.3">
      <c r="A1509" s="6" t="s">
        <v>6</v>
      </c>
      <c r="B1509" s="6">
        <v>1505</v>
      </c>
      <c r="C1509" s="11">
        <v>54</v>
      </c>
      <c r="D1509" s="11">
        <v>54</v>
      </c>
      <c r="E1509" s="11">
        <v>52.340899999999998</v>
      </c>
      <c r="F1509" s="13">
        <f t="shared" si="308"/>
        <v>0.16666666666666705</v>
      </c>
      <c r="G1509" s="13">
        <f t="shared" si="309"/>
        <v>15.236805555555573</v>
      </c>
      <c r="H1509" s="35" cm="1">
        <f t="array" ref="H1509">(m*g*_xll.Interp1d(-1,Parameters!$H$48:$H$54,Parameters!$I$48:$I$54,C1509)+c_w*A*rho_L*(C1509/3.6)^2/2+F1509*e_i*m)*C1509/3.6/1000</f>
        <v>5.80714868528257</v>
      </c>
      <c r="I1509" s="35">
        <f t="shared" si="299"/>
        <v>13.753710798578505</v>
      </c>
      <c r="J1509" s="35">
        <f t="shared" si="300"/>
        <v>4031.9435186663022</v>
      </c>
      <c r="K1509" s="35">
        <f t="shared" si="301"/>
        <v>56.13577062439817</v>
      </c>
      <c r="L1509" s="35">
        <f t="shared" si="302"/>
        <v>493.92913373346835</v>
      </c>
      <c r="M1509" s="35" cm="1">
        <f t="array" ref="M1509">_xll.Interp2dTab(-1,1,Parameters!$V$29:$AI$29,Parameters!$U$30:$U$37,Parameters!$V$30:$AI$37,ABS(J1509),ABS(I1509))*_xll.Interp2dTab(-1,1,Parameters!$V$18:$AI$18,Parameters!$U$19:$U$26,Parameters!$V$19:$AI$26,ABS(J1509),ABS(I1509))</f>
        <v>0.71694004901805275</v>
      </c>
      <c r="N1509" s="35">
        <f t="shared" si="303"/>
        <v>8.0999083441303821</v>
      </c>
      <c r="O1509" s="35">
        <f t="shared" si="304"/>
        <v>8099.9083441303819</v>
      </c>
      <c r="P1509" s="35">
        <f t="shared" si="310"/>
        <v>1.7128092580927698</v>
      </c>
      <c r="Q1509" s="35" cm="1">
        <f t="array" ref="Q1509">_xll.Interp2dTab(-1,1,Parameters!$AL$29:$AY$29,Parameters!$AK$30:$AK$37,Parameters!$AL$30:$AY$37,ABS(L1509),ABS(K1509))</f>
        <v>0.95465920724377062</v>
      </c>
      <c r="R1509" s="35">
        <f t="shared" si="305"/>
        <v>6.0829546724307919</v>
      </c>
      <c r="S1509" s="35">
        <f t="shared" si="311"/>
        <v>1.2328525868216098</v>
      </c>
      <c r="X1509" s="12"/>
      <c r="AB1509" s="17">
        <f>([1]WLTC_BFH!$I1510/1000-H1509)</f>
        <v>-5.8027936852825697</v>
      </c>
      <c r="AC1509" s="17">
        <f t="shared" si="306"/>
        <v>5.8027936852825697</v>
      </c>
      <c r="AG1509" s="17">
        <f>([1]WLTC_BFH!$U1513/1000-N1509)</f>
        <v>0.14865165586973994</v>
      </c>
      <c r="AH1509" s="17">
        <f t="shared" si="307"/>
        <v>0.14865165586973994</v>
      </c>
      <c r="AK1509">
        <v>2.3478382089882208</v>
      </c>
    </row>
    <row r="1510" spans="1:37" x14ac:dyDescent="0.3">
      <c r="A1510" s="6" t="s">
        <v>6</v>
      </c>
      <c r="B1510" s="6">
        <v>1506</v>
      </c>
      <c r="C1510" s="11">
        <v>54.5</v>
      </c>
      <c r="D1510" s="11">
        <v>54.5</v>
      </c>
      <c r="E1510" s="11">
        <v>52.829900000000002</v>
      </c>
      <c r="F1510" s="13">
        <f t="shared" si="308"/>
        <v>0.1388888888888889</v>
      </c>
      <c r="G1510" s="13">
        <f t="shared" si="309"/>
        <v>15.251944444444462</v>
      </c>
      <c r="H1510" s="35" cm="1">
        <f t="array" ref="H1510">(m*g*_xll.Interp1d(-1,Parameters!$H$48:$H$54,Parameters!$I$48:$I$54,C1510)+c_w*A*rho_L*(C1510/3.6)^2/2+F1510*e_i*m)*C1510/3.6/1000</f>
        <v>5.3182760361500634</v>
      </c>
      <c r="I1510" s="35">
        <f t="shared" si="299"/>
        <v>12.480301431140209</v>
      </c>
      <c r="J1510" s="35">
        <f t="shared" si="300"/>
        <v>4069.2763290243238</v>
      </c>
      <c r="K1510" s="35">
        <f t="shared" si="301"/>
        <v>50.938350291198766</v>
      </c>
      <c r="L1510" s="35">
        <f t="shared" si="302"/>
        <v>498.50255163840791</v>
      </c>
      <c r="M1510" s="35" cm="1">
        <f t="array" ref="M1510">_xll.Interp2dTab(-1,1,Parameters!$V$29:$AI$29,Parameters!$U$30:$U$37,Parameters!$V$30:$AI$37,ABS(J1510),ABS(I1510))*_xll.Interp2dTab(-1,1,Parameters!$V$18:$AI$18,Parameters!$U$19:$U$26,Parameters!$V$19:$AI$26,ABS(J1510),ABS(I1510))</f>
        <v>0.71267706845948509</v>
      </c>
      <c r="N1510" s="35">
        <f t="shared" si="303"/>
        <v>7.4623925358591805</v>
      </c>
      <c r="O1510" s="35">
        <f t="shared" si="304"/>
        <v>7462.3925358591805</v>
      </c>
      <c r="P1510" s="35">
        <f t="shared" si="310"/>
        <v>1.7148821449082863</v>
      </c>
      <c r="Q1510" s="35" cm="1">
        <f t="array" ref="Q1510">_xll.Interp2dTab(-1,1,Parameters!$AL$29:$AY$29,Parameters!$AK$30:$AK$37,Parameters!$AL$30:$AY$37,ABS(L1510),ABS(K1510))</f>
        <v>0.95492372245081425</v>
      </c>
      <c r="R1510" s="35">
        <f t="shared" si="305"/>
        <v>5.5693202620421802</v>
      </c>
      <c r="S1510" s="35">
        <f t="shared" si="311"/>
        <v>1.2343996202277325</v>
      </c>
      <c r="X1510" s="12"/>
      <c r="AB1510" s="17">
        <f>([1]WLTC_BFH!$I1511/1000-H1510)</f>
        <v>-5.3139294361500635</v>
      </c>
      <c r="AC1510" s="17">
        <f t="shared" si="306"/>
        <v>5.3139294361500635</v>
      </c>
      <c r="AG1510" s="17">
        <f>([1]WLTC_BFH!$U1514/1000-N1510)</f>
        <v>-0.34968665350611872</v>
      </c>
      <c r="AH1510" s="17">
        <f t="shared" si="307"/>
        <v>0.34968665350611872</v>
      </c>
      <c r="AK1510">
        <v>1.3344257881613215</v>
      </c>
    </row>
    <row r="1511" spans="1:37" x14ac:dyDescent="0.3">
      <c r="A1511" s="6" t="s">
        <v>6</v>
      </c>
      <c r="B1511" s="6">
        <v>1507</v>
      </c>
      <c r="C1511" s="11">
        <v>55</v>
      </c>
      <c r="D1511" s="11">
        <v>55</v>
      </c>
      <c r="E1511" s="11">
        <v>53.578400000000002</v>
      </c>
      <c r="F1511" s="13">
        <f t="shared" si="308"/>
        <v>0.1388888888888889</v>
      </c>
      <c r="G1511" s="13">
        <f t="shared" si="309"/>
        <v>15.267222222222239</v>
      </c>
      <c r="H1511" s="35" cm="1">
        <f t="array" ref="H1511">(m*g*_xll.Interp1d(-1,Parameters!$H$48:$H$54,Parameters!$I$48:$I$54,C1511)+c_w*A*rho_L*(C1511/3.6)^2/2+F1511*e_i*m)*C1511/3.6/1000</f>
        <v>5.396836539110466</v>
      </c>
      <c r="I1511" s="35">
        <f t="shared" si="299"/>
        <v>12.549524677494517</v>
      </c>
      <c r="J1511" s="35">
        <f t="shared" si="300"/>
        <v>4106.6091393823453</v>
      </c>
      <c r="K1511" s="35">
        <f t="shared" si="301"/>
        <v>51.220884971193875</v>
      </c>
      <c r="L1511" s="35">
        <f t="shared" si="302"/>
        <v>503.07596954334747</v>
      </c>
      <c r="M1511" s="35" cm="1">
        <f t="array" ref="M1511">_xll.Interp2dTab(-1,1,Parameters!$V$29:$AI$29,Parameters!$U$30:$U$37,Parameters!$V$30:$AI$37,ABS(J1511),ABS(I1511))*_xll.Interp2dTab(-1,1,Parameters!$V$18:$AI$18,Parameters!$U$19:$U$26,Parameters!$V$19:$AI$26,ABS(J1511),ABS(I1511))</f>
        <v>0.71409791700057634</v>
      </c>
      <c r="N1511" s="35">
        <f t="shared" si="303"/>
        <v>7.5575581592210561</v>
      </c>
      <c r="O1511" s="35">
        <f t="shared" si="304"/>
        <v>7557.5581592210565</v>
      </c>
      <c r="P1511" s="35">
        <f t="shared" si="310"/>
        <v>1.7169814666191809</v>
      </c>
      <c r="Q1511" s="35" cm="1">
        <f t="array" ref="Q1511">_xll.Interp2dTab(-1,1,Parameters!$AL$29:$AY$29,Parameters!$AK$30:$AK$37,Parameters!$AL$30:$AY$37,ABS(L1511),ABS(K1511))</f>
        <v>0.95500000000000007</v>
      </c>
      <c r="R1511" s="35">
        <f t="shared" si="305"/>
        <v>5.6511377372884457</v>
      </c>
      <c r="S1511" s="35">
        <f t="shared" si="311"/>
        <v>1.2359693807103127</v>
      </c>
      <c r="X1511" s="12"/>
      <c r="AB1511" s="17">
        <f>([1]WLTC_BFH!$I1512/1000-H1511)</f>
        <v>-5.3903587391104661</v>
      </c>
      <c r="AC1511" s="17">
        <f t="shared" si="306"/>
        <v>5.3903587391104661</v>
      </c>
      <c r="AG1511" s="17">
        <f>([1]WLTC_BFH!$U1515/1000-N1511)</f>
        <v>0.27310850744528992</v>
      </c>
      <c r="AH1511" s="17">
        <f t="shared" si="307"/>
        <v>0.27310850744528992</v>
      </c>
      <c r="AK1511">
        <v>0.77772546666019604</v>
      </c>
    </row>
    <row r="1512" spans="1:37" x14ac:dyDescent="0.3">
      <c r="A1512" s="6" t="s">
        <v>6</v>
      </c>
      <c r="B1512" s="6">
        <v>1508</v>
      </c>
      <c r="C1512" s="11">
        <v>55.6</v>
      </c>
      <c r="D1512" s="11">
        <v>55.6</v>
      </c>
      <c r="E1512" s="11">
        <v>54.362200000000001</v>
      </c>
      <c r="F1512" s="13">
        <f t="shared" si="308"/>
        <v>0.16666666666666705</v>
      </c>
      <c r="G1512" s="13">
        <f t="shared" si="309"/>
        <v>15.282666666666683</v>
      </c>
      <c r="H1512" s="35" cm="1">
        <f t="array" ref="H1512">(m*g*_xll.Interp1d(-1,Parameters!$H$48:$H$54,Parameters!$I$48:$I$54,C1512)+c_w*A*rho_L*(C1512/3.6)^2/2+F1512*e_i*m)*C1512/3.6/1000</f>
        <v>6.0755864476799104</v>
      </c>
      <c r="I1512" s="35">
        <f t="shared" si="299"/>
        <v>13.97539576140152</v>
      </c>
      <c r="J1512" s="35">
        <f t="shared" si="300"/>
        <v>4151.4085118119701</v>
      </c>
      <c r="K1512" s="35">
        <f t="shared" si="301"/>
        <v>57.040577800160307</v>
      </c>
      <c r="L1512" s="35">
        <f t="shared" si="302"/>
        <v>508.56407102927477</v>
      </c>
      <c r="M1512" s="35" cm="1">
        <f t="array" ref="M1512">_xll.Interp2dTab(-1,1,Parameters!$V$29:$AI$29,Parameters!$U$30:$U$37,Parameters!$V$30:$AI$37,ABS(J1512),ABS(I1512))*_xll.Interp2dTab(-1,1,Parameters!$V$18:$AI$18,Parameters!$U$19:$U$26,Parameters!$V$19:$AI$26,ABS(J1512),ABS(I1512))</f>
        <v>0.72139262547107386</v>
      </c>
      <c r="N1512" s="35">
        <f t="shared" si="303"/>
        <v>8.4220246134516756</v>
      </c>
      <c r="O1512" s="35">
        <f t="shared" si="304"/>
        <v>8422.0246134516765</v>
      </c>
      <c r="P1512" s="35">
        <f t="shared" si="310"/>
        <v>1.7193209179006952</v>
      </c>
      <c r="Q1512" s="35" cm="1">
        <f t="array" ref="Q1512">_xll.Interp2dTab(-1,1,Parameters!$AL$29:$AY$29,Parameters!$AK$30:$AK$37,Parameters!$AL$30:$AY$37,ABS(L1512),ABS(K1512))</f>
        <v>0.95499999999999996</v>
      </c>
      <c r="R1512" s="35">
        <f t="shared" si="305"/>
        <v>6.3618706258428386</v>
      </c>
      <c r="S1512" s="35">
        <f t="shared" si="311"/>
        <v>1.2377365669952691</v>
      </c>
      <c r="X1512" s="12"/>
      <c r="AB1512" s="17">
        <f>([1]WLTC_BFH!$I1513/1000-H1512)</f>
        <v>-6.0695425476799105</v>
      </c>
      <c r="AC1512" s="17">
        <f t="shared" si="306"/>
        <v>6.0695425476799105</v>
      </c>
      <c r="AG1512" s="17">
        <f>([1]WLTC_BFH!$U1516/1000-N1512)</f>
        <v>2.1774039579769173</v>
      </c>
      <c r="AH1512" s="17">
        <f t="shared" si="307"/>
        <v>2.1774039579769173</v>
      </c>
      <c r="AK1512">
        <v>3.2079528782260329</v>
      </c>
    </row>
    <row r="1513" spans="1:37" x14ac:dyDescent="0.3">
      <c r="A1513" s="6" t="s">
        <v>6</v>
      </c>
      <c r="B1513" s="6">
        <v>1509</v>
      </c>
      <c r="C1513" s="11">
        <v>56.3</v>
      </c>
      <c r="D1513" s="11">
        <v>56.3</v>
      </c>
      <c r="E1513" s="11">
        <v>54.902500000000003</v>
      </c>
      <c r="F1513" s="13">
        <f t="shared" si="308"/>
        <v>0.19444444444444325</v>
      </c>
      <c r="G1513" s="13">
        <f t="shared" si="309"/>
        <v>15.298305555555572</v>
      </c>
      <c r="H1513" s="35" cm="1">
        <f t="array" ref="H1513">(m*g*_xll.Interp1d(-1,Parameters!$H$48:$H$54,Parameters!$I$48:$I$54,C1513)+c_w*A*rho_L*(C1513/3.6)^2/2+F1513*e_i*m)*C1513/3.6/1000</f>
        <v>6.7863303672783548</v>
      </c>
      <c r="I1513" s="35">
        <f t="shared" si="299"/>
        <v>15.416198906948113</v>
      </c>
      <c r="J1513" s="35">
        <f t="shared" si="300"/>
        <v>4203.6744463132</v>
      </c>
      <c r="K1513" s="35">
        <f t="shared" si="301"/>
        <v>62.921215838708726</v>
      </c>
      <c r="L1513" s="35">
        <f t="shared" si="302"/>
        <v>514.9668560961901</v>
      </c>
      <c r="M1513" s="35" cm="1">
        <f t="array" ref="M1513">_xll.Interp2dTab(-1,1,Parameters!$V$29:$AI$29,Parameters!$U$30:$U$37,Parameters!$V$30:$AI$37,ABS(J1513),ABS(I1513))*_xll.Interp2dTab(-1,1,Parameters!$V$18:$AI$18,Parameters!$U$19:$U$26,Parameters!$V$19:$AI$26,ABS(J1513),ABS(I1513))</f>
        <v>0.72890388586409249</v>
      </c>
      <c r="N1513" s="35">
        <f t="shared" si="303"/>
        <v>9.3103226624088791</v>
      </c>
      <c r="O1513" s="35">
        <f t="shared" si="304"/>
        <v>9310.3226624088784</v>
      </c>
      <c r="P1513" s="35">
        <f t="shared" si="310"/>
        <v>1.7219071186402533</v>
      </c>
      <c r="Q1513" s="35" cm="1">
        <f t="array" ref="Q1513">_xll.Interp2dTab(-1,1,Parameters!$AL$29:$AY$29,Parameters!$AK$30:$AK$37,Parameters!$AL$30:$AY$37,ABS(L1513),ABS(K1513))</f>
        <v>0.95500000000000007</v>
      </c>
      <c r="R1513" s="35">
        <f t="shared" si="305"/>
        <v>7.1061050966265489</v>
      </c>
      <c r="S1513" s="35">
        <f t="shared" si="311"/>
        <v>1.2397104850776655</v>
      </c>
      <c r="X1513" s="12"/>
      <c r="AB1513" s="17">
        <f>([1]WLTC_BFH!$I1514/1000-H1513)</f>
        <v>-6.7815180672783546</v>
      </c>
      <c r="AC1513" s="17">
        <f t="shared" si="306"/>
        <v>6.7815180672783546</v>
      </c>
      <c r="AG1513" s="17">
        <f>([1]WLTC_BFH!$U1517/1000-N1513)</f>
        <v>1.3471822880861755</v>
      </c>
      <c r="AH1513" s="17">
        <f t="shared" si="307"/>
        <v>1.3471822880861755</v>
      </c>
      <c r="AK1513">
        <v>4.2647192049600102</v>
      </c>
    </row>
    <row r="1514" spans="1:37" x14ac:dyDescent="0.3">
      <c r="A1514" s="6" t="s">
        <v>6</v>
      </c>
      <c r="B1514" s="6">
        <v>1510</v>
      </c>
      <c r="C1514" s="11">
        <v>57.2</v>
      </c>
      <c r="D1514" s="11">
        <v>57.2</v>
      </c>
      <c r="E1514" s="11">
        <v>55.3249</v>
      </c>
      <c r="F1514" s="13">
        <f t="shared" si="308"/>
        <v>0.25000000000000155</v>
      </c>
      <c r="G1514" s="13">
        <f t="shared" si="309"/>
        <v>15.31419444444446</v>
      </c>
      <c r="H1514" s="35" cm="1">
        <f t="array" ref="H1514">(m*g*_xll.Interp1d(-1,Parameters!$H$48:$H$54,Parameters!$I$48:$I$54,C1514)+c_w*A*rho_L*(C1514/3.6)^2/2+F1514*e_i*m)*C1514/3.6/1000</f>
        <v>8.1527534249604514</v>
      </c>
      <c r="I1514" s="35">
        <f t="shared" si="299"/>
        <v>18.228837813421105</v>
      </c>
      <c r="J1514" s="35">
        <f t="shared" si="300"/>
        <v>4270.8735049576389</v>
      </c>
      <c r="K1514" s="35">
        <f t="shared" si="301"/>
        <v>74.401001535478244</v>
      </c>
      <c r="L1514" s="35">
        <f t="shared" si="302"/>
        <v>523.19900832508131</v>
      </c>
      <c r="M1514" s="35" cm="1">
        <f t="array" ref="M1514">_xll.Interp2dTab(-1,1,Parameters!$V$29:$AI$29,Parameters!$U$30:$U$37,Parameters!$V$30:$AI$37,ABS(J1514),ABS(I1514))*_xll.Interp2dTab(-1,1,Parameters!$V$18:$AI$18,Parameters!$U$19:$U$26,Parameters!$V$19:$AI$26,ABS(J1514),ABS(I1514))</f>
        <v>0.74242128582556921</v>
      </c>
      <c r="N1514" s="35">
        <f t="shared" si="303"/>
        <v>10.981303446727859</v>
      </c>
      <c r="O1514" s="35">
        <f t="shared" si="304"/>
        <v>10981.303446727859</v>
      </c>
      <c r="P1514" s="35">
        <f t="shared" si="310"/>
        <v>1.7249574807087888</v>
      </c>
      <c r="Q1514" s="35" cm="1">
        <f t="array" ref="Q1514">_xll.Interp2dTab(-1,1,Parameters!$AL$29:$AY$29,Parameters!$AK$30:$AK$37,Parameters!$AL$30:$AY$37,ABS(L1514),ABS(K1514))</f>
        <v>0.95499999999999996</v>
      </c>
      <c r="R1514" s="35">
        <f t="shared" si="305"/>
        <v>8.5369145811104215</v>
      </c>
      <c r="S1514" s="35">
        <f t="shared" si="311"/>
        <v>1.2420818502390851</v>
      </c>
      <c r="X1514" s="12"/>
      <c r="AB1514" s="17">
        <f>([1]WLTC_BFH!$I1515/1000-H1514)</f>
        <v>-8.1484666249604523</v>
      </c>
      <c r="AC1514" s="17">
        <f t="shared" si="306"/>
        <v>8.1484666249604523</v>
      </c>
      <c r="AG1514" s="17">
        <f>([1]WLTC_BFH!$U1518/1000-N1514)</f>
        <v>1.2649539790147131</v>
      </c>
      <c r="AH1514" s="17">
        <f t="shared" si="307"/>
        <v>1.2649539790147131</v>
      </c>
      <c r="AK1514">
        <v>6.3021294052835408</v>
      </c>
    </row>
    <row r="1515" spans="1:37" x14ac:dyDescent="0.3">
      <c r="A1515" s="6" t="s">
        <v>6</v>
      </c>
      <c r="B1515" s="6">
        <v>1511</v>
      </c>
      <c r="C1515" s="11">
        <v>58.5</v>
      </c>
      <c r="D1515" s="11">
        <v>58.5</v>
      </c>
      <c r="E1515" s="11">
        <v>56.1753</v>
      </c>
      <c r="F1515" s="13">
        <f t="shared" si="308"/>
        <v>0.36111111111111033</v>
      </c>
      <c r="G1515" s="13">
        <f t="shared" si="309"/>
        <v>15.33044444444446</v>
      </c>
      <c r="H1515" s="35" cm="1">
        <f t="array" ref="H1515">(m*g*_xll.Interp1d(-1,Parameters!$H$48:$H$54,Parameters!$I$48:$I$54,C1515)+c_w*A*rho_L*(C1515/3.6)^2/2+F1515*e_i*m)*C1515/3.6/1000</f>
        <v>10.879854691351213</v>
      </c>
      <c r="I1515" s="35">
        <f t="shared" si="299"/>
        <v>23.785809217892002</v>
      </c>
      <c r="J1515" s="35">
        <f t="shared" si="300"/>
        <v>4367.9388118884945</v>
      </c>
      <c r="K1515" s="35">
        <f t="shared" si="301"/>
        <v>97.081780322826205</v>
      </c>
      <c r="L1515" s="35">
        <f t="shared" si="302"/>
        <v>535.08989487792405</v>
      </c>
      <c r="M1515" s="35" cm="1">
        <f t="array" ref="M1515">_xll.Interp2dTab(-1,1,Parameters!$V$29:$AI$29,Parameters!$U$30:$U$37,Parameters!$V$30:$AI$37,ABS(J1515),ABS(I1515))*_xll.Interp2dTab(-1,1,Parameters!$V$18:$AI$18,Parameters!$U$19:$U$26,Parameters!$V$19:$AI$26,ABS(J1515),ABS(I1515))</f>
        <v>0.7677975656680972</v>
      </c>
      <c r="N1515" s="35">
        <f t="shared" si="303"/>
        <v>14.170212537577054</v>
      </c>
      <c r="O1515" s="35">
        <f t="shared" si="304"/>
        <v>14170.212537577054</v>
      </c>
      <c r="P1515" s="35">
        <f t="shared" si="310"/>
        <v>1.7288936508581159</v>
      </c>
      <c r="Q1515" s="35" cm="1">
        <f t="array" ref="Q1515">_xll.Interp2dTab(-1,1,Parameters!$AL$29:$AY$29,Parameters!$AK$30:$AK$37,Parameters!$AL$30:$AY$37,ABS(L1515),ABS(K1515))</f>
        <v>0.95499999999999996</v>
      </c>
      <c r="R1515" s="35">
        <f t="shared" si="305"/>
        <v>11.392518001414883</v>
      </c>
      <c r="S1515" s="35">
        <f t="shared" si="311"/>
        <v>1.2452464385728115</v>
      </c>
      <c r="X1515" s="12"/>
      <c r="AB1515" s="17">
        <f>([1]WLTC_BFH!$I1516/1000-H1515)</f>
        <v>-10.871891191351212</v>
      </c>
      <c r="AC1515" s="17">
        <f t="shared" si="306"/>
        <v>10.871891191351212</v>
      </c>
      <c r="AG1515" s="17">
        <f>([1]WLTC_BFH!$U1519/1000-N1515)</f>
        <v>-1.8173016464879126</v>
      </c>
      <c r="AH1515" s="17">
        <f t="shared" si="307"/>
        <v>1.8173016464879126</v>
      </c>
      <c r="AK1515">
        <v>4.2213080405061962</v>
      </c>
    </row>
    <row r="1516" spans="1:37" x14ac:dyDescent="0.3">
      <c r="A1516" s="6" t="s">
        <v>6</v>
      </c>
      <c r="B1516" s="6">
        <v>1512</v>
      </c>
      <c r="C1516" s="11">
        <v>60.2</v>
      </c>
      <c r="D1516" s="11">
        <v>60.2</v>
      </c>
      <c r="E1516" s="11">
        <v>57.170299999999997</v>
      </c>
      <c r="F1516" s="13">
        <f t="shared" si="308"/>
        <v>0.47222222222222299</v>
      </c>
      <c r="G1516" s="13">
        <f t="shared" si="309"/>
        <v>15.347166666666682</v>
      </c>
      <c r="H1516" s="35" cm="1">
        <f t="array" ref="H1516">(m*g*_xll.Interp1d(-1,Parameters!$H$48:$H$54,Parameters!$I$48:$I$54,C1516)+c_w*A*rho_L*(C1516/3.6)^2/2+F1516*e_i*m)*C1516/3.6/1000</f>
        <v>13.841567955904834</v>
      </c>
      <c r="I1516" s="35">
        <f t="shared" si="299"/>
        <v>29.406240185873635</v>
      </c>
      <c r="J1516" s="35">
        <f t="shared" si="300"/>
        <v>4494.8703671057656</v>
      </c>
      <c r="K1516" s="35">
        <f t="shared" si="301"/>
        <v>120.02156931864324</v>
      </c>
      <c r="L1516" s="35">
        <f t="shared" si="302"/>
        <v>550.63951575471833</v>
      </c>
      <c r="M1516" s="35" cm="1">
        <f t="array" ref="M1516">_xll.Interp2dTab(-1,1,Parameters!$V$29:$AI$29,Parameters!$U$30:$U$37,Parameters!$V$30:$AI$37,ABS(J1516),ABS(I1516))*_xll.Interp2dTab(-1,1,Parameters!$V$18:$AI$18,Parameters!$U$19:$U$26,Parameters!$V$19:$AI$26,ABS(J1516),ABS(I1516))</f>
        <v>0.79355293668449178</v>
      </c>
      <c r="N1516" s="35">
        <f t="shared" si="303"/>
        <v>17.442526284050658</v>
      </c>
      <c r="O1516" s="35">
        <f t="shared" si="304"/>
        <v>17442.526284050658</v>
      </c>
      <c r="P1516" s="35">
        <f t="shared" si="310"/>
        <v>1.7337387970481299</v>
      </c>
      <c r="Q1516" s="35" cm="1">
        <f t="array" ref="Q1516">_xll.Interp2dTab(-1,1,Parameters!$AL$29:$AY$29,Parameters!$AK$30:$AK$37,Parameters!$AL$30:$AY$37,ABS(L1516),ABS(K1516))</f>
        <v>0.94899352920440694</v>
      </c>
      <c r="R1516" s="35">
        <f t="shared" si="305"/>
        <v>14.585524063066032</v>
      </c>
      <c r="S1516" s="35">
        <f t="shared" si="311"/>
        <v>1.2492979730347742</v>
      </c>
      <c r="X1516" s="12"/>
      <c r="AB1516" s="17">
        <f>([1]WLTC_BFH!$I1517/1000-H1516)</f>
        <v>-13.833927455904833</v>
      </c>
      <c r="AC1516" s="17">
        <f t="shared" si="306"/>
        <v>13.833927455904833</v>
      </c>
      <c r="AG1516" s="17">
        <f>([1]WLTC_BFH!$U1520/1000-N1516)</f>
        <v>-3.1385629812983709</v>
      </c>
      <c r="AH1516" s="17">
        <f t="shared" si="307"/>
        <v>3.1385629812983709</v>
      </c>
      <c r="AK1516">
        <v>5.2233162957648336</v>
      </c>
    </row>
    <row r="1517" spans="1:37" x14ac:dyDescent="0.3">
      <c r="A1517" s="6" t="s">
        <v>6</v>
      </c>
      <c r="B1517" s="6">
        <v>1513</v>
      </c>
      <c r="C1517" s="11">
        <v>62.3</v>
      </c>
      <c r="D1517" s="11">
        <v>62.3</v>
      </c>
      <c r="E1517" s="11">
        <v>58.264899999999997</v>
      </c>
      <c r="F1517" s="13">
        <f t="shared" si="308"/>
        <v>0.58333333333333171</v>
      </c>
      <c r="G1517" s="13">
        <f t="shared" si="309"/>
        <v>15.364472222222238</v>
      </c>
      <c r="H1517" s="35" cm="1">
        <f t="array" ref="H1517">(m*g*_xll.Interp1d(-1,Parameters!$H$48:$H$54,Parameters!$I$48:$I$54,C1517)+c_w*A*rho_L*(C1517/3.6)^2/2+F1517*e_i*m)*C1517/3.6/1000</f>
        <v>17.09527773324783</v>
      </c>
      <c r="I1517" s="35">
        <f t="shared" si="299"/>
        <v>35.094480366840891</v>
      </c>
      <c r="J1517" s="35">
        <f t="shared" si="300"/>
        <v>4651.668170609456</v>
      </c>
      <c r="K1517" s="35">
        <f t="shared" si="301"/>
        <v>143.2381216172611</v>
      </c>
      <c r="L1517" s="35">
        <f t="shared" si="302"/>
        <v>569.84787095546437</v>
      </c>
      <c r="M1517" s="35" cm="1">
        <f t="array" ref="M1517">_xll.Interp2dTab(-1,1,Parameters!$V$29:$AI$29,Parameters!$U$30:$U$37,Parameters!$V$30:$AI$37,ABS(J1517),ABS(I1517))*_xll.Interp2dTab(-1,1,Parameters!$V$18:$AI$18,Parameters!$U$19:$U$26,Parameters!$V$19:$AI$26,ABS(J1517),ABS(I1517))</f>
        <v>0.81928670442674678</v>
      </c>
      <c r="N1517" s="35">
        <f t="shared" si="303"/>
        <v>20.866050481326145</v>
      </c>
      <c r="O1517" s="35">
        <f t="shared" si="304"/>
        <v>20866.050481326143</v>
      </c>
      <c r="P1517" s="35">
        <f t="shared" si="310"/>
        <v>1.7395349221818317</v>
      </c>
      <c r="Q1517" s="35" cm="1">
        <f t="array" ref="Q1517">_xll.Interp2dTab(-1,1,Parameters!$AL$29:$AY$29,Parameters!$AK$30:$AK$37,Parameters!$AL$30:$AY$37,ABS(L1517),ABS(K1517))</f>
        <v>0.94202856351482156</v>
      </c>
      <c r="R1517" s="35">
        <f t="shared" si="305"/>
        <v>18.147302953812034</v>
      </c>
      <c r="S1517" s="35">
        <f t="shared" si="311"/>
        <v>1.2543388905219441</v>
      </c>
      <c r="X1517" s="12"/>
      <c r="AB1517" s="17">
        <f>([1]WLTC_BFH!$I1518/1000-H1517)</f>
        <v>-17.08606283324783</v>
      </c>
      <c r="AC1517" s="17">
        <f t="shared" si="306"/>
        <v>17.08606283324783</v>
      </c>
      <c r="AG1517" s="17">
        <f>([1]WLTC_BFH!$U1521/1000-N1517)</f>
        <v>-2.7545147670412753</v>
      </c>
      <c r="AH1517" s="17">
        <f t="shared" si="307"/>
        <v>2.7545147670412753</v>
      </c>
      <c r="AK1517">
        <v>8.250637045870862</v>
      </c>
    </row>
    <row r="1518" spans="1:37" x14ac:dyDescent="0.3">
      <c r="A1518" s="6" t="s">
        <v>6</v>
      </c>
      <c r="B1518" s="6">
        <v>1514</v>
      </c>
      <c r="C1518" s="11">
        <v>64.7</v>
      </c>
      <c r="D1518" s="11">
        <v>64.7</v>
      </c>
      <c r="E1518" s="11">
        <v>59.3354</v>
      </c>
      <c r="F1518" s="13">
        <f t="shared" si="308"/>
        <v>0.66666666666666818</v>
      </c>
      <c r="G1518" s="13">
        <f t="shared" si="309"/>
        <v>15.382444444444459</v>
      </c>
      <c r="H1518" s="35" cm="1">
        <f t="array" ref="H1518">(m*g*_xll.Interp1d(-1,Parameters!$H$48:$H$54,Parameters!$I$48:$I$54,C1518)+c_w*A*rho_L*(C1518/3.6)^2/2+F1518*e_i*m)*C1518/3.6/1000</f>
        <v>19.981439657500541</v>
      </c>
      <c r="I1518" s="35">
        <f t="shared" si="299"/>
        <v>39.497826458304935</v>
      </c>
      <c r="J1518" s="35">
        <f t="shared" si="300"/>
        <v>4830.8656603279578</v>
      </c>
      <c r="K1518" s="35">
        <f t="shared" si="301"/>
        <v>161.2103786895716</v>
      </c>
      <c r="L1518" s="35">
        <f t="shared" si="302"/>
        <v>591.80027689917404</v>
      </c>
      <c r="M1518" s="35" cm="1">
        <f t="array" ref="M1518">_xll.Interp2dTab(-1,1,Parameters!$V$29:$AI$29,Parameters!$U$30:$U$37,Parameters!$V$30:$AI$37,ABS(J1518),ABS(I1518))*_xll.Interp2dTab(-1,1,Parameters!$V$18:$AI$18,Parameters!$U$19:$U$26,Parameters!$V$19:$AI$26,ABS(J1518),ABS(I1518))</f>
        <v>0.83916369048172879</v>
      </c>
      <c r="N1518" s="35">
        <f t="shared" si="303"/>
        <v>23.811134685808476</v>
      </c>
      <c r="O1518" s="35">
        <f t="shared" si="304"/>
        <v>23811.134685808476</v>
      </c>
      <c r="P1518" s="35">
        <f t="shared" si="310"/>
        <v>1.746149126261223</v>
      </c>
      <c r="Q1518" s="35" cm="1">
        <f t="array" ref="Q1518">_xll.Interp2dTab(-1,1,Parameters!$AL$29:$AY$29,Parameters!$AK$30:$AK$37,Parameters!$AL$30:$AY$37,ABS(L1518),ABS(K1518))</f>
        <v>0.93663688639312859</v>
      </c>
      <c r="R1518" s="35">
        <f t="shared" si="305"/>
        <v>21.333176119559592</v>
      </c>
      <c r="S1518" s="35">
        <f t="shared" si="311"/>
        <v>1.2602647727773773</v>
      </c>
      <c r="X1518" s="12"/>
      <c r="AB1518" s="17">
        <f>([1]WLTC_BFH!$I1519/1000-H1518)</f>
        <v>-19.972662657500543</v>
      </c>
      <c r="AC1518" s="17">
        <f t="shared" si="306"/>
        <v>19.972662657500543</v>
      </c>
      <c r="AG1518" s="17">
        <f>([1]WLTC_BFH!$U1522/1000-N1518)</f>
        <v>2.1562615406066676</v>
      </c>
      <c r="AH1518" s="17">
        <f t="shared" si="307"/>
        <v>2.1562615406066676</v>
      </c>
      <c r="AK1518">
        <v>15.940847845455623</v>
      </c>
    </row>
    <row r="1519" spans="1:37" x14ac:dyDescent="0.3">
      <c r="A1519" s="6" t="s">
        <v>6</v>
      </c>
      <c r="B1519" s="6">
        <v>1515</v>
      </c>
      <c r="C1519" s="11">
        <v>67.099999999999994</v>
      </c>
      <c r="D1519" s="11">
        <v>67.099999999999994</v>
      </c>
      <c r="E1519" s="11">
        <v>60.5976</v>
      </c>
      <c r="F1519" s="13">
        <f t="shared" si="308"/>
        <v>0.6666666666666643</v>
      </c>
      <c r="G1519" s="13">
        <f t="shared" si="309"/>
        <v>15.401083333333348</v>
      </c>
      <c r="H1519" s="35" cm="1">
        <f t="array" ref="H1519">(m*g*_xll.Interp1d(-1,Parameters!$H$48:$H$54,Parameters!$I$48:$I$54,C1519)+c_w*A*rho_L*(C1519/3.6)^2/2+F1519*e_i*m)*C1519/3.6/1000</f>
        <v>20.926899136025405</v>
      </c>
      <c r="I1519" s="35">
        <f t="shared" si="299"/>
        <v>39.887155207451684</v>
      </c>
      <c r="J1519" s="35">
        <f t="shared" si="300"/>
        <v>5010.0631500464597</v>
      </c>
      <c r="K1519" s="35">
        <f t="shared" si="301"/>
        <v>162.79942397921405</v>
      </c>
      <c r="L1519" s="35">
        <f t="shared" si="302"/>
        <v>613.7526828428837</v>
      </c>
      <c r="M1519" s="35" cm="1">
        <f t="array" ref="M1519">_xll.Interp2dTab(-1,1,Parameters!$V$29:$AI$29,Parameters!$U$30:$U$37,Parameters!$V$30:$AI$37,ABS(J1519),ABS(I1519))*_xll.Interp2dTab(-1,1,Parameters!$V$18:$AI$18,Parameters!$U$19:$U$26,Parameters!$V$19:$AI$26,ABS(J1519),ABS(I1519))</f>
        <v>0.84256313321093634</v>
      </c>
      <c r="N1519" s="35">
        <f t="shared" si="303"/>
        <v>24.837188230957572</v>
      </c>
      <c r="O1519" s="35">
        <f t="shared" si="304"/>
        <v>24837.188230957574</v>
      </c>
      <c r="P1519" s="35">
        <f t="shared" si="310"/>
        <v>1.7530483452142667</v>
      </c>
      <c r="Q1519" s="35" cm="1">
        <f t="array" ref="Q1519">_xll.Interp2dTab(-1,1,Parameters!$AL$29:$AY$29,Parameters!$AK$30:$AK$37,Parameters!$AL$30:$AY$37,ABS(L1519),ABS(K1519))</f>
        <v>0.93348941368089455</v>
      </c>
      <c r="R1519" s="35">
        <f t="shared" si="305"/>
        <v>22.41792871919926</v>
      </c>
      <c r="S1519" s="35">
        <f t="shared" si="311"/>
        <v>1.2664919751993771</v>
      </c>
      <c r="X1519" s="12"/>
      <c r="AB1519" s="17">
        <f>([1]WLTC_BFH!$I1520/1000-H1519)</f>
        <v>-20.916249836025404</v>
      </c>
      <c r="AC1519" s="17">
        <f t="shared" si="306"/>
        <v>20.916249836025404</v>
      </c>
      <c r="AG1519" s="17">
        <f>([1]WLTC_BFH!$U1523/1000-N1519)</f>
        <v>-4.9301693630333041</v>
      </c>
      <c r="AH1519" s="17">
        <f t="shared" si="307"/>
        <v>4.9301693630333041</v>
      </c>
      <c r="AK1519">
        <v>8.5497801334866868</v>
      </c>
    </row>
    <row r="1520" spans="1:37" x14ac:dyDescent="0.3">
      <c r="A1520" s="6" t="s">
        <v>6</v>
      </c>
      <c r="B1520" s="6">
        <v>1516</v>
      </c>
      <c r="C1520" s="11">
        <v>69.2</v>
      </c>
      <c r="D1520" s="11">
        <v>69.2</v>
      </c>
      <c r="E1520" s="11">
        <v>62.226599999999998</v>
      </c>
      <c r="F1520" s="13">
        <f t="shared" si="308"/>
        <v>0.5833333333333357</v>
      </c>
      <c r="G1520" s="13">
        <f t="shared" si="309"/>
        <v>15.42030555555557</v>
      </c>
      <c r="H1520" s="35" cm="1">
        <f t="array" ref="H1520">(m*g*_xll.Interp1d(-1,Parameters!$H$48:$H$54,Parameters!$I$48:$I$54,C1520)+c_w*A*rho_L*(C1520/3.6)^2/2+F1520*e_i*m)*C1520/3.6/1000</f>
        <v>19.593094417687723</v>
      </c>
      <c r="I1520" s="35">
        <f t="shared" si="299"/>
        <v>36.211593713184158</v>
      </c>
      <c r="J1520" s="35">
        <f t="shared" si="300"/>
        <v>5166.86095355015</v>
      </c>
      <c r="K1520" s="35">
        <f t="shared" si="301"/>
        <v>147.79761974036114</v>
      </c>
      <c r="L1520" s="35">
        <f t="shared" si="302"/>
        <v>632.96103804362974</v>
      </c>
      <c r="M1520" s="35" cm="1">
        <f t="array" ref="M1520">_xll.Interp2dTab(-1,1,Parameters!$V$29:$AI$29,Parameters!$U$30:$U$37,Parameters!$V$30:$AI$37,ABS(J1520),ABS(I1520))*_xll.Interp2dTab(-1,1,Parameters!$V$18:$AI$18,Parameters!$U$19:$U$26,Parameters!$V$19:$AI$26,ABS(J1520),ABS(I1520))</f>
        <v>0.82708063966882739</v>
      </c>
      <c r="N1520" s="35">
        <f t="shared" si="303"/>
        <v>23.689460831211118</v>
      </c>
      <c r="O1520" s="35">
        <f t="shared" si="304"/>
        <v>23689.46083121112</v>
      </c>
      <c r="P1520" s="35">
        <f t="shared" si="310"/>
        <v>1.7596287510007143</v>
      </c>
      <c r="Q1520" s="35" cm="1">
        <f t="array" ref="Q1520">_xll.Interp2dTab(-1,1,Parameters!$AL$29:$AY$29,Parameters!$AK$30:$AK$37,Parameters!$AL$30:$AY$37,ABS(L1520),ABS(K1520))</f>
        <v>0.93500142152954324</v>
      </c>
      <c r="R1520" s="35">
        <f t="shared" si="305"/>
        <v>20.95514933617525</v>
      </c>
      <c r="S1520" s="35">
        <f t="shared" si="311"/>
        <v>1.2723128500149814</v>
      </c>
      <c r="X1520" s="12"/>
      <c r="AB1520" s="17">
        <f>([1]WLTC_BFH!$I1521/1000-H1520)</f>
        <v>-19.579389917687724</v>
      </c>
      <c r="AC1520" s="17">
        <f t="shared" si="306"/>
        <v>19.579389917687724</v>
      </c>
      <c r="AG1520" s="17">
        <f>([1]WLTC_BFH!$U1524/1000-N1520)</f>
        <v>-5.207868238618417</v>
      </c>
      <c r="AH1520" s="17">
        <f t="shared" si="307"/>
        <v>5.207868238618417</v>
      </c>
      <c r="AK1520">
        <v>4.7269429291641476</v>
      </c>
    </row>
    <row r="1521" spans="1:37" x14ac:dyDescent="0.3">
      <c r="A1521" s="6" t="s">
        <v>6</v>
      </c>
      <c r="B1521" s="6">
        <v>1517</v>
      </c>
      <c r="C1521" s="11">
        <v>70.7</v>
      </c>
      <c r="D1521" s="11">
        <v>70.7</v>
      </c>
      <c r="E1521" s="11">
        <v>64.785700000000006</v>
      </c>
      <c r="F1521" s="13">
        <f t="shared" si="308"/>
        <v>0.41666666666666663</v>
      </c>
      <c r="G1521" s="13">
        <f t="shared" si="309"/>
        <v>15.439944444444459</v>
      </c>
      <c r="H1521" s="35" cm="1">
        <f t="array" ref="H1521">(m*g*_xll.Interp1d(-1,Parameters!$H$48:$H$54,Parameters!$I$48:$I$54,C1521)+c_w*A*rho_L*(C1521/3.6)^2/2+F1521*e_i*m)*C1521/3.6/1000</f>
        <v>15.707991153115191</v>
      </c>
      <c r="I1521" s="35">
        <f t="shared" si="299"/>
        <v>28.415279770593983</v>
      </c>
      <c r="J1521" s="35">
        <f t="shared" si="300"/>
        <v>5278.8593846242138</v>
      </c>
      <c r="K1521" s="35">
        <f t="shared" si="301"/>
        <v>115.97696438367934</v>
      </c>
      <c r="L1521" s="35">
        <f t="shared" si="302"/>
        <v>646.68129175844831</v>
      </c>
      <c r="M1521" s="35" cm="1">
        <f t="array" ref="M1521">_xll.Interp2dTab(-1,1,Parameters!$V$29:$AI$29,Parameters!$U$30:$U$37,Parameters!$V$30:$AI$37,ABS(J1521),ABS(I1521))*_xll.Interp2dTab(-1,1,Parameters!$V$18:$AI$18,Parameters!$U$19:$U$26,Parameters!$V$19:$AI$26,ABS(J1521),ABS(I1521))</f>
        <v>0.79603758421891713</v>
      </c>
      <c r="N1521" s="35">
        <f t="shared" si="303"/>
        <v>19.732725520150012</v>
      </c>
      <c r="O1521" s="35">
        <f t="shared" si="304"/>
        <v>19732.725520150012</v>
      </c>
      <c r="P1521" s="35">
        <f t="shared" si="310"/>
        <v>1.7651100636452004</v>
      </c>
      <c r="Q1521" s="35" cm="1">
        <f t="array" ref="Q1521">_xll.Interp2dTab(-1,1,Parameters!$AL$29:$AY$29,Parameters!$AK$30:$AK$37,Parameters!$AL$30:$AY$37,ABS(L1521),ABS(K1521))</f>
        <v>0.94442004350533815</v>
      </c>
      <c r="R1521" s="35">
        <f t="shared" si="305"/>
        <v>16.632420352720313</v>
      </c>
      <c r="S1521" s="35">
        <f t="shared" si="311"/>
        <v>1.2769329667796259</v>
      </c>
      <c r="X1521" s="12"/>
      <c r="AB1521" s="17">
        <f>([1]WLTC_BFH!$I1522/1000-H1521)</f>
        <v>-15.686857253115191</v>
      </c>
      <c r="AC1521" s="17">
        <f t="shared" si="306"/>
        <v>15.686857253115191</v>
      </c>
      <c r="AG1521" s="17">
        <f>([1]WLTC_BFH!$U1525/1000-N1521)</f>
        <v>1.5624323745867876</v>
      </c>
      <c r="AH1521" s="17">
        <f t="shared" si="307"/>
        <v>1.5624323745867876</v>
      </c>
      <c r="AK1521">
        <v>1.8021174913874596</v>
      </c>
    </row>
    <row r="1522" spans="1:37" x14ac:dyDescent="0.3">
      <c r="A1522" s="6" t="s">
        <v>6</v>
      </c>
      <c r="B1522" s="6">
        <v>1518</v>
      </c>
      <c r="C1522" s="11">
        <v>71.900000000000006</v>
      </c>
      <c r="D1522" s="11">
        <v>71.900000000000006</v>
      </c>
      <c r="E1522" s="11">
        <v>66.973699999999994</v>
      </c>
      <c r="F1522" s="13">
        <f t="shared" si="308"/>
        <v>0.33333333333333409</v>
      </c>
      <c r="G1522" s="13">
        <f t="shared" si="309"/>
        <v>15.459916666666681</v>
      </c>
      <c r="H1522" s="35" cm="1">
        <f t="array" ref="H1522">(m*g*_xll.Interp1d(-1,Parameters!$H$48:$H$54,Parameters!$I$48:$I$54,C1522)+c_w*A*rho_L*(C1522/3.6)^2/2+F1522*e_i*m)*C1522/3.6/1000</f>
        <v>13.828290231899805</v>
      </c>
      <c r="I1522" s="35">
        <f t="shared" si="299"/>
        <v>24.597461973253569</v>
      </c>
      <c r="J1522" s="35">
        <f t="shared" si="300"/>
        <v>5368.4581294834652</v>
      </c>
      <c r="K1522" s="35">
        <f t="shared" si="301"/>
        <v>100.39454104383445</v>
      </c>
      <c r="L1522" s="35">
        <f t="shared" si="302"/>
        <v>657.65749473030326</v>
      </c>
      <c r="M1522" s="35" cm="1">
        <f t="array" ref="M1522">_xll.Interp2dTab(-1,1,Parameters!$V$29:$AI$29,Parameters!$U$30:$U$37,Parameters!$V$30:$AI$37,ABS(J1522),ABS(I1522))*_xll.Interp2dTab(-1,1,Parameters!$V$18:$AI$18,Parameters!$U$19:$U$26,Parameters!$V$19:$AI$26,ABS(J1522),ABS(I1522))</f>
        <v>0.78028462863310533</v>
      </c>
      <c r="N1522" s="35">
        <f t="shared" si="303"/>
        <v>17.722110271637753</v>
      </c>
      <c r="O1522" s="35">
        <f t="shared" si="304"/>
        <v>17722.110271637754</v>
      </c>
      <c r="P1522" s="35">
        <f t="shared" si="310"/>
        <v>1.7700328720539886</v>
      </c>
      <c r="Q1522" s="35" cm="1">
        <f t="array" ref="Q1522">_xll.Interp2dTab(-1,1,Parameters!$AL$29:$AY$29,Parameters!$AK$30:$AK$37,Parameters!$AL$30:$AY$37,ABS(L1522),ABS(K1522))</f>
        <v>0.94908176584158566</v>
      </c>
      <c r="R1522" s="35">
        <f t="shared" si="305"/>
        <v>14.570177965264934</v>
      </c>
      <c r="S1522" s="35">
        <f t="shared" si="311"/>
        <v>1.280980238436644</v>
      </c>
      <c r="X1522" s="12"/>
      <c r="AB1522" s="17">
        <f>([1]WLTC_BFH!$I1523/1000-H1522)</f>
        <v>-13.811619331899806</v>
      </c>
      <c r="AC1522" s="17">
        <f t="shared" si="306"/>
        <v>13.811619331899806</v>
      </c>
      <c r="AG1522" s="17">
        <f>([1]WLTC_BFH!$U1526/1000-N1522)</f>
        <v>0.65992972836215458</v>
      </c>
      <c r="AH1522" s="17">
        <f t="shared" si="307"/>
        <v>0.65992972836215458</v>
      </c>
      <c r="AK1522">
        <v>0.22674423600965099</v>
      </c>
    </row>
    <row r="1523" spans="1:37" x14ac:dyDescent="0.3">
      <c r="A1523" s="6" t="s">
        <v>6</v>
      </c>
      <c r="B1523" s="6">
        <v>1519</v>
      </c>
      <c r="C1523" s="11">
        <v>72.7</v>
      </c>
      <c r="D1523" s="11">
        <v>72.7</v>
      </c>
      <c r="E1523" s="11">
        <v>68.608699999999999</v>
      </c>
      <c r="F1523" s="13">
        <f t="shared" si="308"/>
        <v>0.22222222222222143</v>
      </c>
      <c r="G1523" s="13">
        <f t="shared" si="309"/>
        <v>15.480111111111125</v>
      </c>
      <c r="H1523" s="35" cm="1">
        <f t="array" ref="H1523">(m*g*_xll.Interp1d(-1,Parameters!$H$48:$H$54,Parameters!$I$48:$I$54,C1523)+c_w*A*rho_L*(C1523/3.6)^2/2+F1523*e_i*m)*C1523/3.6/1000</f>
        <v>11.010521130478136</v>
      </c>
      <c r="I1523" s="35">
        <f t="shared" si="299"/>
        <v>19.369756716224614</v>
      </c>
      <c r="J1523" s="35">
        <f t="shared" si="300"/>
        <v>5428.1906260562992</v>
      </c>
      <c r="K1523" s="35">
        <f t="shared" si="301"/>
        <v>79.057662037270759</v>
      </c>
      <c r="L1523" s="35">
        <f t="shared" si="302"/>
        <v>664.97496337820644</v>
      </c>
      <c r="M1523" s="35" cm="1">
        <f t="array" ref="M1523">_xll.Interp2dTab(-1,1,Parameters!$V$29:$AI$29,Parameters!$U$30:$U$37,Parameters!$V$30:$AI$37,ABS(J1523),ABS(I1523))*_xll.Interp2dTab(-1,1,Parameters!$V$18:$AI$18,Parameters!$U$19:$U$26,Parameters!$V$19:$AI$26,ABS(J1523),ABS(I1523))</f>
        <v>0.759500274229579</v>
      </c>
      <c r="N1523" s="35">
        <f t="shared" si="303"/>
        <v>14.497060111857071</v>
      </c>
      <c r="O1523" s="35">
        <f t="shared" si="304"/>
        <v>14497.06011185707</v>
      </c>
      <c r="P1523" s="35">
        <f t="shared" si="310"/>
        <v>1.7740598331961712</v>
      </c>
      <c r="Q1523" s="35" cm="1">
        <f t="array" ref="Q1523">_xll.Interp2dTab(-1,1,Parameters!$AL$29:$AY$29,Parameters!$AK$30:$AK$37,Parameters!$AL$30:$AY$37,ABS(L1523),ABS(K1523))</f>
        <v>0.94714177601999694</v>
      </c>
      <c r="R1523" s="35">
        <f t="shared" si="305"/>
        <v>11.624997871750164</v>
      </c>
      <c r="S1523" s="35">
        <f t="shared" si="311"/>
        <v>1.2842094045121302</v>
      </c>
      <c r="X1523" s="12"/>
      <c r="AB1523" s="17">
        <f>([1]WLTC_BFH!$I1524/1000-H1523)</f>
        <v>-10.996046430478136</v>
      </c>
      <c r="AC1523" s="17">
        <f t="shared" si="306"/>
        <v>10.996046430478136</v>
      </c>
      <c r="AG1523" s="17">
        <f>([1]WLTC_BFH!$U1527/1000-N1523)</f>
        <v>-0.14230781827880534</v>
      </c>
      <c r="AH1523" s="17">
        <f t="shared" si="307"/>
        <v>0.14230781827880534</v>
      </c>
      <c r="AK1523">
        <v>-1.4943408044257378</v>
      </c>
    </row>
    <row r="1524" spans="1:37" x14ac:dyDescent="0.3">
      <c r="A1524" s="6" t="s">
        <v>6</v>
      </c>
      <c r="B1524" s="6">
        <v>1520</v>
      </c>
      <c r="C1524" s="11">
        <v>73.400000000000006</v>
      </c>
      <c r="D1524" s="11">
        <v>73.400000000000006</v>
      </c>
      <c r="E1524" s="11">
        <v>70.072699999999998</v>
      </c>
      <c r="F1524" s="13">
        <f t="shared" si="308"/>
        <v>0.19444444444444522</v>
      </c>
      <c r="G1524" s="13">
        <f t="shared" si="309"/>
        <v>15.500500000000013</v>
      </c>
      <c r="H1524" s="35" cm="1">
        <f t="array" ref="H1524">(m*g*_xll.Interp1d(-1,Parameters!$H$48:$H$54,Parameters!$I$48:$I$54,C1524)+c_w*A*rho_L*(C1524/3.6)^2/2+F1524*e_i*m)*C1524/3.6/1000</f>
        <v>10.41758468952248</v>
      </c>
      <c r="I1524" s="35">
        <f t="shared" si="299"/>
        <v>18.151882932694356</v>
      </c>
      <c r="J1524" s="35">
        <f t="shared" si="300"/>
        <v>5480.456560557529</v>
      </c>
      <c r="K1524" s="35">
        <f t="shared" si="301"/>
        <v>74.086910189792022</v>
      </c>
      <c r="L1524" s="35">
        <f t="shared" si="302"/>
        <v>671.37774844512171</v>
      </c>
      <c r="M1524" s="35" cm="1">
        <f t="array" ref="M1524">_xll.Interp2dTab(-1,1,Parameters!$V$29:$AI$29,Parameters!$U$30:$U$37,Parameters!$V$30:$AI$37,ABS(J1524),ABS(I1524))*_xll.Interp2dTab(-1,1,Parameters!$V$18:$AI$18,Parameters!$U$19:$U$26,Parameters!$V$19:$AI$26,ABS(J1524),ABS(I1524))</f>
        <v>0.75405477878728666</v>
      </c>
      <c r="N1524" s="35">
        <f t="shared" si="303"/>
        <v>13.815421614695721</v>
      </c>
      <c r="O1524" s="35">
        <f t="shared" si="304"/>
        <v>13815.421614695721</v>
      </c>
      <c r="P1524" s="35">
        <f t="shared" si="310"/>
        <v>1.7778974503113645</v>
      </c>
      <c r="Q1524" s="35" cm="1">
        <f t="array" ref="Q1524">_xll.Interp2dTab(-1,1,Parameters!$AL$29:$AY$29,Parameters!$AK$30:$AK$37,Parameters!$AL$30:$AY$37,ABS(L1524),ABS(K1524))</f>
        <v>0.94601260714957891</v>
      </c>
      <c r="R1524" s="35">
        <f t="shared" si="305"/>
        <v>11.012099216004742</v>
      </c>
      <c r="S1524" s="35">
        <f t="shared" si="311"/>
        <v>1.2872683209610203</v>
      </c>
      <c r="X1524" s="12"/>
      <c r="AB1524" s="17">
        <f>([1]WLTC_BFH!$I1525/1000-H1524)</f>
        <v>-10.40385708952248</v>
      </c>
      <c r="AC1524" s="17">
        <f t="shared" si="306"/>
        <v>10.40385708952248</v>
      </c>
      <c r="AG1524" s="17">
        <f>([1]WLTC_BFH!$U1528/1000-N1524)</f>
        <v>-1.634469161891694E-2</v>
      </c>
      <c r="AH1524" s="17">
        <f t="shared" si="307"/>
        <v>1.634469161891694E-2</v>
      </c>
      <c r="AK1524">
        <v>-1.6676871769873998</v>
      </c>
    </row>
    <row r="1525" spans="1:37" x14ac:dyDescent="0.3">
      <c r="A1525" s="6" t="s">
        <v>6</v>
      </c>
      <c r="B1525" s="6">
        <v>1521</v>
      </c>
      <c r="C1525" s="11">
        <v>73.8</v>
      </c>
      <c r="D1525" s="11">
        <v>73.8</v>
      </c>
      <c r="E1525" s="11">
        <v>71.680899999999994</v>
      </c>
      <c r="F1525" s="13">
        <f t="shared" si="308"/>
        <v>0.11111111111110875</v>
      </c>
      <c r="G1525" s="13">
        <f t="shared" si="309"/>
        <v>15.521000000000013</v>
      </c>
      <c r="H1525" s="35" cm="1">
        <f t="array" ref="H1525">(m*g*_xll.Interp1d(-1,Parameters!$H$48:$H$54,Parameters!$I$48:$I$54,C1525)+c_w*A*rho_L*(C1525/3.6)^2/2+F1525*e_i*m)*C1525/3.6/1000</f>
        <v>8.1922547601490745</v>
      </c>
      <c r="I1525" s="35">
        <f t="shared" si="299"/>
        <v>14.197039469845985</v>
      </c>
      <c r="J1525" s="35">
        <f t="shared" si="300"/>
        <v>5510.3228088439464</v>
      </c>
      <c r="K1525" s="35">
        <f t="shared" si="301"/>
        <v>57.945216596176387</v>
      </c>
      <c r="L1525" s="35">
        <f t="shared" si="302"/>
        <v>675.03648276907336</v>
      </c>
      <c r="M1525" s="35" cm="1">
        <f t="array" ref="M1525">_xll.Interp2dTab(-1,1,Parameters!$V$29:$AI$29,Parameters!$U$30:$U$37,Parameters!$V$30:$AI$37,ABS(J1525),ABS(I1525))*_xll.Interp2dTab(-1,1,Parameters!$V$18:$AI$18,Parameters!$U$19:$U$26,Parameters!$V$19:$AI$26,ABS(J1525),ABS(I1525))</f>
        <v>0.7385466465837397</v>
      </c>
      <c r="N1525" s="35">
        <f t="shared" si="303"/>
        <v>11.092399915487531</v>
      </c>
      <c r="O1525" s="35">
        <f t="shared" si="304"/>
        <v>11092.399915487531</v>
      </c>
      <c r="P1525" s="35">
        <f t="shared" si="310"/>
        <v>1.7809786725101111</v>
      </c>
      <c r="Q1525" s="35" cm="1">
        <f t="array" ref="Q1525">_xll.Interp2dTab(-1,1,Parameters!$AL$29:$AY$29,Parameters!$AK$30:$AK$37,Parameters!$AL$30:$AY$37,ABS(L1525),ABS(K1525))</f>
        <v>0.94434070869285447</v>
      </c>
      <c r="R1525" s="35">
        <f t="shared" si="305"/>
        <v>8.6751049538981526</v>
      </c>
      <c r="S1525" s="35">
        <f t="shared" si="311"/>
        <v>1.2896780723371031</v>
      </c>
      <c r="X1525" s="12"/>
      <c r="AB1525" s="17">
        <f>([1]WLTC_BFH!$I1526/1000-H1525)</f>
        <v>-8.1750106601490753</v>
      </c>
      <c r="AC1525" s="17">
        <f t="shared" si="306"/>
        <v>8.1750106601490753</v>
      </c>
      <c r="AG1525" s="17">
        <f>([1]WLTC_BFH!$U1529/1000-N1525)</f>
        <v>0.6360325169450558</v>
      </c>
      <c r="AH1525" s="17">
        <f t="shared" si="307"/>
        <v>0.6360325169450558</v>
      </c>
      <c r="AK1525">
        <v>-5.1957675428906889</v>
      </c>
    </row>
    <row r="1526" spans="1:37" x14ac:dyDescent="0.3">
      <c r="A1526" s="6" t="s">
        <v>6</v>
      </c>
      <c r="B1526" s="6">
        <v>1522</v>
      </c>
      <c r="C1526" s="11">
        <v>74.099999999999994</v>
      </c>
      <c r="D1526" s="11">
        <v>74.099999999999994</v>
      </c>
      <c r="E1526" s="11">
        <v>72.666200000000003</v>
      </c>
      <c r="F1526" s="13">
        <f t="shared" si="308"/>
        <v>8.3333333333332538E-2</v>
      </c>
      <c r="G1526" s="13">
        <f t="shared" si="309"/>
        <v>15.541583333333346</v>
      </c>
      <c r="H1526" s="35" cm="1">
        <f t="array" ref="H1526">(m*g*_xll.Interp1d(-1,Parameters!$H$48:$H$54,Parameters!$I$48:$I$54,C1526)+c_w*A*rho_L*(C1526/3.6)^2/2+F1526*e_i*m)*C1526/3.6/1000</f>
        <v>7.4791435900134262</v>
      </c>
      <c r="I1526" s="35">
        <f t="shared" si="299"/>
        <v>12.908755212369194</v>
      </c>
      <c r="J1526" s="35">
        <f t="shared" si="300"/>
        <v>5532.7224950587588</v>
      </c>
      <c r="K1526" s="35">
        <f t="shared" si="301"/>
        <v>52.687084399284863</v>
      </c>
      <c r="L1526" s="35">
        <f t="shared" si="302"/>
        <v>677.7805335120371</v>
      </c>
      <c r="M1526" s="35" cm="1">
        <f t="array" ref="M1526">_xll.Interp2dTab(-1,1,Parameters!$V$29:$AI$29,Parameters!$U$30:$U$37,Parameters!$V$30:$AI$37,ABS(J1526),ABS(I1526))*_xll.Interp2dTab(-1,1,Parameters!$V$18:$AI$18,Parameters!$U$19:$U$26,Parameters!$V$19:$AI$26,ABS(J1526),ABS(I1526))</f>
        <v>0.7332864554966495</v>
      </c>
      <c r="N1526" s="35">
        <f t="shared" si="303"/>
        <v>10.199484163317672</v>
      </c>
      <c r="O1526" s="35">
        <f t="shared" si="304"/>
        <v>10199.484163317673</v>
      </c>
      <c r="P1526" s="35">
        <f t="shared" si="310"/>
        <v>1.7838118625554771</v>
      </c>
      <c r="Q1526" s="35" cm="1">
        <f t="array" ref="Q1526">_xll.Interp2dTab(-1,1,Parameters!$AL$29:$AY$29,Parameters!$AK$30:$AK$37,Parameters!$AL$30:$AY$37,ABS(L1526),ABS(K1526))</f>
        <v>0.94354192283136262</v>
      </c>
      <c r="R1526" s="35">
        <f t="shared" si="305"/>
        <v>7.9266680250625798</v>
      </c>
      <c r="S1526" s="35">
        <f t="shared" si="311"/>
        <v>1.2918799245662871</v>
      </c>
      <c r="X1526" s="12"/>
      <c r="AB1526" s="17">
        <f>([1]WLTC_BFH!$I1527/1000-H1526)</f>
        <v>-7.4693361900134265</v>
      </c>
      <c r="AC1526" s="17">
        <f t="shared" si="306"/>
        <v>7.4693361900134265</v>
      </c>
      <c r="AG1526" s="17">
        <f>([1]WLTC_BFH!$U1530/1000-N1526)</f>
        <v>-0.82509200645493408</v>
      </c>
      <c r="AH1526" s="17">
        <f t="shared" si="307"/>
        <v>0.82509200645493408</v>
      </c>
      <c r="AK1526">
        <v>-4.2942867685180577</v>
      </c>
    </row>
    <row r="1527" spans="1:37" x14ac:dyDescent="0.3">
      <c r="A1527" s="6" t="s">
        <v>6</v>
      </c>
      <c r="B1527" s="6">
        <v>1523</v>
      </c>
      <c r="C1527" s="11">
        <v>74</v>
      </c>
      <c r="D1527" s="11">
        <v>74</v>
      </c>
      <c r="E1527" s="11">
        <v>73.322699999999998</v>
      </c>
      <c r="F1527" s="13">
        <f t="shared" si="308"/>
        <v>-2.7777777777776198E-2</v>
      </c>
      <c r="G1527" s="13">
        <f t="shared" si="309"/>
        <v>15.562138888888901</v>
      </c>
      <c r="H1527" s="35" cm="1">
        <f t="array" ref="H1527">(m*g*_xll.Interp1d(-1,Parameters!$H$48:$H$54,Parameters!$I$48:$I$54,C1527)+c_w*A*rho_L*(C1527/3.6)^2/2+F1527*e_i*m)*C1527/3.6/1000</f>
        <v>4.3524849473540206</v>
      </c>
      <c r="I1527" s="35">
        <f t="shared" si="299"/>
        <v>7.5223971794908424</v>
      </c>
      <c r="J1527" s="35">
        <f t="shared" si="300"/>
        <v>5525.2559329871547</v>
      </c>
      <c r="K1527" s="35">
        <f t="shared" si="301"/>
        <v>30.702664088091876</v>
      </c>
      <c r="L1527" s="35">
        <f t="shared" si="302"/>
        <v>676.86584993104918</v>
      </c>
      <c r="M1527" s="35" cm="1">
        <f t="array" ref="M1527">_xll.Interp2dTab(-1,1,Parameters!$V$29:$AI$29,Parameters!$U$30:$U$37,Parameters!$V$30:$AI$37,ABS(J1527),ABS(I1527))*_xll.Interp2dTab(-1,1,Parameters!$V$18:$AI$18,Parameters!$U$19:$U$26,Parameters!$V$19:$AI$26,ABS(J1527),ABS(I1527))</f>
        <v>0.57256883460501307</v>
      </c>
      <c r="N1527" s="35">
        <f t="shared" si="303"/>
        <v>7.6016798056369677</v>
      </c>
      <c r="O1527" s="35">
        <f t="shared" si="304"/>
        <v>7601.679805636968</v>
      </c>
      <c r="P1527" s="35">
        <f t="shared" si="310"/>
        <v>1.7859234402792652</v>
      </c>
      <c r="Q1527" s="35" cm="1">
        <f t="array" ref="Q1527">_xll.Interp2dTab(-1,1,Parameters!$AL$29:$AY$29,Parameters!$AK$30:$AK$37,Parameters!$AL$30:$AY$37,ABS(L1527),ABS(K1527))</f>
        <v>0.90519221069026978</v>
      </c>
      <c r="R1527" s="35">
        <f t="shared" si="305"/>
        <v>4.80835439805095</v>
      </c>
      <c r="S1527" s="35">
        <f t="shared" si="311"/>
        <v>1.2932155785657458</v>
      </c>
      <c r="X1527" s="12"/>
      <c r="AB1527" s="17">
        <f>([1]WLTC_BFH!$I1528/1000-H1527)</f>
        <v>-4.3427620473540207</v>
      </c>
      <c r="AC1527" s="17">
        <f t="shared" si="306"/>
        <v>4.3427620473540207</v>
      </c>
      <c r="AG1527" s="17">
        <f>([1]WLTC_BFH!$U1531/1000-N1527)</f>
        <v>-2.9151109982971803</v>
      </c>
      <c r="AH1527" s="17">
        <f t="shared" si="307"/>
        <v>2.9151109982971803</v>
      </c>
      <c r="AK1527">
        <v>-7.2450322176753588</v>
      </c>
    </row>
    <row r="1528" spans="1:37" x14ac:dyDescent="0.3">
      <c r="A1528" s="6" t="s">
        <v>6</v>
      </c>
      <c r="B1528" s="6">
        <v>1524</v>
      </c>
      <c r="C1528" s="11">
        <v>73.599999999999994</v>
      </c>
      <c r="D1528" s="11">
        <v>73.599999999999994</v>
      </c>
      <c r="E1528" s="11">
        <v>73.908000000000001</v>
      </c>
      <c r="F1528" s="13">
        <f t="shared" si="308"/>
        <v>-0.11111111111111269</v>
      </c>
      <c r="G1528" s="13">
        <f t="shared" si="309"/>
        <v>15.582583333333346</v>
      </c>
      <c r="H1528" s="35" cm="1">
        <f t="array" ref="H1528">(m*g*_xll.Interp1d(-1,Parameters!$H$48:$H$54,Parameters!$I$48:$I$54,C1528)+c_w*A*rho_L*(C1528/3.6)^2/2+F1528*e_i*m)*C1528/3.6/1000</f>
        <v>1.970701354284681</v>
      </c>
      <c r="I1528" s="35">
        <f t="shared" si="299"/>
        <v>3.4244726567671582</v>
      </c>
      <c r="J1528" s="35">
        <f t="shared" si="300"/>
        <v>5495.3896847007372</v>
      </c>
      <c r="K1528" s="35">
        <f t="shared" si="301"/>
        <v>13.976985148595157</v>
      </c>
      <c r="L1528" s="35">
        <f t="shared" si="302"/>
        <v>673.20711560709753</v>
      </c>
      <c r="M1528" s="35" cm="1">
        <f t="array" ref="M1528">_xll.Interp2dTab(-1,1,Parameters!$V$29:$AI$29,Parameters!$U$30:$U$37,Parameters!$V$30:$AI$37,ABS(J1528),ABS(I1528))*_xll.Interp2dTab(-1,1,Parameters!$V$18:$AI$18,Parameters!$U$19:$U$26,Parameters!$V$19:$AI$26,ABS(J1528),ABS(I1528))</f>
        <v>0.3593882508088283</v>
      </c>
      <c r="N1528" s="35">
        <f t="shared" si="303"/>
        <v>5.4834885387863412</v>
      </c>
      <c r="O1528" s="35">
        <f t="shared" si="304"/>
        <v>5483.4885387863415</v>
      </c>
      <c r="P1528" s="35">
        <f t="shared" si="310"/>
        <v>1.7874466315400392</v>
      </c>
      <c r="Q1528" s="35" cm="1">
        <f t="array" ref="Q1528">_xll.Interp2dTab(-1,1,Parameters!$AL$29:$AY$29,Parameters!$AK$30:$AK$37,Parameters!$AL$30:$AY$37,ABS(L1528),ABS(K1528))</f>
        <v>0.67734572478697008</v>
      </c>
      <c r="R1528" s="35">
        <f t="shared" si="305"/>
        <v>2.909446804147882</v>
      </c>
      <c r="S1528" s="35">
        <f t="shared" si="311"/>
        <v>1.2940237582335645</v>
      </c>
      <c r="X1528" s="12"/>
      <c r="AB1528" s="17">
        <f>([1]WLTC_BFH!$I1529/1000-H1528)</f>
        <v>-1.9611313542846809</v>
      </c>
      <c r="AC1528" s="17">
        <f t="shared" si="306"/>
        <v>1.9611313542846809</v>
      </c>
      <c r="AG1528" s="17">
        <f>([1]WLTC_BFH!$U1532/1000-N1528)</f>
        <v>-6.7178885387863341</v>
      </c>
      <c r="AH1528" s="17">
        <f t="shared" si="307"/>
        <v>6.7178885387863341</v>
      </c>
      <c r="AK1528">
        <v>-12.92781249697204</v>
      </c>
    </row>
    <row r="1529" spans="1:37" x14ac:dyDescent="0.3">
      <c r="A1529" s="6" t="s">
        <v>6</v>
      </c>
      <c r="B1529" s="6">
        <v>1525</v>
      </c>
      <c r="C1529" s="11">
        <v>72.5</v>
      </c>
      <c r="D1529" s="11">
        <v>72.5</v>
      </c>
      <c r="E1529" s="11">
        <v>74.101399999999998</v>
      </c>
      <c r="F1529" s="13">
        <f t="shared" si="308"/>
        <v>-0.30555555555555397</v>
      </c>
      <c r="G1529" s="13">
        <f t="shared" si="309"/>
        <v>15.602722222222235</v>
      </c>
      <c r="H1529" s="35" cm="1">
        <f t="array" ref="H1529">(m*g*_xll.Interp1d(-1,Parameters!$H$48:$H$54,Parameters!$I$48:$I$54,C1529)+c_w*A*rho_L*(C1529/3.6)^2/2+F1529*e_i*m)*C1529/3.6/1000</f>
        <v>-3.4950316859304196</v>
      </c>
      <c r="I1529" s="35">
        <f t="shared" si="299"/>
        <v>6.1654362706600558</v>
      </c>
      <c r="J1529" s="35">
        <f t="shared" si="300"/>
        <v>5413.2575019130909</v>
      </c>
      <c r="K1529" s="35">
        <f t="shared" si="301"/>
        <v>25.16422813869902</v>
      </c>
      <c r="L1529" s="35">
        <f t="shared" si="302"/>
        <v>663.14559621623062</v>
      </c>
      <c r="M1529" s="35" cm="1">
        <f t="array" ref="M1529">_xll.Interp2dTab(-1,1,Parameters!$V$29:$AI$29,Parameters!$U$30:$U$37,Parameters!$V$30:$AI$37,ABS(J1529),ABS(I1529))*_xll.Interp2dTab(-1,1,Parameters!$V$18:$AI$18,Parameters!$U$19:$U$26,Parameters!$V$19:$AI$26,ABS(J1529),ABS(I1529))</f>
        <v>0.49788758579611825</v>
      </c>
      <c r="N1529" s="35">
        <f t="shared" si="303"/>
        <v>-1.7401328883888336</v>
      </c>
      <c r="O1529" s="35">
        <f t="shared" si="304"/>
        <v>-1740.1328883888336</v>
      </c>
      <c r="P1529" s="35">
        <f t="shared" si="310"/>
        <v>1.7869632612932647</v>
      </c>
      <c r="Q1529" s="35" cm="1">
        <f t="array" ref="Q1529">_xll.Interp2dTab(-1,1,Parameters!$AL$29:$AY$29,Parameters!$AK$30:$AK$37,Parameters!$AL$30:$AY$37,ABS(L1529),ABS(K1529))</f>
        <v>0.90239784426068637</v>
      </c>
      <c r="R1529" s="35">
        <f t="shared" si="305"/>
        <v>-3.1539090590064029</v>
      </c>
      <c r="S1529" s="35">
        <f t="shared" si="311"/>
        <v>1.2931476723838404</v>
      </c>
      <c r="X1529" s="12"/>
      <c r="AB1529" s="17">
        <f>([1]WLTC_BFH!$I1530/1000-H1529)</f>
        <v>3.5007588859304195</v>
      </c>
      <c r="AC1529" s="17">
        <f t="shared" si="306"/>
        <v>3.5007588859304195</v>
      </c>
      <c r="AG1529" s="17">
        <f>([1]WLTC_BFH!$U1533/1000-N1529)</f>
        <v>0.44813288838883358</v>
      </c>
      <c r="AH1529" s="17">
        <f t="shared" si="307"/>
        <v>0.44813288838883358</v>
      </c>
      <c r="AK1529">
        <v>-10.642288442614056</v>
      </c>
    </row>
    <row r="1530" spans="1:37" x14ac:dyDescent="0.3">
      <c r="A1530" s="6" t="s">
        <v>6</v>
      </c>
      <c r="B1530" s="6">
        <v>1526</v>
      </c>
      <c r="C1530" s="11">
        <v>70.8</v>
      </c>
      <c r="D1530" s="11">
        <v>70.8</v>
      </c>
      <c r="E1530" s="11">
        <v>73.705200000000005</v>
      </c>
      <c r="F1530" s="13">
        <f t="shared" si="308"/>
        <v>-0.47222222222222299</v>
      </c>
      <c r="G1530" s="13">
        <f t="shared" si="309"/>
        <v>15.622388888888901</v>
      </c>
      <c r="H1530" s="35" cm="1">
        <f t="array" ref="H1530">(m*g*_xll.Interp1d(-1,Parameters!$H$48:$H$54,Parameters!$I$48:$I$54,C1530)+c_w*A*rho_L*(C1530/3.6)^2/2+F1530*e_i*m)*C1530/3.6/1000</f>
        <v>-8.0350601439619052</v>
      </c>
      <c r="I1530" s="35">
        <f t="shared" si="299"/>
        <v>14.514650282790804</v>
      </c>
      <c r="J1530" s="35">
        <f t="shared" si="300"/>
        <v>5286.3259466958179</v>
      </c>
      <c r="K1530" s="35">
        <f t="shared" si="301"/>
        <v>59.241545129210664</v>
      </c>
      <c r="L1530" s="35">
        <f t="shared" si="302"/>
        <v>647.59597533943622</v>
      </c>
      <c r="M1530" s="35" cm="1">
        <f t="array" ref="M1530">_xll.Interp2dTab(-1,1,Parameters!$V$29:$AI$29,Parameters!$U$30:$U$37,Parameters!$V$30:$AI$37,ABS(J1530),ABS(I1530))*_xll.Interp2dTab(-1,1,Parameters!$V$18:$AI$18,Parameters!$U$19:$U$26,Parameters!$V$19:$AI$26,ABS(J1530),ABS(I1530))</f>
        <v>0.74349136834063712</v>
      </c>
      <c r="N1530" s="35">
        <f t="shared" si="303"/>
        <v>-5.9739978611335536</v>
      </c>
      <c r="O1530" s="35">
        <f t="shared" si="304"/>
        <v>-5973.9978611335537</v>
      </c>
      <c r="P1530" s="35">
        <f t="shared" si="310"/>
        <v>1.7853038174429499</v>
      </c>
      <c r="Q1530" s="35" cm="1">
        <f t="array" ref="Q1530">_xll.Interp2dTab(-1,1,Parameters!$AL$29:$AY$29,Parameters!$AK$30:$AK$37,Parameters!$AL$30:$AY$37,ABS(L1530),ABS(K1530))</f>
        <v>0.94830046405315271</v>
      </c>
      <c r="R1530" s="35">
        <f t="shared" si="305"/>
        <v>-7.6196512632140667</v>
      </c>
      <c r="S1530" s="35">
        <f t="shared" si="311"/>
        <v>1.2910311025885033</v>
      </c>
      <c r="X1530" s="12"/>
      <c r="AB1530" s="17">
        <f>([1]WLTC_BFH!$I1531/1000-H1530)</f>
        <v>8.0367741439619049</v>
      </c>
      <c r="AC1530" s="17">
        <f t="shared" si="306"/>
        <v>8.0367741439619049</v>
      </c>
      <c r="AG1530" s="17">
        <f>([1]WLTC_BFH!$U1534/1000-N1530)</f>
        <v>4.4588342247698804</v>
      </c>
      <c r="AH1530" s="17">
        <f t="shared" si="307"/>
        <v>4.4588342247698804</v>
      </c>
      <c r="AK1530">
        <v>-7.6967469375040665</v>
      </c>
    </row>
    <row r="1531" spans="1:37" x14ac:dyDescent="0.3">
      <c r="A1531" s="6" t="s">
        <v>6</v>
      </c>
      <c r="B1531" s="6">
        <v>1527</v>
      </c>
      <c r="C1531" s="11">
        <v>68.599999999999994</v>
      </c>
      <c r="D1531" s="11">
        <v>68.599999999999994</v>
      </c>
      <c r="E1531" s="11">
        <v>72.640299999999996</v>
      </c>
      <c r="F1531" s="13">
        <f t="shared" si="308"/>
        <v>-0.61111111111111194</v>
      </c>
      <c r="G1531" s="13">
        <f t="shared" si="309"/>
        <v>15.641444444444456</v>
      </c>
      <c r="H1531" s="35" cm="1">
        <f t="array" ref="H1531">(m*g*_xll.Interp1d(-1,Parameters!$H$48:$H$54,Parameters!$I$48:$I$54,C1531)+c_w*A*rho_L*(C1531/3.6)^2/2+F1531*e_i*m)*C1531/3.6/1000</f>
        <v>-11.585754096226232</v>
      </c>
      <c r="I1531" s="35">
        <f t="shared" si="299"/>
        <v>21.599857846201761</v>
      </c>
      <c r="J1531" s="35">
        <f t="shared" si="300"/>
        <v>5122.0615811205234</v>
      </c>
      <c r="K1531" s="35">
        <f t="shared" si="301"/>
        <v>88.159819799272498</v>
      </c>
      <c r="L1531" s="35">
        <f t="shared" si="302"/>
        <v>627.47293655770227</v>
      </c>
      <c r="M1531" s="35" cm="1">
        <f t="array" ref="M1531">_xll.Interp2dTab(-1,1,Parameters!$V$29:$AI$29,Parameters!$U$30:$U$37,Parameters!$V$30:$AI$37,ABS(J1531),ABS(I1531))*_xll.Interp2dTab(-1,1,Parameters!$V$18:$AI$18,Parameters!$U$19:$U$26,Parameters!$V$19:$AI$26,ABS(J1531),ABS(I1531))</f>
        <v>0.77250047415128309</v>
      </c>
      <c r="N1531" s="35">
        <f t="shared" si="303"/>
        <v>-8.9500005327349346</v>
      </c>
      <c r="O1531" s="35">
        <f t="shared" si="304"/>
        <v>-8950.0005327349354</v>
      </c>
      <c r="P1531" s="35">
        <f t="shared" si="310"/>
        <v>1.7828177061838568</v>
      </c>
      <c r="Q1531" s="35" cm="1">
        <f t="array" ref="Q1531">_xll.Interp2dTab(-1,1,Parameters!$AL$29:$AY$29,Parameters!$AK$30:$AK$37,Parameters!$AL$30:$AY$37,ABS(L1531),ABS(K1531))</f>
        <v>0.95192742182474344</v>
      </c>
      <c r="R1531" s="35">
        <f t="shared" si="305"/>
        <v>-11.028797026716097</v>
      </c>
      <c r="S1531" s="35">
        <f t="shared" si="311"/>
        <v>1.2879675478588599</v>
      </c>
      <c r="X1531" s="12"/>
      <c r="AB1531" s="17">
        <f>([1]WLTC_BFH!$I1532/1000-H1531)</f>
        <v>11.581617296226232</v>
      </c>
      <c r="AC1531" s="17">
        <f t="shared" si="306"/>
        <v>11.581617296226232</v>
      </c>
      <c r="AG1531" s="17">
        <f>([1]WLTC_BFH!$U1535/1000-N1531)</f>
        <v>5.7559464786813805</v>
      </c>
      <c r="AH1531" s="17">
        <f t="shared" si="307"/>
        <v>5.7559464786813805</v>
      </c>
      <c r="AK1531">
        <v>-4.9188472786435273</v>
      </c>
    </row>
    <row r="1532" spans="1:37" x14ac:dyDescent="0.3">
      <c r="A1532" s="6" t="s">
        <v>6</v>
      </c>
      <c r="B1532" s="6">
        <v>1528</v>
      </c>
      <c r="C1532" s="11">
        <v>66.2</v>
      </c>
      <c r="D1532" s="11">
        <v>66.2</v>
      </c>
      <c r="E1532" s="11">
        <v>71.344999999999999</v>
      </c>
      <c r="F1532" s="13">
        <f t="shared" si="308"/>
        <v>-0.6666666666666643</v>
      </c>
      <c r="G1532" s="13">
        <f t="shared" si="309"/>
        <v>15.659833333333346</v>
      </c>
      <c r="H1532" s="35" cm="1">
        <f t="array" ref="H1532">(m*g*_xll.Interp1d(-1,Parameters!$H$48:$H$54,Parameters!$I$48:$I$54,C1532)+c_w*A*rho_L*(C1532/3.6)^2/2+F1532*e_i*m)*C1532/3.6/1000</f>
        <v>-12.775300458071008</v>
      </c>
      <c r="I1532" s="35">
        <f t="shared" si="299"/>
        <v>24.681061584391237</v>
      </c>
      <c r="J1532" s="35">
        <f t="shared" si="300"/>
        <v>4942.8640914020216</v>
      </c>
      <c r="K1532" s="35">
        <f t="shared" si="301"/>
        <v>100.73575285669284</v>
      </c>
      <c r="L1532" s="35">
        <f t="shared" si="302"/>
        <v>605.52053061399261</v>
      </c>
      <c r="M1532" s="35" cm="1">
        <f t="array" ref="M1532">_xll.Interp2dTab(-1,1,Parameters!$V$29:$AI$29,Parameters!$U$30:$U$37,Parameters!$V$30:$AI$37,ABS(J1532),ABS(I1532))*_xll.Interp2dTab(-1,1,Parameters!$V$18:$AI$18,Parameters!$U$19:$U$26,Parameters!$V$19:$AI$26,ABS(J1532),ABS(I1532))</f>
        <v>0.78441426112416779</v>
      </c>
      <c r="N1532" s="35">
        <f t="shared" si="303"/>
        <v>-10.021127869457013</v>
      </c>
      <c r="O1532" s="35">
        <f t="shared" si="304"/>
        <v>-10021.127869457014</v>
      </c>
      <c r="P1532" s="35">
        <f t="shared" si="310"/>
        <v>1.7800340595534521</v>
      </c>
      <c r="Q1532" s="35" cm="1">
        <f t="array" ref="Q1532">_xll.Interp2dTab(-1,1,Parameters!$AL$29:$AY$29,Parameters!$AK$30:$AK$37,Parameters!$AL$30:$AY$37,ABS(L1532),ABS(K1532))</f>
        <v>0.95422112846233853</v>
      </c>
      <c r="R1532" s="35">
        <f t="shared" si="305"/>
        <v>-12.190461619545948</v>
      </c>
      <c r="S1532" s="35">
        <f t="shared" si="311"/>
        <v>1.2845813085200972</v>
      </c>
      <c r="X1532" s="12"/>
      <c r="AB1532" s="17">
        <f>([1]WLTC_BFH!$I1533/1000-H1532)</f>
        <v>12.771307058071008</v>
      </c>
      <c r="AC1532" s="17">
        <f t="shared" si="306"/>
        <v>12.771307058071008</v>
      </c>
      <c r="AG1532" s="17">
        <f>([1]WLTC_BFH!$U1536/1000-N1532)</f>
        <v>4.8695437024468546E-2</v>
      </c>
      <c r="AH1532" s="17">
        <f t="shared" si="307"/>
        <v>4.8695437024468546E-2</v>
      </c>
      <c r="AK1532">
        <v>-8.6223361314066018</v>
      </c>
    </row>
    <row r="1533" spans="1:37" x14ac:dyDescent="0.3">
      <c r="A1533" s="6" t="s">
        <v>6</v>
      </c>
      <c r="B1533" s="6">
        <v>1529</v>
      </c>
      <c r="C1533" s="11">
        <v>64</v>
      </c>
      <c r="D1533" s="11">
        <v>64</v>
      </c>
      <c r="E1533" s="11">
        <v>70.111699999999999</v>
      </c>
      <c r="F1533" s="13">
        <f t="shared" si="308"/>
        <v>-0.61111111111111194</v>
      </c>
      <c r="G1533" s="13">
        <f t="shared" si="309"/>
        <v>15.677611111111123</v>
      </c>
      <c r="H1533" s="35" cm="1">
        <f t="array" ref="H1533">(m*g*_xll.Interp1d(-1,Parameters!$H$48:$H$54,Parameters!$I$48:$I$54,C1533)+c_w*A*rho_L*(C1533/3.6)^2/2+F1533*e_i*m)*C1533/3.6/1000</f>
        <v>-11.184245521243737</v>
      </c>
      <c r="I1533" s="35">
        <f t="shared" si="299"/>
        <v>22.349994495318928</v>
      </c>
      <c r="J1533" s="35">
        <f t="shared" si="300"/>
        <v>4778.5997258267289</v>
      </c>
      <c r="K1533" s="35">
        <f t="shared" si="301"/>
        <v>91.221502532644209</v>
      </c>
      <c r="L1533" s="35">
        <f t="shared" si="302"/>
        <v>585.39749183225877</v>
      </c>
      <c r="M1533" s="35" cm="1">
        <f t="array" ref="M1533">_xll.Interp2dTab(-1,1,Parameters!$V$29:$AI$29,Parameters!$U$30:$U$37,Parameters!$V$30:$AI$37,ABS(J1533),ABS(I1533))*_xll.Interp2dTab(-1,1,Parameters!$V$18:$AI$18,Parameters!$U$19:$U$26,Parameters!$V$19:$AI$26,ABS(J1533),ABS(I1533))</f>
        <v>0.77175652539474426</v>
      </c>
      <c r="N1533" s="35">
        <f t="shared" si="303"/>
        <v>-8.6315144626367974</v>
      </c>
      <c r="O1533" s="35">
        <f t="shared" si="304"/>
        <v>-8631.5144626367983</v>
      </c>
      <c r="P1533" s="35">
        <f t="shared" si="310"/>
        <v>1.7776364166471641</v>
      </c>
      <c r="Q1533" s="35" cm="1">
        <f t="array" ref="Q1533">_xll.Interp2dTab(-1,1,Parameters!$AL$29:$AY$29,Parameters!$AK$30:$AK$37,Parameters!$AL$30:$AY$37,ABS(L1533),ABS(K1533))</f>
        <v>0.95499999999999996</v>
      </c>
      <c r="R1533" s="35">
        <f t="shared" si="305"/>
        <v>-10.680954472787768</v>
      </c>
      <c r="S1533" s="35">
        <f t="shared" si="311"/>
        <v>1.2816143767221007</v>
      </c>
      <c r="X1533" s="12"/>
      <c r="AB1533" s="17">
        <f>([1]WLTC_BFH!$I1534/1000-H1533)</f>
        <v>11.180304521243738</v>
      </c>
      <c r="AC1533" s="17">
        <f t="shared" si="306"/>
        <v>11.180304521243738</v>
      </c>
      <c r="AG1533" s="17">
        <f>([1]WLTC_BFH!$U1537/1000-N1533)</f>
        <v>2.1600144626364806</v>
      </c>
      <c r="AH1533" s="17">
        <f t="shared" si="307"/>
        <v>2.1600144626364806</v>
      </c>
      <c r="AK1533">
        <v>-4.9383620876795158</v>
      </c>
    </row>
    <row r="1534" spans="1:37" x14ac:dyDescent="0.3">
      <c r="A1534" s="6" t="s">
        <v>6</v>
      </c>
      <c r="B1534" s="6">
        <v>1530</v>
      </c>
      <c r="C1534" s="11">
        <v>62.2</v>
      </c>
      <c r="D1534" s="11">
        <v>62.2</v>
      </c>
      <c r="E1534" s="11">
        <v>68.224400000000003</v>
      </c>
      <c r="F1534" s="13">
        <f t="shared" si="308"/>
        <v>-0.49999999999999922</v>
      </c>
      <c r="G1534" s="13">
        <f t="shared" si="309"/>
        <v>15.694888888888901</v>
      </c>
      <c r="H1534" s="35" cm="1">
        <f t="array" ref="H1534">(m*g*_xll.Interp1d(-1,Parameters!$H$48:$H$54,Parameters!$I$48:$I$54,C1534)+c_w*A*rho_L*(C1534/3.6)^2/2+F1534*e_i*m)*C1534/3.6/1000</f>
        <v>-8.395606858022127</v>
      </c>
      <c r="I1534" s="35">
        <f t="shared" si="299"/>
        <v>17.262846590302765</v>
      </c>
      <c r="J1534" s="35">
        <f t="shared" si="300"/>
        <v>4644.2016085378527</v>
      </c>
      <c r="K1534" s="35">
        <f t="shared" si="301"/>
        <v>70.458308358320735</v>
      </c>
      <c r="L1534" s="35">
        <f t="shared" si="302"/>
        <v>568.93318737447657</v>
      </c>
      <c r="M1534" s="35" cm="1">
        <f t="array" ref="M1534">_xll.Interp2dTab(-1,1,Parameters!$V$29:$AI$29,Parameters!$U$30:$U$37,Parameters!$V$30:$AI$37,ABS(J1534),ABS(I1534))*_xll.Interp2dTab(-1,1,Parameters!$V$18:$AI$18,Parameters!$U$19:$U$26,Parameters!$V$19:$AI$26,ABS(J1534),ABS(I1534))</f>
        <v>0.74862804102364788</v>
      </c>
      <c r="N1534" s="35">
        <f t="shared" si="303"/>
        <v>-6.2851867153258087</v>
      </c>
      <c r="O1534" s="35">
        <f t="shared" si="304"/>
        <v>-6285.186715325809</v>
      </c>
      <c r="P1534" s="35">
        <f t="shared" si="310"/>
        <v>1.7758905314484625</v>
      </c>
      <c r="Q1534" s="35" cm="1">
        <f t="array" ref="Q1534">_xll.Interp2dTab(-1,1,Parameters!$AL$29:$AY$29,Parameters!$AK$30:$AK$37,Parameters!$AL$30:$AY$37,ABS(L1534),ABS(K1534))</f>
        <v>0.95499999999999996</v>
      </c>
      <c r="R1534" s="35">
        <f t="shared" si="305"/>
        <v>-8.0178045494111316</v>
      </c>
      <c r="S1534" s="35">
        <f t="shared" si="311"/>
        <v>1.2793872087917086</v>
      </c>
      <c r="X1534" s="12"/>
      <c r="AB1534" s="17">
        <f>([1]WLTC_BFH!$I1535/1000-H1534)</f>
        <v>8.3868922580221277</v>
      </c>
      <c r="AC1534" s="17">
        <f t="shared" si="306"/>
        <v>8.3868922580221277</v>
      </c>
      <c r="AG1534" s="17">
        <f>([1]WLTC_BFH!$U1538/1000-N1534)</f>
        <v>4.186648253787034</v>
      </c>
      <c r="AH1534" s="17">
        <f t="shared" si="307"/>
        <v>4.186648253787034</v>
      </c>
      <c r="AK1534">
        <v>2.5915256782462035</v>
      </c>
    </row>
    <row r="1535" spans="1:37" x14ac:dyDescent="0.3">
      <c r="A1535" s="6" t="s">
        <v>6</v>
      </c>
      <c r="B1535" s="6">
        <v>1531</v>
      </c>
      <c r="C1535" s="11">
        <v>60.9</v>
      </c>
      <c r="D1535" s="11">
        <v>60.9</v>
      </c>
      <c r="E1535" s="11">
        <v>65.844700000000003</v>
      </c>
      <c r="F1535" s="13">
        <f t="shared" si="308"/>
        <v>-0.36111111111111227</v>
      </c>
      <c r="G1535" s="13">
        <f t="shared" si="309"/>
        <v>15.711805555555568</v>
      </c>
      <c r="H1535" s="35" cm="1">
        <f t="array" ref="H1535">(m*g*_xll.Interp1d(-1,Parameters!$H$48:$H$54,Parameters!$I$48:$I$54,C1535)+c_w*A*rho_L*(C1535/3.6)^2/2+F1535*e_i*m)*C1535/3.6/1000</f>
        <v>-5.1194420266859835</v>
      </c>
      <c r="I1535" s="35">
        <f t="shared" si="299"/>
        <v>10.751177669314817</v>
      </c>
      <c r="J1535" s="35">
        <f t="shared" si="300"/>
        <v>4547.1363016069963</v>
      </c>
      <c r="K1535" s="35">
        <f t="shared" si="301"/>
        <v>43.88093165730843</v>
      </c>
      <c r="L1535" s="35">
        <f t="shared" si="302"/>
        <v>557.04230082163372</v>
      </c>
      <c r="M1535" s="35" cm="1">
        <f t="array" ref="M1535">_xll.Interp2dTab(-1,1,Parameters!$V$29:$AI$29,Parameters!$U$30:$U$37,Parameters!$V$30:$AI$37,ABS(J1535),ABS(I1535))*_xll.Interp2dTab(-1,1,Parameters!$V$18:$AI$18,Parameters!$U$19:$U$26,Parameters!$V$19:$AI$26,ABS(J1535),ABS(I1535))</f>
        <v>0.72037892454196395</v>
      </c>
      <c r="N1535" s="35">
        <f t="shared" si="303"/>
        <v>-3.6879381414389809</v>
      </c>
      <c r="O1535" s="35">
        <f t="shared" si="304"/>
        <v>-3687.9381414389809</v>
      </c>
      <c r="P1535" s="35">
        <f t="shared" si="310"/>
        <v>1.7748661041869518</v>
      </c>
      <c r="Q1535" s="35" cm="1">
        <f t="array" ref="Q1535">_xll.Interp2dTab(-1,1,Parameters!$AL$29:$AY$29,Parameters!$AK$30:$AK$37,Parameters!$AL$30:$AY$37,ABS(L1535),ABS(K1535))</f>
        <v>0.95132855899438495</v>
      </c>
      <c r="R1535" s="35">
        <f t="shared" si="305"/>
        <v>-4.8702714061024706</v>
      </c>
      <c r="S1535" s="35">
        <f t="shared" si="311"/>
        <v>1.2780343556233469</v>
      </c>
      <c r="X1535" s="12"/>
      <c r="AB1535" s="17">
        <f>([1]WLTC_BFH!$I1536/1000-H1535)</f>
        <v>5.1063566266859839</v>
      </c>
      <c r="AC1535" s="17">
        <f t="shared" si="306"/>
        <v>5.1063566266859839</v>
      </c>
      <c r="AG1535" s="17">
        <f>([1]WLTC_BFH!$U1539/1000-N1535)</f>
        <v>3.8192775909802616</v>
      </c>
      <c r="AH1535" s="17">
        <f t="shared" si="307"/>
        <v>3.8192775909802616</v>
      </c>
      <c r="AK1535">
        <v>6.8151038363552363</v>
      </c>
    </row>
    <row r="1536" spans="1:37" x14ac:dyDescent="0.3">
      <c r="A1536" s="6" t="s">
        <v>6</v>
      </c>
      <c r="B1536" s="6">
        <v>1532</v>
      </c>
      <c r="C1536" s="11">
        <v>60.2</v>
      </c>
      <c r="D1536" s="11">
        <v>60.2</v>
      </c>
      <c r="E1536" s="11">
        <v>63.580800000000004</v>
      </c>
      <c r="F1536" s="13">
        <f t="shared" si="308"/>
        <v>-0.19444444444444325</v>
      </c>
      <c r="G1536" s="13">
        <f t="shared" si="309"/>
        <v>15.72852777777779</v>
      </c>
      <c r="H1536" s="35" cm="1">
        <f t="array" ref="H1536">(m*g*_xll.Interp1d(-1,Parameters!$H$48:$H$54,Parameters!$I$48:$I$54,C1536)+c_w*A*rho_L*(C1536/3.6)^2/2+F1536*e_i*m)*C1536/3.6/1000</f>
        <v>-1.3199179848358993</v>
      </c>
      <c r="I1536" s="35">
        <f t="shared" si="299"/>
        <v>2.8041494584564552</v>
      </c>
      <c r="J1536" s="35">
        <f t="shared" si="300"/>
        <v>4494.8703671057656</v>
      </c>
      <c r="K1536" s="35">
        <f t="shared" si="301"/>
        <v>11.445136014690023</v>
      </c>
      <c r="L1536" s="35">
        <f t="shared" si="302"/>
        <v>550.63951575471833</v>
      </c>
      <c r="M1536" s="35" cm="1">
        <f t="array" ref="M1536">_xll.Interp2dTab(-1,1,Parameters!$V$29:$AI$29,Parameters!$U$30:$U$37,Parameters!$V$30:$AI$37,ABS(J1536),ABS(I1536))*_xll.Interp2dTab(-1,1,Parameters!$V$18:$AI$18,Parameters!$U$19:$U$26,Parameters!$V$19:$AI$26,ABS(J1536),ABS(I1536))</f>
        <v>0.32491091494865648</v>
      </c>
      <c r="N1536" s="35">
        <f t="shared" si="303"/>
        <v>-0.42885576011021892</v>
      </c>
      <c r="O1536" s="35">
        <f t="shared" si="304"/>
        <v>-428.85576011021891</v>
      </c>
      <c r="P1536" s="35">
        <f t="shared" si="310"/>
        <v>1.7747469775869211</v>
      </c>
      <c r="Q1536" s="35" cm="1">
        <f t="array" ref="Q1536">_xll.Interp2dTab(-1,1,Parameters!$AL$29:$AY$29,Parameters!$AK$30:$AK$37,Parameters!$AL$30:$AY$37,ABS(L1536),ABS(K1536))</f>
        <v>0.64721493791730456</v>
      </c>
      <c r="R1536" s="35">
        <f t="shared" si="305"/>
        <v>-0.85427063661150027</v>
      </c>
      <c r="S1536" s="35">
        <f t="shared" si="311"/>
        <v>1.2777970582242881</v>
      </c>
      <c r="X1536" s="12"/>
      <c r="AB1536" s="17">
        <f>([1]WLTC_BFH!$I1537/1000-H1536)</f>
        <v>1.3106750848358992</v>
      </c>
      <c r="AC1536" s="17">
        <f t="shared" si="306"/>
        <v>1.3106750848358992</v>
      </c>
      <c r="AG1536" s="17">
        <f>([1]WLTC_BFH!$U1540/1000-N1536)</f>
        <v>0.86199861725308957</v>
      </c>
      <c r="AH1536" s="17">
        <f t="shared" si="307"/>
        <v>0.86199861725308957</v>
      </c>
      <c r="AK1536">
        <v>6.5500062543986948</v>
      </c>
    </row>
    <row r="1537" spans="1:37" x14ac:dyDescent="0.3">
      <c r="A1537" s="6" t="s">
        <v>6</v>
      </c>
      <c r="B1537" s="6">
        <v>1533</v>
      </c>
      <c r="C1537" s="11">
        <v>60</v>
      </c>
      <c r="D1537" s="11">
        <v>60</v>
      </c>
      <c r="E1537" s="11">
        <v>62.089199999999998</v>
      </c>
      <c r="F1537" s="13">
        <f t="shared" si="308"/>
        <v>-5.5555555555556344E-2</v>
      </c>
      <c r="G1537" s="13">
        <f t="shared" si="309"/>
        <v>15.745194444444458</v>
      </c>
      <c r="H1537" s="35" cm="1">
        <f t="array" ref="H1537">(m*g*_xll.Interp1d(-1,Parameters!$H$48:$H$54,Parameters!$I$48:$I$54,C1537)+c_w*A*rho_L*(C1537/3.6)^2/2+F1537*e_i*m)*C1537/3.6/1000</f>
        <v>1.8185557914630124</v>
      </c>
      <c r="I1537" s="35">
        <f t="shared" si="299"/>
        <v>3.8763776517770925</v>
      </c>
      <c r="J1537" s="35">
        <f t="shared" si="300"/>
        <v>4479.9372429625582</v>
      </c>
      <c r="K1537" s="35">
        <f t="shared" si="301"/>
        <v>15.821435385728204</v>
      </c>
      <c r="L1537" s="35">
        <f t="shared" si="302"/>
        <v>548.81014859274262</v>
      </c>
      <c r="M1537" s="35" cm="1">
        <f t="array" ref="M1537">_xll.Interp2dTab(-1,1,Parameters!$V$29:$AI$29,Parameters!$U$30:$U$37,Parameters!$V$30:$AI$37,ABS(J1537),ABS(I1537))*_xll.Interp2dTab(-1,1,Parameters!$V$18:$AI$18,Parameters!$U$19:$U$26,Parameters!$V$19:$AI$26,ABS(J1537),ABS(I1537))</f>
        <v>0.37437096169809153</v>
      </c>
      <c r="N1537" s="35">
        <f t="shared" si="303"/>
        <v>4.8576304722308352</v>
      </c>
      <c r="O1537" s="35">
        <f t="shared" si="304"/>
        <v>4857.630472230835</v>
      </c>
      <c r="P1537" s="35">
        <f t="shared" si="310"/>
        <v>1.776096319384763</v>
      </c>
      <c r="Q1537" s="35" cm="1">
        <f t="array" ref="Q1537">_xll.Interp2dTab(-1,1,Parameters!$AL$29:$AY$29,Parameters!$AK$30:$AK$37,Parameters!$AL$30:$AY$37,ABS(L1537),ABS(K1537))</f>
        <v>0.74174300433172924</v>
      </c>
      <c r="R1537" s="35">
        <f t="shared" si="305"/>
        <v>2.4517329868199211</v>
      </c>
      <c r="S1537" s="35">
        <f t="shared" si="311"/>
        <v>1.2784780951650714</v>
      </c>
      <c r="X1537" s="12"/>
      <c r="AB1537" s="17">
        <f>([1]WLTC_BFH!$I1538/1000-H1537)</f>
        <v>-1.8232446914630125</v>
      </c>
      <c r="AC1537" s="17">
        <f t="shared" si="306"/>
        <v>1.8232446914630125</v>
      </c>
      <c r="AG1537" s="17">
        <f>([1]WLTC_BFH!$U1541/1000-N1537)</f>
        <v>-0.16481631293905785</v>
      </c>
      <c r="AH1537" s="17">
        <f t="shared" si="307"/>
        <v>0.16481631293905785</v>
      </c>
      <c r="AK1537">
        <v>7.4594477865570683</v>
      </c>
    </row>
    <row r="1538" spans="1:37" x14ac:dyDescent="0.3">
      <c r="A1538" s="6" t="s">
        <v>6</v>
      </c>
      <c r="B1538" s="6">
        <v>1534</v>
      </c>
      <c r="C1538" s="11">
        <v>60.4</v>
      </c>
      <c r="D1538" s="11">
        <v>60.4</v>
      </c>
      <c r="E1538" s="11">
        <v>61.032699999999998</v>
      </c>
      <c r="F1538" s="13">
        <f t="shared" si="308"/>
        <v>0.11111111111111072</v>
      </c>
      <c r="G1538" s="13">
        <f t="shared" si="309"/>
        <v>15.761972222222235</v>
      </c>
      <c r="H1538" s="35" cm="1">
        <f t="array" ref="H1538">(m*g*_xll.Interp1d(-1,Parameters!$H$48:$H$54,Parameters!$I$48:$I$54,C1538)+c_w*A*rho_L*(C1538/3.6)^2/2+F1538*e_i*m)*C1538/3.6/1000</f>
        <v>5.6619921432623181</v>
      </c>
      <c r="I1538" s="35">
        <f t="shared" si="299"/>
        <v>11.989001814774506</v>
      </c>
      <c r="J1538" s="35">
        <f t="shared" si="300"/>
        <v>4509.8034912489757</v>
      </c>
      <c r="K1538" s="35">
        <f t="shared" si="301"/>
        <v>48.933110907002145</v>
      </c>
      <c r="L1538" s="35">
        <f t="shared" si="302"/>
        <v>552.46888291669427</v>
      </c>
      <c r="M1538" s="35" cm="1">
        <f t="array" ref="M1538">_xll.Interp2dTab(-1,1,Parameters!$V$29:$AI$29,Parameters!$U$30:$U$37,Parameters!$V$30:$AI$37,ABS(J1538),ABS(I1538))*_xll.Interp2dTab(-1,1,Parameters!$V$18:$AI$18,Parameters!$U$19:$U$26,Parameters!$V$19:$AI$26,ABS(J1538),ABS(I1538))</f>
        <v>0.72408017333445551</v>
      </c>
      <c r="N1538" s="35">
        <f t="shared" si="303"/>
        <v>7.8195652246467757</v>
      </c>
      <c r="O1538" s="35">
        <f t="shared" si="304"/>
        <v>7819.5652246467753</v>
      </c>
      <c r="P1538" s="35">
        <f t="shared" si="310"/>
        <v>1.7782684208360537</v>
      </c>
      <c r="Q1538" s="35" cm="1">
        <f t="array" ref="Q1538">_xll.Interp2dTab(-1,1,Parameters!$AL$29:$AY$29,Parameters!$AK$30:$AK$37,Parameters!$AL$30:$AY$37,ABS(L1538),ABS(K1538))</f>
        <v>0.95435986654420124</v>
      </c>
      <c r="R1538" s="35">
        <f t="shared" si="305"/>
        <v>5.9327642975649821</v>
      </c>
      <c r="S1538" s="35">
        <f t="shared" si="311"/>
        <v>1.2801260852477283</v>
      </c>
      <c r="X1538" s="12"/>
      <c r="AB1538" s="17">
        <f>([1]WLTC_BFH!$I1539/1000-H1538)</f>
        <v>-5.6643398432623178</v>
      </c>
      <c r="AC1538" s="17">
        <f t="shared" si="306"/>
        <v>5.6643398432623178</v>
      </c>
      <c r="AG1538" s="17">
        <f>([1]WLTC_BFH!$U1542/1000-N1538)</f>
        <v>3.5878529571711466</v>
      </c>
      <c r="AH1538" s="17">
        <f t="shared" si="307"/>
        <v>3.5878529571711466</v>
      </c>
      <c r="AK1538">
        <v>12.430141628042428</v>
      </c>
    </row>
    <row r="1539" spans="1:37" x14ac:dyDescent="0.3">
      <c r="A1539" s="6" t="s">
        <v>6</v>
      </c>
      <c r="B1539" s="6">
        <v>1535</v>
      </c>
      <c r="C1539" s="11">
        <v>61.4</v>
      </c>
      <c r="D1539" s="11">
        <v>61.4</v>
      </c>
      <c r="E1539" s="11">
        <v>60.099200000000003</v>
      </c>
      <c r="F1539" s="13">
        <f t="shared" si="308"/>
        <v>0.27777777777777779</v>
      </c>
      <c r="G1539" s="13">
        <f t="shared" si="309"/>
        <v>15.779027777777792</v>
      </c>
      <c r="H1539" s="35" cm="1">
        <f t="array" ref="H1539">(m*g*_xll.Interp1d(-1,Parameters!$H$48:$H$54,Parameters!$I$48:$I$54,C1539)+c_w*A*rho_L*(C1539/3.6)^2/2+F1539*e_i*m)*C1539/3.6/1000</f>
        <v>9.694422117310511</v>
      </c>
      <c r="I1539" s="35">
        <f t="shared" si="299"/>
        <v>20.193158632424954</v>
      </c>
      <c r="J1539" s="35">
        <f t="shared" si="300"/>
        <v>4584.4691119650179</v>
      </c>
      <c r="K1539" s="35">
        <f t="shared" si="301"/>
        <v>82.418376958242447</v>
      </c>
      <c r="L1539" s="35">
        <f t="shared" si="302"/>
        <v>561.61571872657328</v>
      </c>
      <c r="M1539" s="35" cm="1">
        <f t="array" ref="M1539">_xll.Interp2dTab(-1,1,Parameters!$V$29:$AI$29,Parameters!$U$30:$U$37,Parameters!$V$30:$AI$37,ABS(J1539),ABS(I1539))*_xll.Interp2dTab(-1,1,Parameters!$V$18:$AI$18,Parameters!$U$19:$U$26,Parameters!$V$19:$AI$26,ABS(J1539),ABS(I1539))</f>
        <v>0.75855046960042249</v>
      </c>
      <c r="N1539" s="35">
        <f t="shared" si="303"/>
        <v>12.780193943347223</v>
      </c>
      <c r="O1539" s="35">
        <f t="shared" si="304"/>
        <v>12780.193943347223</v>
      </c>
      <c r="P1539" s="35">
        <f t="shared" si="310"/>
        <v>1.7818184747092058</v>
      </c>
      <c r="Q1539" s="35" cm="1">
        <f t="array" ref="Q1539">_xll.Interp2dTab(-1,1,Parameters!$AL$29:$AY$29,Parameters!$AK$30:$AK$37,Parameters!$AL$30:$AY$37,ABS(L1539),ABS(K1539))</f>
        <v>0.95500000000000007</v>
      </c>
      <c r="R1539" s="35">
        <f t="shared" si="305"/>
        <v>10.151227347969121</v>
      </c>
      <c r="S1539" s="35">
        <f t="shared" si="311"/>
        <v>1.2829458706221641</v>
      </c>
      <c r="X1539" s="12"/>
      <c r="AB1539" s="17">
        <f>([1]WLTC_BFH!$I1540/1000-H1539)</f>
        <v>-9.6965315173105111</v>
      </c>
      <c r="AC1539" s="17">
        <f t="shared" si="306"/>
        <v>9.6965315173105111</v>
      </c>
      <c r="AG1539" s="17">
        <f>([1]WLTC_BFH!$U1543/1000-N1539)</f>
        <v>2.7550060566527126</v>
      </c>
      <c r="AH1539" s="17">
        <f t="shared" si="307"/>
        <v>2.7550060566527126</v>
      </c>
      <c r="AK1539">
        <v>14.590342177673064</v>
      </c>
    </row>
    <row r="1540" spans="1:37" x14ac:dyDescent="0.3">
      <c r="A1540" s="6" t="s">
        <v>6</v>
      </c>
      <c r="B1540" s="6">
        <v>1536</v>
      </c>
      <c r="C1540" s="11">
        <v>63.2</v>
      </c>
      <c r="D1540" s="11">
        <v>63.2</v>
      </c>
      <c r="E1540" s="11">
        <v>59.835799999999999</v>
      </c>
      <c r="F1540" s="13">
        <f t="shared" si="308"/>
        <v>0.50000000000000122</v>
      </c>
      <c r="G1540" s="13">
        <f t="shared" si="309"/>
        <v>15.796583333333347</v>
      </c>
      <c r="H1540" s="35" cm="1">
        <f t="array" ref="H1540">(m*g*_xll.Interp1d(-1,Parameters!$H$48:$H$54,Parameters!$I$48:$I$54,C1540)+c_w*A*rho_L*(C1540/3.6)^2/2+F1540*e_i*m)*C1540/3.6/1000</f>
        <v>15.421769049061014</v>
      </c>
      <c r="I1540" s="35">
        <f t="shared" ref="I1540:I1603" si="312">ABS(IFERROR(H1540*1000/(C1540/3.6)*r_dyn/i_g,0))</f>
        <v>31.208135208767906</v>
      </c>
      <c r="J1540" s="35">
        <f t="shared" ref="J1540:J1603" si="313">C1540/3.6*60/2/PI()/r_dyn*i_g</f>
        <v>4718.8672292538949</v>
      </c>
      <c r="K1540" s="35">
        <f t="shared" ref="K1540:K1603" si="314">I1540*i_g/2</f>
        <v>127.37600385458622</v>
      </c>
      <c r="L1540" s="35">
        <f t="shared" ref="L1540:L1603" si="315">J1540/i_g</f>
        <v>578.08002318435558</v>
      </c>
      <c r="M1540" s="35" cm="1">
        <f t="array" ref="M1540">_xll.Interp2dTab(-1,1,Parameters!$V$29:$AI$29,Parameters!$U$30:$U$37,Parameters!$V$30:$AI$37,ABS(J1540),ABS(I1540))*_xll.Interp2dTab(-1,1,Parameters!$V$18:$AI$18,Parameters!$U$19:$U$26,Parameters!$V$19:$AI$26,ABS(J1540),ABS(I1540))</f>
        <v>0.804953354768986</v>
      </c>
      <c r="N1540" s="35">
        <f t="shared" si="303"/>
        <v>19.158587212158295</v>
      </c>
      <c r="O1540" s="35">
        <f t="shared" si="304"/>
        <v>19158.587212158294</v>
      </c>
      <c r="P1540" s="35">
        <f t="shared" si="310"/>
        <v>1.7871403044903609</v>
      </c>
      <c r="Q1540" s="35" cm="1">
        <f t="array" ref="Q1540">_xll.Interp2dTab(-1,1,Parameters!$AL$29:$AY$29,Parameters!$AK$30:$AK$37,Parameters!$AL$30:$AY$37,ABS(L1540),ABS(K1540))</f>
        <v>0.94678719884362406</v>
      </c>
      <c r="R1540" s="35">
        <f t="shared" si="305"/>
        <v>16.288527208539232</v>
      </c>
      <c r="S1540" s="35">
        <f t="shared" si="311"/>
        <v>1.2874704615134251</v>
      </c>
      <c r="X1540" s="12"/>
      <c r="AB1540" s="17">
        <f>([1]WLTC_BFH!$I1541/1000-H1540)</f>
        <v>-15.419730349061014</v>
      </c>
      <c r="AC1540" s="17">
        <f t="shared" si="306"/>
        <v>15.419730349061014</v>
      </c>
      <c r="AG1540" s="17">
        <f>([1]WLTC_BFH!$U1544/1000-N1540)</f>
        <v>-1.0184037259200771</v>
      </c>
      <c r="AH1540" s="17">
        <f t="shared" si="307"/>
        <v>1.0184037259200771</v>
      </c>
      <c r="AK1540">
        <v>13.838935950416534</v>
      </c>
    </row>
    <row r="1541" spans="1:37" x14ac:dyDescent="0.3">
      <c r="A1541" s="6" t="s">
        <v>6</v>
      </c>
      <c r="B1541" s="6">
        <v>1537</v>
      </c>
      <c r="C1541" s="11">
        <v>65.599999999999994</v>
      </c>
      <c r="D1541" s="11">
        <v>65.599999999999994</v>
      </c>
      <c r="E1541" s="11">
        <v>60.724499999999999</v>
      </c>
      <c r="F1541" s="13">
        <f t="shared" si="308"/>
        <v>0.6666666666666643</v>
      </c>
      <c r="G1541" s="13">
        <f t="shared" si="309"/>
        <v>15.814805555555569</v>
      </c>
      <c r="H1541" s="35" cm="1">
        <f t="array" ref="H1541">(m*g*_xll.Interp1d(-1,Parameters!$H$48:$H$54,Parameters!$I$48:$I$54,C1541)+c_w*A*rho_L*(C1541/3.6)^2/2+F1541*e_i*m)*C1541/3.6/1000</f>
        <v>20.333536416827716</v>
      </c>
      <c r="I1541" s="35">
        <f t="shared" si="312"/>
        <v>39.642385516981989</v>
      </c>
      <c r="J1541" s="35">
        <f t="shared" si="313"/>
        <v>4898.0647189723968</v>
      </c>
      <c r="K1541" s="35">
        <f t="shared" si="314"/>
        <v>161.80039648756198</v>
      </c>
      <c r="L1541" s="35">
        <f t="shared" si="315"/>
        <v>600.03242912806525</v>
      </c>
      <c r="M1541" s="35" cm="1">
        <f t="array" ref="M1541">_xll.Interp2dTab(-1,1,Parameters!$V$29:$AI$29,Parameters!$U$30:$U$37,Parameters!$V$30:$AI$37,ABS(J1541),ABS(I1541))*_xll.Interp2dTab(-1,1,Parameters!$V$18:$AI$18,Parameters!$U$19:$U$26,Parameters!$V$19:$AI$26,ABS(J1541),ABS(I1541))</f>
        <v>0.84052323943984364</v>
      </c>
      <c r="N1541" s="35">
        <f t="shared" ref="N1541:N1604" si="316">IF(H1541&lt;0,H1541*M1541,H1541/M1541)</f>
        <v>24.191521974310611</v>
      </c>
      <c r="O1541" s="35">
        <f t="shared" ref="O1541:O1604" si="317">N1541*1000</f>
        <v>24191.52197431061</v>
      </c>
      <c r="P1541" s="35">
        <f t="shared" si="310"/>
        <v>1.7938601717054472</v>
      </c>
      <c r="Q1541" s="35" cm="1">
        <f t="array" ref="Q1541">_xll.Interp2dTab(-1,1,Parameters!$AL$29:$AY$29,Parameters!$AK$30:$AK$37,Parameters!$AL$30:$AY$37,ABS(L1541),ABS(K1541))</f>
        <v>0.93645363194146647</v>
      </c>
      <c r="R1541" s="35">
        <f t="shared" ref="R1541:R1604" si="318">IF(H1541&lt;0,H1541*Q1541,H1541/Q1541)</f>
        <v>21.71334033343647</v>
      </c>
      <c r="S1541" s="35">
        <f t="shared" si="311"/>
        <v>1.2935019449393796</v>
      </c>
      <c r="X1541" s="12"/>
      <c r="AB1541" s="17">
        <f>([1]WLTC_BFH!$I1542/1000-H1541)</f>
        <v>-20.323482816827717</v>
      </c>
      <c r="AC1541" s="17">
        <f t="shared" ref="AC1541:AC1604" si="319">ABS(AB1541)</f>
        <v>20.323482816827717</v>
      </c>
      <c r="AG1541" s="17">
        <f>([1]WLTC_BFH!$U1545/1000-N1541)</f>
        <v>-0.13227873106743715</v>
      </c>
      <c r="AH1541" s="17">
        <f t="shared" ref="AH1541:AH1604" si="320">ABS(AG1541)</f>
        <v>0.13227873106743715</v>
      </c>
      <c r="AK1541">
        <v>14.583510786932097</v>
      </c>
    </row>
    <row r="1542" spans="1:37" x14ac:dyDescent="0.3">
      <c r="A1542" s="6" t="s">
        <v>6</v>
      </c>
      <c r="B1542" s="6">
        <v>1538</v>
      </c>
      <c r="C1542" s="11">
        <v>68.400000000000006</v>
      </c>
      <c r="D1542" s="11">
        <v>68.400000000000006</v>
      </c>
      <c r="E1542" s="11">
        <v>62.116700000000002</v>
      </c>
      <c r="F1542" s="13">
        <f t="shared" ref="F1542:F1605" si="321">(($C1542-$C1541)/3.6)</f>
        <v>0.7777777777777809</v>
      </c>
      <c r="G1542" s="13">
        <f t="shared" ref="G1542:G1605" si="322">(C1542/3.6)/1000+G1541</f>
        <v>15.833805555555569</v>
      </c>
      <c r="H1542" s="35" cm="1">
        <f t="array" ref="H1542">(m*g*_xll.Interp1d(-1,Parameters!$H$48:$H$54,Parameters!$I$48:$I$54,C1542)+c_w*A*rho_L*(C1542/3.6)^2/2+F1542*e_i*m)*C1542/3.6/1000</f>
        <v>24.318978442830744</v>
      </c>
      <c r="I1542" s="35">
        <f t="shared" si="312"/>
        <v>45.471567782877266</v>
      </c>
      <c r="J1542" s="35">
        <f t="shared" si="313"/>
        <v>5107.1284569773161</v>
      </c>
      <c r="K1542" s="35">
        <f t="shared" si="314"/>
        <v>185.59220390581356</v>
      </c>
      <c r="L1542" s="35">
        <f t="shared" si="315"/>
        <v>625.64356939572656</v>
      </c>
      <c r="M1542" s="35" cm="1">
        <f t="array" ref="M1542">_xll.Interp2dTab(-1,1,Parameters!$V$29:$AI$29,Parameters!$U$30:$U$37,Parameters!$V$30:$AI$37,ABS(J1542),ABS(I1542))*_xll.Interp2dTab(-1,1,Parameters!$V$18:$AI$18,Parameters!$U$19:$U$26,Parameters!$V$19:$AI$26,ABS(J1542),ABS(I1542))</f>
        <v>0.86311903186167604</v>
      </c>
      <c r="N1542" s="35">
        <f t="shared" si="316"/>
        <v>28.175694828993318</v>
      </c>
      <c r="O1542" s="35">
        <f t="shared" si="317"/>
        <v>28175.694828993317</v>
      </c>
      <c r="P1542" s="35">
        <f t="shared" ref="P1542:P1605" si="323">N1542*(B1542-B1541)/60/60+P1541</f>
        <v>1.8016867536023897</v>
      </c>
      <c r="Q1542" s="35" cm="1">
        <f t="array" ref="Q1542">_xll.Interp2dTab(-1,1,Parameters!$AL$29:$AY$29,Parameters!$AK$30:$AK$37,Parameters!$AL$30:$AY$37,ABS(L1542),ABS(K1542))</f>
        <v>0.92346564745779536</v>
      </c>
      <c r="R1542" s="35">
        <f t="shared" si="318"/>
        <v>26.33447005828355</v>
      </c>
      <c r="S1542" s="35">
        <f t="shared" ref="S1542:S1605" si="324">R1542*(B1542-B1541)/60/60+S1541</f>
        <v>1.300817075511125</v>
      </c>
      <c r="X1542" s="12"/>
      <c r="AB1542" s="17">
        <f>([1]WLTC_BFH!$I1543/1000-H1542)</f>
        <v>-24.306826042830743</v>
      </c>
      <c r="AC1542" s="17">
        <f t="shared" si="319"/>
        <v>24.306826042830743</v>
      </c>
      <c r="AG1542" s="17">
        <f>([1]WLTC_BFH!$U1546/1000-N1542)</f>
        <v>4.0931257962515843E-2</v>
      </c>
      <c r="AH1542" s="17">
        <f t="shared" si="320"/>
        <v>4.0931257962515843E-2</v>
      </c>
      <c r="AK1542">
        <v>15.743517618799137</v>
      </c>
    </row>
    <row r="1543" spans="1:37" x14ac:dyDescent="0.3">
      <c r="A1543" s="6" t="s">
        <v>6</v>
      </c>
      <c r="B1543" s="6">
        <v>1539</v>
      </c>
      <c r="C1543" s="11">
        <v>71.599999999999994</v>
      </c>
      <c r="D1543" s="11">
        <v>71.599999999999994</v>
      </c>
      <c r="E1543" s="11">
        <v>63.742400000000004</v>
      </c>
      <c r="F1543" s="13">
        <f t="shared" si="321"/>
        <v>0.88888888888888573</v>
      </c>
      <c r="G1543" s="13">
        <f t="shared" si="322"/>
        <v>15.853694444444459</v>
      </c>
      <c r="H1543" s="35" cm="1">
        <f t="array" ref="H1543">(m*g*_xll.Interp1d(-1,Parameters!$H$48:$H$54,Parameters!$I$48:$I$54,C1543)+c_w*A*rho_L*(C1543/3.6)^2/2+F1543*e_i*m)*C1543/3.6/1000</f>
        <v>28.768417107067283</v>
      </c>
      <c r="I1543" s="35">
        <f t="shared" si="312"/>
        <v>51.387045272027692</v>
      </c>
      <c r="J1543" s="35">
        <f t="shared" si="313"/>
        <v>5346.058443268651</v>
      </c>
      <c r="K1543" s="35">
        <f t="shared" si="314"/>
        <v>209.73622527778102</v>
      </c>
      <c r="L1543" s="35">
        <f t="shared" si="315"/>
        <v>654.91344398733929</v>
      </c>
      <c r="M1543" s="35" cm="1">
        <f t="array" ref="M1543">_xll.Interp2dTab(-1,1,Parameters!$V$29:$AI$29,Parameters!$U$30:$U$37,Parameters!$V$30:$AI$37,ABS(J1543),ABS(I1543))*_xll.Interp2dTab(-1,1,Parameters!$V$18:$AI$18,Parameters!$U$19:$U$26,Parameters!$V$19:$AI$26,ABS(J1543),ABS(I1543))</f>
        <v>0.87885111476414879</v>
      </c>
      <c r="N1543" s="35">
        <f t="shared" si="316"/>
        <v>32.734119151442009</v>
      </c>
      <c r="O1543" s="35">
        <f t="shared" si="317"/>
        <v>32734.11915144201</v>
      </c>
      <c r="P1543" s="35">
        <f t="shared" si="323"/>
        <v>1.8107795644777902</v>
      </c>
      <c r="Q1543" s="35" cm="1">
        <f t="array" ref="Q1543">_xll.Interp2dTab(-1,1,Parameters!$AL$29:$AY$29,Parameters!$AK$30:$AK$37,Parameters!$AL$30:$AY$37,ABS(L1543),ABS(K1543))</f>
        <v>0.9048474157775066</v>
      </c>
      <c r="R1543" s="35">
        <f t="shared" si="318"/>
        <v>31.793666650799349</v>
      </c>
      <c r="S1543" s="35">
        <f t="shared" si="324"/>
        <v>1.3096486495807915</v>
      </c>
      <c r="X1543" s="12"/>
      <c r="AB1543" s="17">
        <f>([1]WLTC_BFH!$I1544/1000-H1543)</f>
        <v>-28.754933707067284</v>
      </c>
      <c r="AC1543" s="17">
        <f t="shared" si="319"/>
        <v>28.754933707067284</v>
      </c>
      <c r="AG1543" s="17">
        <f>([1]WLTC_BFH!$U1547/1000-N1543)</f>
        <v>2.1642460659493992</v>
      </c>
      <c r="AH1543" s="17">
        <f t="shared" si="320"/>
        <v>2.1642460659493992</v>
      </c>
      <c r="AK1543">
        <v>20.706983857180688</v>
      </c>
    </row>
    <row r="1544" spans="1:37" x14ac:dyDescent="0.3">
      <c r="A1544" s="6" t="s">
        <v>6</v>
      </c>
      <c r="B1544" s="6">
        <v>1540</v>
      </c>
      <c r="C1544" s="11">
        <v>74.900000000000006</v>
      </c>
      <c r="D1544" s="11">
        <v>74.900000000000006</v>
      </c>
      <c r="E1544" s="11">
        <v>65.933400000000006</v>
      </c>
      <c r="F1544" s="13">
        <f t="shared" si="321"/>
        <v>0.91666666666666985</v>
      </c>
      <c r="G1544" s="13">
        <f t="shared" si="322"/>
        <v>15.874500000000015</v>
      </c>
      <c r="H1544" s="35" cm="1">
        <f t="array" ref="H1544">(m*g*_xll.Interp1d(-1,Parameters!$H$48:$H$54,Parameters!$I$48:$I$54,C1544)+c_w*A*rho_L*(C1544/3.6)^2/2+F1544*e_i*m)*C1544/3.6/1000</f>
        <v>31.224119872898786</v>
      </c>
      <c r="I1544" s="35">
        <f t="shared" si="312"/>
        <v>53.316187923571135</v>
      </c>
      <c r="J1544" s="35">
        <f t="shared" si="313"/>
        <v>5592.4549916315946</v>
      </c>
      <c r="K1544" s="35">
        <f t="shared" si="314"/>
        <v>217.61002101005559</v>
      </c>
      <c r="L1544" s="35">
        <f t="shared" si="315"/>
        <v>685.09800215994051</v>
      </c>
      <c r="M1544" s="35" cm="1">
        <f t="array" ref="M1544">_xll.Interp2dTab(-1,1,Parameters!$V$29:$AI$29,Parameters!$U$30:$U$37,Parameters!$V$30:$AI$37,ABS(J1544),ABS(I1544))*_xll.Interp2dTab(-1,1,Parameters!$V$18:$AI$18,Parameters!$U$19:$U$26,Parameters!$V$19:$AI$26,ABS(J1544),ABS(I1544))</f>
        <v>0.8769362341418192</v>
      </c>
      <c r="N1544" s="35">
        <f t="shared" si="316"/>
        <v>35.605918260927034</v>
      </c>
      <c r="O1544" s="35">
        <f t="shared" si="317"/>
        <v>35605.918260927036</v>
      </c>
      <c r="P1544" s="35">
        <f t="shared" si="323"/>
        <v>1.8206700973280476</v>
      </c>
      <c r="Q1544" s="35" cm="1">
        <f t="array" ref="Q1544">_xll.Interp2dTab(-1,1,Parameters!$AL$29:$AY$29,Parameters!$AK$30:$AK$37,Parameters!$AL$30:$AY$37,ABS(L1544),ABS(K1544))</f>
        <v>0.89104283269258366</v>
      </c>
      <c r="R1544" s="35">
        <f t="shared" si="318"/>
        <v>35.04222101034658</v>
      </c>
      <c r="S1544" s="35">
        <f t="shared" si="324"/>
        <v>1.3193825998614435</v>
      </c>
      <c r="X1544" s="12"/>
      <c r="AB1544" s="17">
        <f>([1]WLTC_BFH!$I1545/1000-H1544)</f>
        <v>-31.205122172898786</v>
      </c>
      <c r="AC1544" s="17">
        <f t="shared" si="319"/>
        <v>31.205122172898786</v>
      </c>
      <c r="AG1544" s="17">
        <f>([1]WLTC_BFH!$U1548/1000-N1544)</f>
        <v>1.6355362845275323</v>
      </c>
      <c r="AH1544" s="17">
        <f t="shared" si="320"/>
        <v>1.6355362845275323</v>
      </c>
      <c r="AK1544">
        <v>19.378675518163952</v>
      </c>
    </row>
    <row r="1545" spans="1:37" x14ac:dyDescent="0.3">
      <c r="A1545" s="6" t="s">
        <v>6</v>
      </c>
      <c r="B1545" s="6">
        <v>1541</v>
      </c>
      <c r="C1545" s="11">
        <v>78.400000000000006</v>
      </c>
      <c r="D1545" s="11">
        <v>78.400000000000006</v>
      </c>
      <c r="E1545" s="11">
        <v>68.672700000000006</v>
      </c>
      <c r="F1545" s="13">
        <f t="shared" si="321"/>
        <v>0.97222222222222221</v>
      </c>
      <c r="G1545" s="13">
        <f t="shared" si="322"/>
        <v>15.896277777777794</v>
      </c>
      <c r="H1545" s="35" cm="1">
        <f t="array" ref="H1545">(m*g*_xll.Interp1d(-1,Parameters!$H$48:$H$54,Parameters!$I$48:$I$54,C1545)+c_w*A*rho_L*(C1545/3.6)^2/2+F1545*e_i*m)*C1545/3.6/1000</f>
        <v>34.802254216084791</v>
      </c>
      <c r="I1545" s="35">
        <f t="shared" si="312"/>
        <v>56.773022313213481</v>
      </c>
      <c r="J1545" s="35">
        <f t="shared" si="313"/>
        <v>5853.7846641377419</v>
      </c>
      <c r="K1545" s="35">
        <f t="shared" si="314"/>
        <v>231.71909057138083</v>
      </c>
      <c r="L1545" s="35">
        <f t="shared" si="315"/>
        <v>717.11192749451698</v>
      </c>
      <c r="M1545" s="35" cm="1">
        <f t="array" ref="M1545">_xll.Interp2dTab(-1,1,Parameters!$V$29:$AI$29,Parameters!$U$30:$U$37,Parameters!$V$30:$AI$37,ABS(J1545),ABS(I1545))*_xll.Interp2dTab(-1,1,Parameters!$V$18:$AI$18,Parameters!$U$19:$U$26,Parameters!$V$19:$AI$26,ABS(J1545),ABS(I1545))</f>
        <v>0.87457244430614933</v>
      </c>
      <c r="N1545" s="35">
        <f t="shared" si="316"/>
        <v>39.793449293609406</v>
      </c>
      <c r="O1545" s="35">
        <f t="shared" si="317"/>
        <v>39793.449293609403</v>
      </c>
      <c r="P1545" s="35">
        <f t="shared" si="323"/>
        <v>1.8317238332429391</v>
      </c>
      <c r="Q1545" s="35" cm="1">
        <f t="array" ref="Q1545">_xll.Interp2dTab(-1,1,Parameters!$AL$29:$AY$29,Parameters!$AK$30:$AK$37,Parameters!$AL$30:$AY$37,ABS(L1545),ABS(K1545))</f>
        <v>0.87333107135061061</v>
      </c>
      <c r="R1545" s="35">
        <f t="shared" si="318"/>
        <v>39.850012621516996</v>
      </c>
      <c r="S1545" s="35">
        <f t="shared" si="324"/>
        <v>1.3304520478118649</v>
      </c>
      <c r="X1545" s="12"/>
      <c r="AB1545" s="17">
        <f>([1]WLTC_BFH!$I1546/1000-H1545)</f>
        <v>-34.779553516084789</v>
      </c>
      <c r="AC1545" s="17">
        <f t="shared" si="319"/>
        <v>34.779553516084789</v>
      </c>
      <c r="AG1545" s="17">
        <f>([1]WLTC_BFH!$U1549/1000-N1545)</f>
        <v>-2.9254492936093683</v>
      </c>
      <c r="AH1545" s="17">
        <f t="shared" si="320"/>
        <v>2.9254492936093683</v>
      </c>
      <c r="AK1545">
        <v>15.000263672401697</v>
      </c>
    </row>
    <row r="1546" spans="1:37" x14ac:dyDescent="0.3">
      <c r="A1546" s="6" t="s">
        <v>6</v>
      </c>
      <c r="B1546" s="6">
        <v>1542</v>
      </c>
      <c r="C1546" s="11">
        <v>81.8</v>
      </c>
      <c r="D1546" s="11">
        <v>81.8</v>
      </c>
      <c r="E1546" s="11">
        <v>71.9392</v>
      </c>
      <c r="F1546" s="13">
        <f t="shared" si="321"/>
        <v>0.94444444444444209</v>
      </c>
      <c r="G1546" s="13">
        <f t="shared" si="322"/>
        <v>15.919000000000016</v>
      </c>
      <c r="H1546" s="35" cm="1">
        <f t="array" ref="H1546">(m*g*_xll.Interp1d(-1,Parameters!$H$48:$H$54,Parameters!$I$48:$I$54,C1546)+c_w*A*rho_L*(C1546/3.6)^2/2+F1546*e_i*m)*C1546/3.6/1000</f>
        <v>35.951466196589301</v>
      </c>
      <c r="I1546" s="35">
        <f t="shared" si="312"/>
        <v>56.210054355883997</v>
      </c>
      <c r="J1546" s="35">
        <f t="shared" si="313"/>
        <v>6107.6477745722868</v>
      </c>
      <c r="K1546" s="35">
        <f t="shared" si="314"/>
        <v>229.42133685354054</v>
      </c>
      <c r="L1546" s="35">
        <f t="shared" si="315"/>
        <v>748.21116924810565</v>
      </c>
      <c r="M1546" s="35" cm="1">
        <f t="array" ref="M1546">_xll.Interp2dTab(-1,1,Parameters!$V$29:$AI$29,Parameters!$U$30:$U$37,Parameters!$V$30:$AI$37,ABS(J1546),ABS(I1546))*_xll.Interp2dTab(-1,1,Parameters!$V$18:$AI$18,Parameters!$U$19:$U$26,Parameters!$V$19:$AI$26,ABS(J1546),ABS(I1546))</f>
        <v>0.87404814107662177</v>
      </c>
      <c r="N1546" s="35">
        <f t="shared" si="316"/>
        <v>41.132135070163926</v>
      </c>
      <c r="O1546" s="35">
        <f t="shared" si="317"/>
        <v>41132.135070163924</v>
      </c>
      <c r="P1546" s="35">
        <f t="shared" si="323"/>
        <v>1.8431494263179846</v>
      </c>
      <c r="Q1546" s="35" cm="1">
        <f t="array" ref="Q1546">_xll.Interp2dTab(-1,1,Parameters!$AL$29:$AY$29,Parameters!$AK$30:$AK$37,Parameters!$AL$30:$AY$37,ABS(L1546),ABS(K1546))</f>
        <v>0.86971020056077497</v>
      </c>
      <c r="R1546" s="35">
        <f t="shared" si="318"/>
        <v>41.337293932402289</v>
      </c>
      <c r="S1546" s="35">
        <f t="shared" si="324"/>
        <v>1.3419346294597545</v>
      </c>
      <c r="X1546" s="12"/>
      <c r="AB1546" s="17">
        <f>([1]WLTC_BFH!$I1547/1000-H1546)</f>
        <v>-35.922159396589301</v>
      </c>
      <c r="AC1546" s="17">
        <f t="shared" si="319"/>
        <v>35.922159396589301</v>
      </c>
      <c r="AG1546" s="17">
        <f>([1]WLTC_BFH!$U1550/1000-N1546)</f>
        <v>-4.6426350701639194</v>
      </c>
      <c r="AH1546" s="17">
        <f t="shared" si="320"/>
        <v>4.6426350701639194</v>
      </c>
      <c r="AK1546">
        <v>10.048819599599657</v>
      </c>
    </row>
    <row r="1547" spans="1:37" x14ac:dyDescent="0.3">
      <c r="A1547" s="6" t="s">
        <v>6</v>
      </c>
      <c r="B1547" s="6">
        <v>1543</v>
      </c>
      <c r="C1547" s="11">
        <v>84.9</v>
      </c>
      <c r="D1547" s="11">
        <v>84.9</v>
      </c>
      <c r="E1547" s="11">
        <v>75.432199999999995</v>
      </c>
      <c r="F1547" s="13">
        <f t="shared" si="321"/>
        <v>0.86111111111111349</v>
      </c>
      <c r="G1547" s="13">
        <f t="shared" si="322"/>
        <v>15.942583333333349</v>
      </c>
      <c r="H1547" s="35" cm="1">
        <f t="array" ref="H1547">(m*g*_xll.Interp1d(-1,Parameters!$H$48:$H$54,Parameters!$I$48:$I$54,C1547)+c_w*A*rho_L*(C1547/3.6)^2/2+F1547*e_i*m)*C1547/3.6/1000</f>
        <v>35.126986528347963</v>
      </c>
      <c r="I1547" s="35">
        <f t="shared" si="312"/>
        <v>52.915622079395092</v>
      </c>
      <c r="J1547" s="35">
        <f t="shared" si="313"/>
        <v>6339.1111987920203</v>
      </c>
      <c r="K1547" s="35">
        <f t="shared" si="314"/>
        <v>215.97511151705106</v>
      </c>
      <c r="L1547" s="35">
        <f t="shared" si="315"/>
        <v>776.56636025873092</v>
      </c>
      <c r="M1547" s="35" cm="1">
        <f t="array" ref="M1547">_xll.Interp2dTab(-1,1,Parameters!$V$29:$AI$29,Parameters!$U$30:$U$37,Parameters!$V$30:$AI$37,ABS(J1547),ABS(I1547))*_xll.Interp2dTab(-1,1,Parameters!$V$18:$AI$18,Parameters!$U$19:$U$26,Parameters!$V$19:$AI$26,ABS(J1547),ABS(I1547))</f>
        <v>0.87485185724499903</v>
      </c>
      <c r="N1547" s="35">
        <f t="shared" si="316"/>
        <v>40.151925423084265</v>
      </c>
      <c r="O1547" s="35">
        <f t="shared" si="317"/>
        <v>40151.925423084263</v>
      </c>
      <c r="P1547" s="35">
        <f t="shared" si="323"/>
        <v>1.854302738935508</v>
      </c>
      <c r="Q1547" s="35" cm="1">
        <f t="array" ref="Q1547">_xll.Interp2dTab(-1,1,Parameters!$AL$29:$AY$29,Parameters!$AK$30:$AK$37,Parameters!$AL$30:$AY$37,ABS(L1547),ABS(K1547))</f>
        <v>0.87392855045405338</v>
      </c>
      <c r="R1547" s="35">
        <f t="shared" si="318"/>
        <v>40.194345990982427</v>
      </c>
      <c r="S1547" s="35">
        <f t="shared" si="324"/>
        <v>1.3530997255683608</v>
      </c>
      <c r="X1547" s="12"/>
      <c r="AB1547" s="17">
        <f>([1]WLTC_BFH!$I1548/1000-H1547)</f>
        <v>-35.095995128347965</v>
      </c>
      <c r="AC1547" s="17">
        <f t="shared" si="319"/>
        <v>35.095995128347965</v>
      </c>
      <c r="AG1547" s="17">
        <f>([1]WLTC_BFH!$U1551/1000-N1547)</f>
        <v>-6.218776908232833</v>
      </c>
      <c r="AH1547" s="17">
        <f t="shared" si="320"/>
        <v>6.218776908232833</v>
      </c>
      <c r="AK1547">
        <v>4.220238598920119</v>
      </c>
    </row>
    <row r="1548" spans="1:37" x14ac:dyDescent="0.3">
      <c r="A1548" s="6" t="s">
        <v>6</v>
      </c>
      <c r="B1548" s="6">
        <v>1544</v>
      </c>
      <c r="C1548" s="11">
        <v>87.4</v>
      </c>
      <c r="D1548" s="11">
        <v>87.4</v>
      </c>
      <c r="E1548" s="11">
        <v>78.754800000000003</v>
      </c>
      <c r="F1548" s="13">
        <f t="shared" si="321"/>
        <v>0.69444444444444442</v>
      </c>
      <c r="G1548" s="13">
        <f t="shared" si="322"/>
        <v>15.966861111111127</v>
      </c>
      <c r="H1548" s="35" cm="1">
        <f t="array" ref="H1548">(m*g*_xll.Interp1d(-1,Parameters!$H$48:$H$54,Parameters!$I$48:$I$54,C1548)+c_w*A*rho_L*(C1548/3.6)^2/2+F1548*e_i*m)*C1548/3.6/1000</f>
        <v>31.071924709091341</v>
      </c>
      <c r="I1548" s="35">
        <f t="shared" si="312"/>
        <v>45.468164798258584</v>
      </c>
      <c r="J1548" s="35">
        <f t="shared" si="313"/>
        <v>6525.7752505821263</v>
      </c>
      <c r="K1548" s="35">
        <f t="shared" si="314"/>
        <v>185.57831462409243</v>
      </c>
      <c r="L1548" s="35">
        <f t="shared" si="315"/>
        <v>799.43344978342839</v>
      </c>
      <c r="M1548" s="35" cm="1">
        <f t="array" ref="M1548">_xll.Interp2dTab(-1,1,Parameters!$V$29:$AI$29,Parameters!$U$30:$U$37,Parameters!$V$30:$AI$37,ABS(J1548),ABS(I1548))*_xll.Interp2dTab(-1,1,Parameters!$V$18:$AI$18,Parameters!$U$19:$U$26,Parameters!$V$19:$AI$26,ABS(J1548),ABS(I1548))</f>
        <v>0.85681982616316088</v>
      </c>
      <c r="N1548" s="35">
        <f t="shared" si="316"/>
        <v>36.264245714564538</v>
      </c>
      <c r="O1548" s="35">
        <f t="shared" si="317"/>
        <v>36264.245714564539</v>
      </c>
      <c r="P1548" s="35">
        <f t="shared" si="323"/>
        <v>1.8643761405228871</v>
      </c>
      <c r="Q1548" s="35" cm="1">
        <f t="array" ref="Q1548">_xll.Interp2dTab(-1,1,Parameters!$AL$29:$AY$29,Parameters!$AK$30:$AK$37,Parameters!$AL$30:$AY$37,ABS(L1548),ABS(K1548))</f>
        <v>0.88803706639109048</v>
      </c>
      <c r="R1548" s="35">
        <f t="shared" si="318"/>
        <v>34.98944569438423</v>
      </c>
      <c r="S1548" s="35">
        <f t="shared" si="324"/>
        <v>1.362819016039023</v>
      </c>
      <c r="X1548" s="12"/>
      <c r="AB1548" s="17">
        <f>([1]WLTC_BFH!$I1549/1000-H1548)</f>
        <v>-31.040716809091343</v>
      </c>
      <c r="AC1548" s="17">
        <f t="shared" si="319"/>
        <v>31.040716809091343</v>
      </c>
      <c r="AG1548" s="17">
        <f>([1]WLTC_BFH!$U1552/1000-N1548)</f>
        <v>-4.1016150839338295</v>
      </c>
      <c r="AH1548" s="17">
        <f t="shared" si="320"/>
        <v>4.1016150839338295</v>
      </c>
      <c r="AK1548">
        <v>1.4794865942413757</v>
      </c>
    </row>
    <row r="1549" spans="1:37" x14ac:dyDescent="0.3">
      <c r="A1549" s="6" t="s">
        <v>6</v>
      </c>
      <c r="B1549" s="6">
        <v>1545</v>
      </c>
      <c r="C1549" s="11">
        <v>89</v>
      </c>
      <c r="D1549" s="11">
        <v>89</v>
      </c>
      <c r="E1549" s="11">
        <v>81.934399999999997</v>
      </c>
      <c r="F1549" s="13">
        <f t="shared" si="321"/>
        <v>0.44444444444444287</v>
      </c>
      <c r="G1549" s="13">
        <f t="shared" si="322"/>
        <v>15.991583333333349</v>
      </c>
      <c r="H1549" s="35" cm="1">
        <f t="array" ref="H1549">(m*g*_xll.Interp1d(-1,Parameters!$H$48:$H$54,Parameters!$I$48:$I$54,C1549)+c_w*A*rho_L*(C1549/3.6)^2/2+F1549*e_i*m)*C1549/3.6/1000</f>
        <v>23.509566047810495</v>
      </c>
      <c r="I1549" s="35">
        <f t="shared" si="312"/>
        <v>33.783551918858528</v>
      </c>
      <c r="J1549" s="35">
        <f t="shared" si="313"/>
        <v>6645.2402437277933</v>
      </c>
      <c r="K1549" s="35">
        <f t="shared" si="314"/>
        <v>137.88756715682109</v>
      </c>
      <c r="L1549" s="35">
        <f t="shared" si="315"/>
        <v>814.06838707923475</v>
      </c>
      <c r="M1549" s="35" cm="1">
        <f t="array" ref="M1549">_xll.Interp2dTab(-1,1,Parameters!$V$29:$AI$29,Parameters!$U$30:$U$37,Parameters!$V$30:$AI$37,ABS(J1549),ABS(I1549))*_xll.Interp2dTab(-1,1,Parameters!$V$18:$AI$18,Parameters!$U$19:$U$26,Parameters!$V$19:$AI$26,ABS(J1549),ABS(I1549))</f>
        <v>0.80977020428700985</v>
      </c>
      <c r="N1549" s="35">
        <f t="shared" si="316"/>
        <v>29.032392058078138</v>
      </c>
      <c r="O1549" s="35">
        <f t="shared" si="317"/>
        <v>29032.392058078138</v>
      </c>
      <c r="P1549" s="35">
        <f t="shared" si="323"/>
        <v>1.8724406938723532</v>
      </c>
      <c r="Q1549" s="35" cm="1">
        <f t="array" ref="Q1549">_xll.Interp2dTab(-1,1,Parameters!$AL$29:$AY$29,Parameters!$AK$30:$AK$37,Parameters!$AL$30:$AY$37,ABS(L1549),ABS(K1549))</f>
        <v>0.91136479330334308</v>
      </c>
      <c r="R1549" s="35">
        <f t="shared" si="318"/>
        <v>25.795999824172995</v>
      </c>
      <c r="S1549" s="35">
        <f t="shared" si="324"/>
        <v>1.3699845715457377</v>
      </c>
      <c r="X1549" s="12"/>
      <c r="AB1549" s="17">
        <f>([1]WLTC_BFH!$I1550/1000-H1549)</f>
        <v>-23.477274847810495</v>
      </c>
      <c r="AC1549" s="17">
        <f t="shared" si="319"/>
        <v>23.477274847810495</v>
      </c>
      <c r="AG1549" s="17">
        <f>([1]WLTC_BFH!$U1553/1000-N1549)</f>
        <v>2.7822479419218453</v>
      </c>
      <c r="AH1549" s="17">
        <f t="shared" si="320"/>
        <v>2.7822479419218453</v>
      </c>
      <c r="AK1549">
        <v>-0.16833752616431497</v>
      </c>
    </row>
    <row r="1550" spans="1:37" x14ac:dyDescent="0.3">
      <c r="A1550" s="6" t="s">
        <v>6</v>
      </c>
      <c r="B1550" s="6">
        <v>1546</v>
      </c>
      <c r="C1550" s="11">
        <v>90</v>
      </c>
      <c r="D1550" s="11">
        <v>90</v>
      </c>
      <c r="E1550" s="11">
        <v>84.599400000000003</v>
      </c>
      <c r="F1550" s="13">
        <f t="shared" si="321"/>
        <v>0.27777777777777779</v>
      </c>
      <c r="G1550" s="13">
        <f t="shared" si="322"/>
        <v>16.016583333333347</v>
      </c>
      <c r="H1550" s="35" cm="1">
        <f t="array" ref="H1550">(m*g*_xll.Interp1d(-1,Parameters!$H$48:$H$54,Parameters!$I$48:$I$54,C1550)+c_w*A*rho_L*(C1550/3.6)^2/2+F1550*e_i*m)*C1550/3.6/1000</f>
        <v>18.282413097471139</v>
      </c>
      <c r="I1550" s="35">
        <f t="shared" si="312"/>
        <v>25.980153366490896</v>
      </c>
      <c r="J1550" s="35">
        <f t="shared" si="313"/>
        <v>6719.9058644438364</v>
      </c>
      <c r="K1550" s="35">
        <f t="shared" si="314"/>
        <v>106.0379959653326</v>
      </c>
      <c r="L1550" s="35">
        <f t="shared" si="315"/>
        <v>823.21522288911387</v>
      </c>
      <c r="M1550" s="35" cm="1">
        <f t="array" ref="M1550">_xll.Interp2dTab(-1,1,Parameters!$V$29:$AI$29,Parameters!$U$30:$U$37,Parameters!$V$30:$AI$37,ABS(J1550),ABS(I1550))*_xll.Interp2dTab(-1,1,Parameters!$V$18:$AI$18,Parameters!$U$19:$U$26,Parameters!$V$19:$AI$26,ABS(J1550),ABS(I1550))</f>
        <v>0.7791822492242485</v>
      </c>
      <c r="N1550" s="35">
        <f t="shared" si="316"/>
        <v>23.463590341891198</v>
      </c>
      <c r="O1550" s="35">
        <f t="shared" si="317"/>
        <v>23463.590341891198</v>
      </c>
      <c r="P1550" s="35">
        <f t="shared" si="323"/>
        <v>1.8789583578562119</v>
      </c>
      <c r="Q1550" s="35" cm="1">
        <f t="array" ref="Q1550">_xll.Interp2dTab(-1,1,Parameters!$AL$29:$AY$29,Parameters!$AK$30:$AK$37,Parameters!$AL$30:$AY$37,ABS(L1550),ABS(K1550))</f>
        <v>0.92957744698155731</v>
      </c>
      <c r="R1550" s="35">
        <f t="shared" si="318"/>
        <v>19.667444769487677</v>
      </c>
      <c r="S1550" s="35">
        <f t="shared" si="324"/>
        <v>1.3754477506483731</v>
      </c>
      <c r="X1550" s="12"/>
      <c r="AB1550" s="17">
        <f>([1]WLTC_BFH!$I1551/1000-H1550)</f>
        <v>-18.254005197471137</v>
      </c>
      <c r="AC1550" s="17">
        <f t="shared" si="319"/>
        <v>18.254005197471137</v>
      </c>
      <c r="AG1550" s="17">
        <f>([1]WLTC_BFH!$U1554/1000-N1550)</f>
        <v>2.5412896581098359</v>
      </c>
      <c r="AH1550" s="17">
        <f t="shared" si="320"/>
        <v>2.5412896581098359</v>
      </c>
      <c r="AK1550">
        <v>-4.7486650289611632</v>
      </c>
    </row>
    <row r="1551" spans="1:37" x14ac:dyDescent="0.3">
      <c r="A1551" s="6" t="s">
        <v>6</v>
      </c>
      <c r="B1551" s="6">
        <v>1547</v>
      </c>
      <c r="C1551" s="11">
        <v>90.6</v>
      </c>
      <c r="D1551" s="11">
        <v>90.6</v>
      </c>
      <c r="E1551" s="11">
        <v>86.412999999999997</v>
      </c>
      <c r="F1551" s="13">
        <f t="shared" si="321"/>
        <v>0.16666666666666508</v>
      </c>
      <c r="G1551" s="13">
        <f t="shared" si="322"/>
        <v>16.041750000000015</v>
      </c>
      <c r="H1551" s="35" cm="1">
        <f t="array" ref="H1551">(m*g*_xll.Interp1d(-1,Parameters!$H$48:$H$54,Parameters!$I$48:$I$54,C1551)+c_w*A*rho_L*(C1551/3.6)^2/2+F1551*e_i*m)*C1551/3.6/1000</f>
        <v>14.707976003133405</v>
      </c>
      <c r="I1551" s="35">
        <f t="shared" si="312"/>
        <v>20.762297854600046</v>
      </c>
      <c r="J1551" s="35">
        <f t="shared" si="313"/>
        <v>6764.7052368734621</v>
      </c>
      <c r="K1551" s="35">
        <f t="shared" si="314"/>
        <v>84.741318693550085</v>
      </c>
      <c r="L1551" s="35">
        <f t="shared" si="315"/>
        <v>828.70332437504123</v>
      </c>
      <c r="M1551" s="35" cm="1">
        <f t="array" ref="M1551">_xll.Interp2dTab(-1,1,Parameters!$V$29:$AI$29,Parameters!$U$30:$U$37,Parameters!$V$30:$AI$37,ABS(J1551),ABS(I1551))*_xll.Interp2dTab(-1,1,Parameters!$V$18:$AI$18,Parameters!$U$19:$U$26,Parameters!$V$19:$AI$26,ABS(J1551),ABS(I1551))</f>
        <v>0.75907868558012526</v>
      </c>
      <c r="N1551" s="35">
        <f t="shared" si="316"/>
        <v>19.37608878043104</v>
      </c>
      <c r="O1551" s="35">
        <f t="shared" si="317"/>
        <v>19376.088780431041</v>
      </c>
      <c r="P1551" s="35">
        <f t="shared" si="323"/>
        <v>1.8843406047396649</v>
      </c>
      <c r="Q1551" s="35" cm="1">
        <f t="array" ref="Q1551">_xll.Interp2dTab(-1,1,Parameters!$AL$29:$AY$29,Parameters!$AK$30:$AK$37,Parameters!$AL$30:$AY$37,ABS(L1551),ABS(K1551))</f>
        <v>0.93011422098408691</v>
      </c>
      <c r="R1551" s="35">
        <f t="shared" si="318"/>
        <v>15.813085824633403</v>
      </c>
      <c r="S1551" s="35">
        <f t="shared" si="324"/>
        <v>1.379840274488549</v>
      </c>
      <c r="X1551" s="12"/>
      <c r="AB1551" s="17">
        <f>([1]WLTC_BFH!$I1552/1000-H1551)</f>
        <v>-14.686439103133406</v>
      </c>
      <c r="AC1551" s="17">
        <f t="shared" si="319"/>
        <v>14.686439103133406</v>
      </c>
      <c r="AG1551" s="17">
        <f>([1]WLTC_BFH!$U1555/1000-N1551)</f>
        <v>0.77646023917715823</v>
      </c>
      <c r="AH1551" s="17">
        <f t="shared" si="320"/>
        <v>0.77646023917715823</v>
      </c>
      <c r="AK1551">
        <v>-6.1984896503945848</v>
      </c>
    </row>
    <row r="1552" spans="1:37" x14ac:dyDescent="0.3">
      <c r="A1552" s="6" t="s">
        <v>6</v>
      </c>
      <c r="B1552" s="6">
        <v>1548</v>
      </c>
      <c r="C1552" s="11">
        <v>91</v>
      </c>
      <c r="D1552" s="11">
        <v>91</v>
      </c>
      <c r="E1552" s="11">
        <v>88.365600000000001</v>
      </c>
      <c r="F1552" s="13">
        <f t="shared" si="321"/>
        <v>0.11111111111111269</v>
      </c>
      <c r="G1552" s="13">
        <f t="shared" si="322"/>
        <v>16.067027777777792</v>
      </c>
      <c r="H1552" s="35" cm="1">
        <f t="array" ref="H1552">(m*g*_xll.Interp1d(-1,Parameters!$H$48:$H$54,Parameters!$I$48:$I$54,C1552)+c_w*A*rho_L*(C1552/3.6)^2/2+F1552*e_i*m)*C1552/3.6/1000</f>
        <v>12.934748240741444</v>
      </c>
      <c r="I1552" s="35">
        <f t="shared" si="312"/>
        <v>18.178886995238585</v>
      </c>
      <c r="J1552" s="35">
        <f t="shared" si="313"/>
        <v>6794.5714851598805</v>
      </c>
      <c r="K1552" s="35">
        <f t="shared" si="314"/>
        <v>74.197127271066293</v>
      </c>
      <c r="L1552" s="35">
        <f t="shared" si="315"/>
        <v>832.362058698993</v>
      </c>
      <c r="M1552" s="35" cm="1">
        <f t="array" ref="M1552">_xll.Interp2dTab(-1,1,Parameters!$V$29:$AI$29,Parameters!$U$30:$U$37,Parameters!$V$30:$AI$37,ABS(J1552),ABS(I1552))*_xll.Interp2dTab(-1,1,Parameters!$V$18:$AI$18,Parameters!$U$19:$U$26,Parameters!$V$19:$AI$26,ABS(J1552),ABS(I1552))</f>
        <v>0.74926231459601167</v>
      </c>
      <c r="N1552" s="35">
        <f t="shared" si="316"/>
        <v>17.263310844234333</v>
      </c>
      <c r="O1552" s="35">
        <f t="shared" si="317"/>
        <v>17263.310844234333</v>
      </c>
      <c r="P1552" s="35">
        <f t="shared" si="323"/>
        <v>1.8891359688630633</v>
      </c>
      <c r="Q1552" s="35" cm="1">
        <f t="array" ref="Q1552">_xll.Interp2dTab(-1,1,Parameters!$AL$29:$AY$29,Parameters!$AK$30:$AK$37,Parameters!$AL$30:$AY$37,ABS(L1552),ABS(K1552))</f>
        <v>0.92790809497802629</v>
      </c>
      <c r="R1552" s="35">
        <f t="shared" si="318"/>
        <v>13.939686818927633</v>
      </c>
      <c r="S1552" s="35">
        <f t="shared" si="324"/>
        <v>1.3837124097160289</v>
      </c>
      <c r="X1552" s="12"/>
      <c r="AB1552" s="17">
        <f>([1]WLTC_BFH!$I1553/1000-H1552)</f>
        <v>-12.908382040741444</v>
      </c>
      <c r="AC1552" s="17">
        <f t="shared" si="319"/>
        <v>12.908382040741444</v>
      </c>
      <c r="AG1552" s="17">
        <f>([1]WLTC_BFH!$U1556/1000-N1552)</f>
        <v>0.68579806665686149</v>
      </c>
      <c r="AH1552" s="17">
        <f t="shared" si="320"/>
        <v>0.68579806665686149</v>
      </c>
      <c r="AK1552">
        <v>-10.910931693674758</v>
      </c>
    </row>
    <row r="1553" spans="1:37" x14ac:dyDescent="0.3">
      <c r="A1553" s="6" t="s">
        <v>6</v>
      </c>
      <c r="B1553" s="6">
        <v>1549</v>
      </c>
      <c r="C1553" s="11">
        <v>91.5</v>
      </c>
      <c r="D1553" s="11">
        <v>91.5</v>
      </c>
      <c r="E1553" s="11">
        <v>90.002700000000004</v>
      </c>
      <c r="F1553" s="13">
        <f t="shared" si="321"/>
        <v>0.1388888888888889</v>
      </c>
      <c r="G1553" s="13">
        <f t="shared" si="322"/>
        <v>16.09244444444446</v>
      </c>
      <c r="H1553" s="35" cm="1">
        <f t="array" ref="H1553">(m*g*_xll.Interp1d(-1,Parameters!$H$48:$H$54,Parameters!$I$48:$I$54,C1553)+c_w*A*rho_L*(C1553/3.6)^2/2+F1553*e_i*m)*C1553/3.6/1000</f>
        <v>14.05648134733546</v>
      </c>
      <c r="I1553" s="35">
        <f t="shared" si="312"/>
        <v>19.64745165158558</v>
      </c>
      <c r="J1553" s="35">
        <f t="shared" si="313"/>
        <v>6831.9042955179002</v>
      </c>
      <c r="K1553" s="35">
        <f t="shared" si="314"/>
        <v>80.191073915946546</v>
      </c>
      <c r="L1553" s="35">
        <f t="shared" si="315"/>
        <v>836.93547660393233</v>
      </c>
      <c r="M1553" s="35" cm="1">
        <f t="array" ref="M1553">_xll.Interp2dTab(-1,1,Parameters!$V$29:$AI$29,Parameters!$U$30:$U$37,Parameters!$V$30:$AI$37,ABS(J1553),ABS(I1553))*_xll.Interp2dTab(-1,1,Parameters!$V$18:$AI$18,Parameters!$U$19:$U$26,Parameters!$V$19:$AI$26,ABS(J1553),ABS(I1553))</f>
        <v>0.75504320259698876</v>
      </c>
      <c r="N1553" s="35">
        <f t="shared" si="316"/>
        <v>18.61679079950374</v>
      </c>
      <c r="O1553" s="35">
        <f t="shared" si="317"/>
        <v>18616.790799503739</v>
      </c>
      <c r="P1553" s="35">
        <f t="shared" si="323"/>
        <v>1.8943072996407033</v>
      </c>
      <c r="Q1553" s="35" cm="1">
        <f t="array" ref="Q1553">_xll.Interp2dTab(-1,1,Parameters!$AL$29:$AY$29,Parameters!$AK$30:$AK$37,Parameters!$AL$30:$AY$37,ABS(L1553),ABS(K1553))</f>
        <v>0.92874539227128472</v>
      </c>
      <c r="R1553" s="35">
        <f t="shared" si="318"/>
        <v>15.134913684965651</v>
      </c>
      <c r="S1553" s="35">
        <f t="shared" si="324"/>
        <v>1.3879165524062971</v>
      </c>
      <c r="X1553" s="12"/>
      <c r="AB1553" s="17">
        <f>([1]WLTC_BFH!$I1554/1000-H1553)</f>
        <v>-14.03419684733546</v>
      </c>
      <c r="AC1553" s="17">
        <f t="shared" si="319"/>
        <v>14.03419684733546</v>
      </c>
      <c r="AG1553" s="17">
        <f>([1]WLTC_BFH!$U1557/1000-N1553)</f>
        <v>0.34789388518086994</v>
      </c>
      <c r="AH1553" s="17">
        <f t="shared" si="320"/>
        <v>0.34789388518086994</v>
      </c>
      <c r="AK1553">
        <v>-8.9138275693804729</v>
      </c>
    </row>
    <row r="1554" spans="1:37" x14ac:dyDescent="0.3">
      <c r="A1554" s="6" t="s">
        <v>6</v>
      </c>
      <c r="B1554" s="6">
        <v>1550</v>
      </c>
      <c r="C1554" s="11">
        <v>92</v>
      </c>
      <c r="D1554" s="11">
        <v>92</v>
      </c>
      <c r="E1554" s="11">
        <v>90.905699999999996</v>
      </c>
      <c r="F1554" s="13">
        <f t="shared" si="321"/>
        <v>0.1388888888888889</v>
      </c>
      <c r="G1554" s="13">
        <f t="shared" si="322"/>
        <v>16.118000000000016</v>
      </c>
      <c r="H1554" s="35" cm="1">
        <f t="array" ref="H1554">(m*g*_xll.Interp1d(-1,Parameters!$H$48:$H$54,Parameters!$I$48:$I$54,C1554)+c_w*A*rho_L*(C1554/3.6)^2/2+F1554*e_i*m)*C1554/3.6/1000</f>
        <v>14.224648170985496</v>
      </c>
      <c r="I1554" s="35">
        <f t="shared" si="312"/>
        <v>19.77444978469773</v>
      </c>
      <c r="J1554" s="35">
        <f t="shared" si="313"/>
        <v>6869.2371058759227</v>
      </c>
      <c r="K1554" s="35">
        <f t="shared" si="314"/>
        <v>80.709416796243787</v>
      </c>
      <c r="L1554" s="35">
        <f t="shared" si="315"/>
        <v>841.508894508872</v>
      </c>
      <c r="M1554" s="35" cm="1">
        <f t="array" ref="M1554">_xll.Interp2dTab(-1,1,Parameters!$V$29:$AI$29,Parameters!$U$30:$U$37,Parameters!$V$30:$AI$37,ABS(J1554),ABS(I1554))*_xll.Interp2dTab(-1,1,Parameters!$V$18:$AI$18,Parameters!$U$19:$U$26,Parameters!$V$19:$AI$26,ABS(J1554),ABS(I1554))</f>
        <v>0.75567417775721468</v>
      </c>
      <c r="N1554" s="35">
        <f t="shared" si="316"/>
        <v>18.823784892588503</v>
      </c>
      <c r="O1554" s="35">
        <f t="shared" si="317"/>
        <v>18823.784892588501</v>
      </c>
      <c r="P1554" s="35">
        <f t="shared" si="323"/>
        <v>1.8995361287775334</v>
      </c>
      <c r="Q1554" s="35" cm="1">
        <f t="array" ref="Q1554">_xll.Interp2dTab(-1,1,Parameters!$AL$29:$AY$29,Parameters!$AK$30:$AK$37,Parameters!$AL$30:$AY$37,ABS(L1554),ABS(K1554))</f>
        <v>0.92855655305691553</v>
      </c>
      <c r="R1554" s="35">
        <f t="shared" si="318"/>
        <v>15.319097285088679</v>
      </c>
      <c r="S1554" s="35">
        <f t="shared" si="324"/>
        <v>1.3921718572077106</v>
      </c>
      <c r="X1554" s="12"/>
      <c r="AB1554" s="17">
        <f>([1]WLTC_BFH!$I1555/1000-H1554)</f>
        <v>-14.208402970985496</v>
      </c>
      <c r="AC1554" s="17">
        <f t="shared" si="319"/>
        <v>14.208402970985496</v>
      </c>
      <c r="AG1554" s="17">
        <f>([1]WLTC_BFH!$U1558/1000-N1554)</f>
        <v>1.4830722502686413</v>
      </c>
      <c r="AH1554" s="17">
        <f t="shared" si="320"/>
        <v>1.4830722502686413</v>
      </c>
      <c r="AK1554">
        <v>-2.6224385662996603</v>
      </c>
    </row>
    <row r="1555" spans="1:37" x14ac:dyDescent="0.3">
      <c r="A1555" s="6" t="s">
        <v>6</v>
      </c>
      <c r="B1555" s="6">
        <v>1551</v>
      </c>
      <c r="C1555" s="11">
        <v>92.7</v>
      </c>
      <c r="D1555" s="11">
        <v>92.7</v>
      </c>
      <c r="E1555" s="11">
        <v>91.464200000000005</v>
      </c>
      <c r="F1555" s="13">
        <f t="shared" si="321"/>
        <v>0.19444444444444522</v>
      </c>
      <c r="G1555" s="13">
        <f t="shared" si="322"/>
        <v>16.143750000000015</v>
      </c>
      <c r="H1555" s="35" cm="1">
        <f t="array" ref="H1555">(m*g*_xll.Interp1d(-1,Parameters!$H$48:$H$54,Parameters!$I$48:$I$54,C1555)+c_w*A*rho_L*(C1555/3.6)^2/2+F1555*e_i*m)*C1555/3.6/1000</f>
        <v>16.407955168091267</v>
      </c>
      <c r="I1555" s="35">
        <f t="shared" si="312"/>
        <v>22.637341824150731</v>
      </c>
      <c r="J1555" s="35">
        <f t="shared" si="313"/>
        <v>6921.5030403771516</v>
      </c>
      <c r="K1555" s="35">
        <f t="shared" si="314"/>
        <v>92.394310655271212</v>
      </c>
      <c r="L1555" s="35">
        <f t="shared" si="315"/>
        <v>847.91167957578728</v>
      </c>
      <c r="M1555" s="35" cm="1">
        <f t="array" ref="M1555">_xll.Interp2dTab(-1,1,Parameters!$V$29:$AI$29,Parameters!$U$30:$U$37,Parameters!$V$30:$AI$37,ABS(J1555),ABS(I1555))*_xll.Interp2dTab(-1,1,Parameters!$V$18:$AI$18,Parameters!$U$19:$U$26,Parameters!$V$19:$AI$26,ABS(J1555),ABS(I1555))</f>
        <v>0.76685929209340642</v>
      </c>
      <c r="N1555" s="35">
        <f t="shared" si="316"/>
        <v>21.396304820536379</v>
      </c>
      <c r="O1555" s="35">
        <f t="shared" si="317"/>
        <v>21396.304820536378</v>
      </c>
      <c r="P1555" s="35">
        <f t="shared" si="323"/>
        <v>1.9054795467832379</v>
      </c>
      <c r="Q1555" s="35" cm="1">
        <f t="array" ref="Q1555">_xll.Interp2dTab(-1,1,Parameters!$AL$29:$AY$29,Parameters!$AK$30:$AK$37,Parameters!$AL$30:$AY$37,ABS(L1555),ABS(K1555))</f>
        <v>0.93027080510108429</v>
      </c>
      <c r="R1555" s="35">
        <f t="shared" si="318"/>
        <v>17.637826617925906</v>
      </c>
      <c r="S1555" s="35">
        <f t="shared" si="324"/>
        <v>1.3970712534904679</v>
      </c>
      <c r="X1555" s="12"/>
      <c r="AB1555" s="17">
        <f>([1]WLTC_BFH!$I1556/1000-H1555)</f>
        <v>-16.393701568091267</v>
      </c>
      <c r="AC1555" s="17">
        <f t="shared" si="319"/>
        <v>16.393701568091267</v>
      </c>
      <c r="AG1555" s="17">
        <f>([1]WLTC_BFH!$U1559/1000-N1555)</f>
        <v>-0.98926057274878687</v>
      </c>
      <c r="AH1555" s="17">
        <f t="shared" si="320"/>
        <v>0.98926057274878687</v>
      </c>
      <c r="AK1555">
        <v>-0.13531418097442227</v>
      </c>
    </row>
    <row r="1556" spans="1:37" x14ac:dyDescent="0.3">
      <c r="A1556" s="6" t="s">
        <v>6</v>
      </c>
      <c r="B1556" s="6">
        <v>1552</v>
      </c>
      <c r="C1556" s="11">
        <v>93.4</v>
      </c>
      <c r="D1556" s="11">
        <v>93.4</v>
      </c>
      <c r="E1556" s="11">
        <v>91.776399999999995</v>
      </c>
      <c r="F1556" s="13">
        <f t="shared" si="321"/>
        <v>0.19444444444444522</v>
      </c>
      <c r="G1556" s="13">
        <f t="shared" si="322"/>
        <v>16.16969444444446</v>
      </c>
      <c r="H1556" s="35" cm="1">
        <f t="array" ref="H1556">(m*g*_xll.Interp1d(-1,Parameters!$H$48:$H$54,Parameters!$I$48:$I$54,C1556)+c_w*A*rho_L*(C1556/3.6)^2/2+F1556*e_i*m)*C1556/3.6/1000</f>
        <v>16.663116456473002</v>
      </c>
      <c r="I1556" s="35">
        <f t="shared" si="312"/>
        <v>22.817079495322698</v>
      </c>
      <c r="J1556" s="35">
        <f t="shared" si="313"/>
        <v>6973.7689748783823</v>
      </c>
      <c r="K1556" s="35">
        <f t="shared" si="314"/>
        <v>93.127909960159599</v>
      </c>
      <c r="L1556" s="35">
        <f t="shared" si="315"/>
        <v>854.31446464270266</v>
      </c>
      <c r="M1556" s="35" cm="1">
        <f t="array" ref="M1556">_xll.Interp2dTab(-1,1,Parameters!$V$29:$AI$29,Parameters!$U$30:$U$37,Parameters!$V$30:$AI$37,ABS(J1556),ABS(I1556))*_xll.Interp2dTab(-1,1,Parameters!$V$18:$AI$18,Parameters!$U$19:$U$26,Parameters!$V$19:$AI$26,ABS(J1556),ABS(I1556))</f>
        <v>0.7677272405970007</v>
      </c>
      <c r="N1556" s="35">
        <f t="shared" si="316"/>
        <v>21.704474682330428</v>
      </c>
      <c r="O1556" s="35">
        <f t="shared" si="317"/>
        <v>21704.474682330427</v>
      </c>
      <c r="P1556" s="35">
        <f t="shared" si="323"/>
        <v>1.9115085675283296</v>
      </c>
      <c r="Q1556" s="35" cm="1">
        <f t="array" ref="Q1556">_xll.Interp2dTab(-1,1,Parameters!$AL$29:$AY$29,Parameters!$AK$30:$AK$37,Parameters!$AL$30:$AY$37,ABS(L1556),ABS(K1556))</f>
        <v>0.92997287102363879</v>
      </c>
      <c r="R1556" s="35">
        <f t="shared" si="318"/>
        <v>17.917852203722454</v>
      </c>
      <c r="S1556" s="35">
        <f t="shared" si="324"/>
        <v>1.4020484346581685</v>
      </c>
      <c r="X1556" s="12"/>
      <c r="AB1556" s="17">
        <f>([1]WLTC_BFH!$I1557/1000-H1556)</f>
        <v>-16.650814556473001</v>
      </c>
      <c r="AC1556" s="17">
        <f t="shared" si="319"/>
        <v>16.650814556473001</v>
      </c>
      <c r="AG1556" s="17">
        <f>([1]WLTC_BFH!$U1560/1000-N1556)</f>
        <v>-0.80972468233043671</v>
      </c>
      <c r="AH1556" s="17">
        <f t="shared" si="320"/>
        <v>0.80972468233043671</v>
      </c>
      <c r="AK1556">
        <v>2.1971106280192814</v>
      </c>
    </row>
    <row r="1557" spans="1:37" x14ac:dyDescent="0.3">
      <c r="A1557" s="6" t="s">
        <v>6</v>
      </c>
      <c r="B1557" s="6">
        <v>1553</v>
      </c>
      <c r="C1557" s="11">
        <v>94.2</v>
      </c>
      <c r="D1557" s="11">
        <v>94.2</v>
      </c>
      <c r="E1557" s="11">
        <v>92.344700000000003</v>
      </c>
      <c r="F1557" s="13">
        <f t="shared" si="321"/>
        <v>0.22222222222222143</v>
      </c>
      <c r="G1557" s="13">
        <f t="shared" si="322"/>
        <v>16.195861111111125</v>
      </c>
      <c r="H1557" s="35" cm="1">
        <f t="array" ref="H1557">(m*g*_xll.Interp1d(-1,Parameters!$H$48:$H$54,Parameters!$I$48:$I$54,C1557)+c_w*A*rho_L*(C1557/3.6)^2/2+F1557*e_i*m)*C1557/3.6/1000</f>
        <v>17.946599630248286</v>
      </c>
      <c r="I1557" s="35">
        <f t="shared" si="312"/>
        <v>24.365872853844955</v>
      </c>
      <c r="J1557" s="35">
        <f t="shared" si="313"/>
        <v>7033.5014714512163</v>
      </c>
      <c r="K1557" s="35">
        <f t="shared" si="314"/>
        <v>99.449310052968187</v>
      </c>
      <c r="L1557" s="35">
        <f t="shared" si="315"/>
        <v>861.63193329060596</v>
      </c>
      <c r="M1557" s="35" cm="1">
        <f t="array" ref="M1557">_xll.Interp2dTab(-1,1,Parameters!$V$29:$AI$29,Parameters!$U$30:$U$37,Parameters!$V$30:$AI$37,ABS(J1557),ABS(I1557))*_xll.Interp2dTab(-1,1,Parameters!$V$18:$AI$18,Parameters!$U$19:$U$26,Parameters!$V$19:$AI$26,ABS(J1557),ABS(I1557))</f>
        <v>0.77294863054660834</v>
      </c>
      <c r="N1557" s="35">
        <f t="shared" si="316"/>
        <v>23.218360083718547</v>
      </c>
      <c r="O1557" s="35">
        <f t="shared" si="317"/>
        <v>23218.360083718548</v>
      </c>
      <c r="P1557" s="35">
        <f t="shared" si="323"/>
        <v>1.9179581119960292</v>
      </c>
      <c r="Q1557" s="35" cm="1">
        <f t="array" ref="Q1557">_xll.Interp2dTab(-1,1,Parameters!$AL$29:$AY$29,Parameters!$AK$30:$AK$37,Parameters!$AL$30:$AY$37,ABS(L1557),ABS(K1557))</f>
        <v>0.93058920271468293</v>
      </c>
      <c r="R1557" s="35">
        <f t="shared" si="318"/>
        <v>19.285200793105144</v>
      </c>
      <c r="S1557" s="35">
        <f t="shared" si="324"/>
        <v>1.4074054348784755</v>
      </c>
      <c r="X1557" s="12"/>
      <c r="AB1557" s="17">
        <f>([1]WLTC_BFH!$I1558/1000-H1557)</f>
        <v>-17.930336530248287</v>
      </c>
      <c r="AC1557" s="17">
        <f t="shared" si="319"/>
        <v>17.930336530248287</v>
      </c>
      <c r="AG1557" s="17">
        <f>([1]WLTC_BFH!$U1561/1000-N1557)</f>
        <v>-1.2819276512861464</v>
      </c>
      <c r="AH1557" s="17">
        <f t="shared" si="320"/>
        <v>1.2819276512861464</v>
      </c>
      <c r="AK1557">
        <v>0.66458563833526441</v>
      </c>
    </row>
    <row r="1558" spans="1:37" x14ac:dyDescent="0.3">
      <c r="A1558" s="6" t="s">
        <v>6</v>
      </c>
      <c r="B1558" s="6">
        <v>1554</v>
      </c>
      <c r="C1558" s="11">
        <v>94.9</v>
      </c>
      <c r="D1558" s="11">
        <v>94.9</v>
      </c>
      <c r="E1558" s="11">
        <v>92.988900000000001</v>
      </c>
      <c r="F1558" s="13">
        <f t="shared" si="321"/>
        <v>0.19444444444444522</v>
      </c>
      <c r="G1558" s="13">
        <f t="shared" si="322"/>
        <v>16.222222222222236</v>
      </c>
      <c r="H1558" s="35" cm="1">
        <f t="array" ref="H1558">(m*g*_xll.Interp1d(-1,Parameters!$H$48:$H$54,Parameters!$I$48:$I$54,C1558)+c_w*A*rho_L*(C1558/3.6)^2/2+F1558*e_i*m)*C1558/3.6/1000</f>
        <v>17.21912642603596</v>
      </c>
      <c r="I1558" s="35">
        <f t="shared" si="312"/>
        <v>23.205749746674339</v>
      </c>
      <c r="J1558" s="35">
        <f t="shared" si="313"/>
        <v>7085.7674059524461</v>
      </c>
      <c r="K1558" s="35">
        <f t="shared" si="314"/>
        <v>94.714267591051325</v>
      </c>
      <c r="L1558" s="35">
        <f t="shared" si="315"/>
        <v>868.03471835752123</v>
      </c>
      <c r="M1558" s="35" cm="1">
        <f t="array" ref="M1558">_xll.Interp2dTab(-1,1,Parameters!$V$29:$AI$29,Parameters!$U$30:$U$37,Parameters!$V$30:$AI$37,ABS(J1558),ABS(I1558))*_xll.Interp2dTab(-1,1,Parameters!$V$18:$AI$18,Parameters!$U$19:$U$26,Parameters!$V$19:$AI$26,ABS(J1558),ABS(I1558))</f>
        <v>0.76710790459189837</v>
      </c>
      <c r="N1558" s="35">
        <f t="shared" si="316"/>
        <v>22.446811358561792</v>
      </c>
      <c r="O1558" s="35">
        <f t="shared" si="317"/>
        <v>22446.811358561794</v>
      </c>
      <c r="P1558" s="35">
        <f t="shared" si="323"/>
        <v>1.9241933373734075</v>
      </c>
      <c r="Q1558" s="35" cm="1">
        <f t="array" ref="Q1558">_xll.Interp2dTab(-1,1,Parameters!$AL$29:$AY$29,Parameters!$AK$30:$AK$37,Parameters!$AL$30:$AY$37,ABS(L1558),ABS(K1558))</f>
        <v>0.92932426855948624</v>
      </c>
      <c r="R1558" s="35">
        <f t="shared" si="318"/>
        <v>18.528652493630386</v>
      </c>
      <c r="S1558" s="35">
        <f t="shared" si="324"/>
        <v>1.4125522827933727</v>
      </c>
      <c r="X1558" s="12"/>
      <c r="AB1558" s="17">
        <f>([1]WLTC_BFH!$I1559/1000-H1558)</f>
        <v>-17.203104526035961</v>
      </c>
      <c r="AC1558" s="17">
        <f t="shared" si="319"/>
        <v>17.203104526035961</v>
      </c>
      <c r="AG1558" s="17">
        <f>([1]WLTC_BFH!$U1562/1000-N1558)</f>
        <v>-0.14281135856179361</v>
      </c>
      <c r="AH1558" s="17">
        <f t="shared" si="320"/>
        <v>0.14281135856179361</v>
      </c>
      <c r="AK1558">
        <v>-9.5502343700783143E-2</v>
      </c>
    </row>
    <row r="1559" spans="1:37" x14ac:dyDescent="0.3">
      <c r="A1559" s="6" t="s">
        <v>6</v>
      </c>
      <c r="B1559" s="6">
        <v>1555</v>
      </c>
      <c r="C1559" s="11">
        <v>95.7</v>
      </c>
      <c r="D1559" s="11">
        <v>95.7</v>
      </c>
      <c r="E1559" s="11">
        <v>93.597899999999996</v>
      </c>
      <c r="F1559" s="13">
        <f t="shared" si="321"/>
        <v>0.22222222222222143</v>
      </c>
      <c r="G1559" s="13">
        <f t="shared" si="322"/>
        <v>16.24880555555557</v>
      </c>
      <c r="H1559" s="35" cm="1">
        <f t="array" ref="H1559">(m*g*_xll.Interp1d(-1,Parameters!$H$48:$H$54,Parameters!$I$48:$I$54,C1559)+c_w*A*rho_L*(C1559/3.6)^2/2+F1559*e_i*m)*C1559/3.6/1000</f>
        <v>18.525120291429882</v>
      </c>
      <c r="I1559" s="35">
        <f t="shared" si="312"/>
        <v>24.757101722535005</v>
      </c>
      <c r="J1559" s="35">
        <f t="shared" si="313"/>
        <v>7145.49990252528</v>
      </c>
      <c r="K1559" s="35">
        <f t="shared" si="314"/>
        <v>101.04611068052662</v>
      </c>
      <c r="L1559" s="35">
        <f t="shared" si="315"/>
        <v>875.35218700542441</v>
      </c>
      <c r="M1559" s="35" cm="1">
        <f t="array" ref="M1559">_xll.Interp2dTab(-1,1,Parameters!$V$29:$AI$29,Parameters!$U$30:$U$37,Parameters!$V$30:$AI$37,ABS(J1559),ABS(I1559))*_xll.Interp2dTab(-1,1,Parameters!$V$18:$AI$18,Parameters!$U$19:$U$26,Parameters!$V$19:$AI$26,ABS(J1559),ABS(I1559))</f>
        <v>0.77177595563540879</v>
      </c>
      <c r="N1559" s="35">
        <f t="shared" si="316"/>
        <v>24.003235856419</v>
      </c>
      <c r="O1559" s="35">
        <f t="shared" si="317"/>
        <v>24003.235856419</v>
      </c>
      <c r="P1559" s="35">
        <f t="shared" si="323"/>
        <v>1.9308609028890795</v>
      </c>
      <c r="Q1559" s="35" cm="1">
        <f t="array" ref="Q1559">_xll.Interp2dTab(-1,1,Parameters!$AL$29:$AY$29,Parameters!$AK$30:$AK$37,Parameters!$AL$30:$AY$37,ABS(L1559),ABS(K1559))</f>
        <v>0.92888197516139748</v>
      </c>
      <c r="R1559" s="35">
        <f t="shared" si="318"/>
        <v>19.943459757856814</v>
      </c>
      <c r="S1559" s="35">
        <f t="shared" si="324"/>
        <v>1.4180921327261107</v>
      </c>
      <c r="X1559" s="12"/>
      <c r="AB1559" s="17">
        <f>([1]WLTC_BFH!$I1560/1000-H1559)</f>
        <v>-18.508801691429881</v>
      </c>
      <c r="AC1559" s="17">
        <f t="shared" si="319"/>
        <v>18.508801691429881</v>
      </c>
      <c r="AG1559" s="17">
        <f>([1]WLTC_BFH!$U1563/1000-N1559)</f>
        <v>-1.0696062267894604</v>
      </c>
      <c r="AH1559" s="17">
        <f t="shared" si="320"/>
        <v>1.0696062267894604</v>
      </c>
      <c r="AK1559">
        <v>0.3584661889283467</v>
      </c>
    </row>
    <row r="1560" spans="1:37" x14ac:dyDescent="0.3">
      <c r="A1560" s="6" t="s">
        <v>6</v>
      </c>
      <c r="B1560" s="6">
        <v>1556</v>
      </c>
      <c r="C1560" s="11">
        <v>96.6</v>
      </c>
      <c r="D1560" s="11">
        <v>96.6</v>
      </c>
      <c r="E1560" s="11">
        <v>94.310900000000004</v>
      </c>
      <c r="F1560" s="13">
        <f t="shared" si="321"/>
        <v>0.24999999999999761</v>
      </c>
      <c r="G1560" s="13">
        <f t="shared" si="322"/>
        <v>16.275638888888903</v>
      </c>
      <c r="H1560" s="35" cm="1">
        <f t="array" ref="H1560">(m*g*_xll.Interp1d(-1,Parameters!$H$48:$H$54,Parameters!$I$48:$I$54,C1560)+c_w*A*rho_L*(C1560/3.6)^2/2+F1560*e_i*m)*C1560/3.6/1000</f>
        <v>19.892080956339065</v>
      </c>
      <c r="I1560" s="35">
        <f t="shared" si="312"/>
        <v>26.336241367867263</v>
      </c>
      <c r="J1560" s="35">
        <f t="shared" si="313"/>
        <v>7212.698961169719</v>
      </c>
      <c r="K1560" s="35">
        <f t="shared" si="314"/>
        <v>107.49136914295023</v>
      </c>
      <c r="L1560" s="35">
        <f t="shared" si="315"/>
        <v>883.58433923431562</v>
      </c>
      <c r="M1560" s="35" cm="1">
        <f t="array" ref="M1560">_xll.Interp2dTab(-1,1,Parameters!$V$29:$AI$29,Parameters!$U$30:$U$37,Parameters!$V$30:$AI$37,ABS(J1560),ABS(I1560))*_xll.Interp2dTab(-1,1,Parameters!$V$18:$AI$18,Parameters!$U$19:$U$26,Parameters!$V$19:$AI$26,ABS(J1560),ABS(I1560))</f>
        <v>0.77660213040318238</v>
      </c>
      <c r="N1560" s="35">
        <f t="shared" si="316"/>
        <v>25.614249790960336</v>
      </c>
      <c r="O1560" s="35">
        <f t="shared" si="317"/>
        <v>25614.249790960337</v>
      </c>
      <c r="P1560" s="35">
        <f t="shared" si="323"/>
        <v>1.9379759722754575</v>
      </c>
      <c r="Q1560" s="35" cm="1">
        <f t="array" ref="Q1560">_xll.Interp2dTab(-1,1,Parameters!$AL$29:$AY$29,Parameters!$AK$30:$AK$37,Parameters!$AL$30:$AY$37,ABS(L1560),ABS(K1560))</f>
        <v>0.92289989534974426</v>
      </c>
      <c r="R1560" s="35">
        <f t="shared" si="318"/>
        <v>21.553887974817371</v>
      </c>
      <c r="S1560" s="35">
        <f t="shared" si="324"/>
        <v>1.4240793238302265</v>
      </c>
      <c r="X1560" s="12"/>
      <c r="AB1560" s="17">
        <f>([1]WLTC_BFH!$I1561/1000-H1560)</f>
        <v>-19.874560856339066</v>
      </c>
      <c r="AC1560" s="17">
        <f t="shared" si="319"/>
        <v>19.874560856339066</v>
      </c>
      <c r="AG1560" s="17">
        <f>([1]WLTC_BFH!$U1564/1000-N1560)</f>
        <v>-0.94555254325407034</v>
      </c>
      <c r="AH1560" s="17">
        <f t="shared" si="320"/>
        <v>0.94555254325407034</v>
      </c>
      <c r="AK1560">
        <v>0.61254073167260614</v>
      </c>
    </row>
    <row r="1561" spans="1:37" x14ac:dyDescent="0.3">
      <c r="A1561" s="6" t="s">
        <v>6</v>
      </c>
      <c r="B1561" s="6">
        <v>1557</v>
      </c>
      <c r="C1561" s="11">
        <v>97.7</v>
      </c>
      <c r="D1561" s="11">
        <v>97.7</v>
      </c>
      <c r="E1561" s="11">
        <v>95.028899999999993</v>
      </c>
      <c r="F1561" s="13">
        <f t="shared" si="321"/>
        <v>0.30555555555555791</v>
      </c>
      <c r="G1561" s="13">
        <f t="shared" si="322"/>
        <v>16.302777777777791</v>
      </c>
      <c r="H1561" s="35" cm="1">
        <f t="array" ref="H1561">(m*g*_xll.Interp1d(-1,Parameters!$H$48:$H$54,Parameters!$I$48:$I$54,C1561)+c_w*A*rho_L*(C1561/3.6)^2/2+F1561*e_i*m)*C1561/3.6/1000</f>
        <v>22.392198977738044</v>
      </c>
      <c r="I1561" s="35">
        <f t="shared" si="312"/>
        <v>29.312501553566797</v>
      </c>
      <c r="J1561" s="35">
        <f t="shared" si="313"/>
        <v>7294.8311439573654</v>
      </c>
      <c r="K1561" s="35">
        <f t="shared" si="314"/>
        <v>119.63897509088288</v>
      </c>
      <c r="L1561" s="35">
        <f t="shared" si="315"/>
        <v>893.64585862518254</v>
      </c>
      <c r="M1561" s="35" cm="1">
        <f t="array" ref="M1561">_xll.Interp2dTab(-1,1,Parameters!$V$29:$AI$29,Parameters!$U$30:$U$37,Parameters!$V$30:$AI$37,ABS(J1561),ABS(I1561))*_xll.Interp2dTab(-1,1,Parameters!$V$18:$AI$18,Parameters!$U$19:$U$26,Parameters!$V$19:$AI$26,ABS(J1561),ABS(I1561))</f>
        <v>0.78721776565581669</v>
      </c>
      <c r="N1561" s="35">
        <f t="shared" si="316"/>
        <v>28.444732772365107</v>
      </c>
      <c r="O1561" s="35">
        <f t="shared" si="317"/>
        <v>28444.732772365107</v>
      </c>
      <c r="P1561" s="35">
        <f t="shared" si="323"/>
        <v>1.9458772869344478</v>
      </c>
      <c r="Q1561" s="35" cm="1">
        <f t="array" ref="Q1561">_xll.Interp2dTab(-1,1,Parameters!$AL$29:$AY$29,Parameters!$AK$30:$AK$37,Parameters!$AL$30:$AY$37,ABS(L1561),ABS(K1561))</f>
        <v>0.91139038406757689</v>
      </c>
      <c r="R1561" s="35">
        <f t="shared" si="318"/>
        <v>24.56927280470158</v>
      </c>
      <c r="S1561" s="35">
        <f t="shared" si="324"/>
        <v>1.4309041218315326</v>
      </c>
      <c r="X1561" s="12"/>
      <c r="AB1561" s="17">
        <f>([1]WLTC_BFH!$I1562/1000-H1561)</f>
        <v>-22.374511177738043</v>
      </c>
      <c r="AC1561" s="17">
        <f t="shared" si="319"/>
        <v>22.374511177738043</v>
      </c>
      <c r="AG1561" s="17">
        <f>([1]WLTC_BFH!$U1565/1000-N1561)</f>
        <v>-1.3701145905469332</v>
      </c>
      <c r="AH1561" s="17">
        <f t="shared" si="320"/>
        <v>1.3701145905469332</v>
      </c>
      <c r="AK1561">
        <v>2.3488846134817045</v>
      </c>
    </row>
    <row r="1562" spans="1:37" x14ac:dyDescent="0.3">
      <c r="A1562" s="6" t="s">
        <v>6</v>
      </c>
      <c r="B1562" s="6">
        <v>1558</v>
      </c>
      <c r="C1562" s="11">
        <v>98.9</v>
      </c>
      <c r="D1562" s="11">
        <v>98.9</v>
      </c>
      <c r="E1562" s="11">
        <v>95.757499999999993</v>
      </c>
      <c r="F1562" s="13">
        <f t="shared" si="321"/>
        <v>0.33333333333333409</v>
      </c>
      <c r="G1562" s="13">
        <f t="shared" si="322"/>
        <v>16.330250000000014</v>
      </c>
      <c r="H1562" s="35" cm="1">
        <f t="array" ref="H1562">(m*g*_xll.Interp1d(-1,Parameters!$H$48:$H$54,Parameters!$I$48:$I$54,C1562)+c_w*A*rho_L*(C1562/3.6)^2/2+F1562*e_i*m)*C1562/3.6/1000</f>
        <v>23.953727596058311</v>
      </c>
      <c r="I1562" s="35">
        <f t="shared" si="312"/>
        <v>30.976155585116139</v>
      </c>
      <c r="J1562" s="35">
        <f t="shared" si="313"/>
        <v>7384.4298888166159</v>
      </c>
      <c r="K1562" s="35">
        <f t="shared" si="314"/>
        <v>126.42917902065153</v>
      </c>
      <c r="L1562" s="35">
        <f t="shared" si="315"/>
        <v>904.62206159703737</v>
      </c>
      <c r="M1562" s="35" cm="1">
        <f t="array" ref="M1562">_xll.Interp2dTab(-1,1,Parameters!$V$29:$AI$29,Parameters!$U$30:$U$37,Parameters!$V$30:$AI$37,ABS(J1562),ABS(I1562))*_xll.Interp2dTab(-1,1,Parameters!$V$18:$AI$18,Parameters!$U$19:$U$26,Parameters!$V$19:$AI$26,ABS(J1562),ABS(I1562))</f>
        <v>0.7926461276094493</v>
      </c>
      <c r="N1562" s="35">
        <f t="shared" si="316"/>
        <v>30.21995157952848</v>
      </c>
      <c r="O1562" s="35">
        <f t="shared" si="317"/>
        <v>30219.951579528479</v>
      </c>
      <c r="P1562" s="35">
        <f t="shared" si="323"/>
        <v>1.9542717179287612</v>
      </c>
      <c r="Q1562" s="35" cm="1">
        <f t="array" ref="Q1562">_xll.Interp2dTab(-1,1,Parameters!$AL$29:$AY$29,Parameters!$AK$30:$AK$37,Parameters!$AL$30:$AY$37,ABS(L1562),ABS(K1562))</f>
        <v>0.90415712866121412</v>
      </c>
      <c r="R1562" s="35">
        <f t="shared" si="318"/>
        <v>26.492881421536328</v>
      </c>
      <c r="S1562" s="35">
        <f t="shared" si="324"/>
        <v>1.4382632555597372</v>
      </c>
      <c r="X1562" s="12"/>
      <c r="AB1562" s="17">
        <f>([1]WLTC_BFH!$I1563/1000-H1562)</f>
        <v>-23.935691596058312</v>
      </c>
      <c r="AC1562" s="17">
        <f t="shared" si="319"/>
        <v>23.935691596058312</v>
      </c>
      <c r="AG1562" s="17">
        <f>([1]WLTC_BFH!$U1566/1000-N1562)</f>
        <v>-1.5540587223856974</v>
      </c>
      <c r="AH1562" s="17">
        <f t="shared" si="320"/>
        <v>1.5540587223856974</v>
      </c>
      <c r="AK1562">
        <v>3.1924017615782176</v>
      </c>
    </row>
    <row r="1563" spans="1:37" x14ac:dyDescent="0.3">
      <c r="A1563" s="6" t="s">
        <v>6</v>
      </c>
      <c r="B1563" s="6">
        <v>1559</v>
      </c>
      <c r="C1563" s="11">
        <v>100.4</v>
      </c>
      <c r="D1563" s="11">
        <v>100.4</v>
      </c>
      <c r="E1563" s="11">
        <v>96.635400000000004</v>
      </c>
      <c r="F1563" s="13">
        <f t="shared" si="321"/>
        <v>0.41666666666666663</v>
      </c>
      <c r="G1563" s="13">
        <f t="shared" si="322"/>
        <v>16.358138888888902</v>
      </c>
      <c r="H1563" s="35" cm="1">
        <f t="array" ref="H1563">(m*g*_xll.Interp1d(-1,Parameters!$H$48:$H$54,Parameters!$I$48:$I$54,C1563)+c_w*A*rho_L*(C1563/3.6)^2/2+F1563*e_i*m)*C1563/3.6/1000</f>
        <v>27.816997748467909</v>
      </c>
      <c r="I1563" s="35">
        <f t="shared" si="312"/>
        <v>35.434576345360306</v>
      </c>
      <c r="J1563" s="35">
        <f t="shared" si="313"/>
        <v>7496.4283198906796</v>
      </c>
      <c r="K1563" s="35">
        <f t="shared" si="314"/>
        <v>144.6262233535881</v>
      </c>
      <c r="L1563" s="35">
        <f t="shared" si="315"/>
        <v>918.34231531185583</v>
      </c>
      <c r="M1563" s="35" cm="1">
        <f t="array" ref="M1563">_xll.Interp2dTab(-1,1,Parameters!$V$29:$AI$29,Parameters!$U$30:$U$37,Parameters!$V$30:$AI$37,ABS(J1563),ABS(I1563))*_xll.Interp2dTab(-1,1,Parameters!$V$18:$AI$18,Parameters!$U$19:$U$26,Parameters!$V$19:$AI$26,ABS(J1563),ABS(I1563))</f>
        <v>0.81052871736358356</v>
      </c>
      <c r="N1563" s="35">
        <f t="shared" si="316"/>
        <v>34.319570858573144</v>
      </c>
      <c r="O1563" s="35">
        <f t="shared" si="317"/>
        <v>34319.570858573141</v>
      </c>
      <c r="P1563" s="35">
        <f t="shared" si="323"/>
        <v>1.9638049320561426</v>
      </c>
      <c r="Q1563" s="35" cm="1">
        <f t="array" ref="Q1563">_xll.Interp2dTab(-1,1,Parameters!$AL$29:$AY$29,Parameters!$AK$30:$AK$37,Parameters!$AL$30:$AY$37,ABS(L1563),ABS(K1563))</f>
        <v>0.88714269529432954</v>
      </c>
      <c r="R1563" s="35">
        <f t="shared" si="318"/>
        <v>31.355719768665846</v>
      </c>
      <c r="S1563" s="35">
        <f t="shared" si="324"/>
        <v>1.4469731777177</v>
      </c>
      <c r="X1563" s="12"/>
      <c r="AB1563" s="17">
        <f>([1]WLTC_BFH!$I1564/1000-H1563)</f>
        <v>-27.796761748467908</v>
      </c>
      <c r="AC1563" s="17">
        <f t="shared" si="319"/>
        <v>27.796761748467908</v>
      </c>
      <c r="AG1563" s="17">
        <f>([1]WLTC_BFH!$U1567/1000-N1563)</f>
        <v>-0.29460932011223662</v>
      </c>
      <c r="AH1563" s="17">
        <f t="shared" si="320"/>
        <v>0.29460932011223662</v>
      </c>
      <c r="AK1563">
        <v>6.3939507381422516</v>
      </c>
    </row>
    <row r="1564" spans="1:37" x14ac:dyDescent="0.3">
      <c r="A1564" s="6" t="s">
        <v>6</v>
      </c>
      <c r="B1564" s="6">
        <v>1560</v>
      </c>
      <c r="C1564" s="11">
        <v>102</v>
      </c>
      <c r="D1564" s="11">
        <v>102</v>
      </c>
      <c r="E1564" s="11">
        <v>97.509100000000004</v>
      </c>
      <c r="F1564" s="13">
        <f t="shared" si="321"/>
        <v>0.44444444444444287</v>
      </c>
      <c r="G1564" s="13">
        <f t="shared" si="322"/>
        <v>16.386472222222235</v>
      </c>
      <c r="H1564" s="35" cm="1">
        <f t="array" ref="H1564">(m*g*_xll.Interp1d(-1,Parameters!$H$48:$H$54,Parameters!$I$48:$I$54,C1564)+c_w*A*rho_L*(C1564/3.6)^2/2+F1564*e_i*m)*C1564/3.6/1000</f>
        <v>29.762992973107259</v>
      </c>
      <c r="I1564" s="35">
        <f t="shared" si="312"/>
        <v>37.31875375489593</v>
      </c>
      <c r="J1564" s="35">
        <f t="shared" si="313"/>
        <v>7615.8933130363494</v>
      </c>
      <c r="K1564" s="35">
        <f t="shared" si="314"/>
        <v>152.31649345060774</v>
      </c>
      <c r="L1564" s="35">
        <f t="shared" si="315"/>
        <v>932.97725260766254</v>
      </c>
      <c r="M1564" s="35" cm="1">
        <f t="array" ref="M1564">_xll.Interp2dTab(-1,1,Parameters!$V$29:$AI$29,Parameters!$U$30:$U$37,Parameters!$V$30:$AI$37,ABS(J1564),ABS(I1564))*_xll.Interp2dTab(-1,1,Parameters!$V$18:$AI$18,Parameters!$U$19:$U$26,Parameters!$V$19:$AI$26,ABS(J1564),ABS(I1564))</f>
        <v>0.81770092315448883</v>
      </c>
      <c r="N1564" s="35">
        <f t="shared" si="316"/>
        <v>36.398384947749548</v>
      </c>
      <c r="O1564" s="35">
        <f t="shared" si="317"/>
        <v>36398.384947749546</v>
      </c>
      <c r="P1564" s="35">
        <f t="shared" si="323"/>
        <v>1.9739155945416287</v>
      </c>
      <c r="Q1564" s="35" cm="1">
        <f t="array" ref="Q1564">_xll.Interp2dTab(-1,1,Parameters!$AL$29:$AY$29,Parameters!$AK$30:$AK$37,Parameters!$AL$30:$AY$37,ABS(L1564),ABS(K1564))</f>
        <v>0.87949024230837325</v>
      </c>
      <c r="R1564" s="35">
        <f t="shared" si="318"/>
        <v>33.841186111387856</v>
      </c>
      <c r="S1564" s="35">
        <f t="shared" si="324"/>
        <v>1.4563735071930854</v>
      </c>
      <c r="X1564" s="12"/>
      <c r="AB1564" s="17">
        <f>([1]WLTC_BFH!$I1565/1000-H1564)</f>
        <v>-29.743203573107259</v>
      </c>
      <c r="AC1564" s="17">
        <f t="shared" si="319"/>
        <v>29.743203573107259</v>
      </c>
      <c r="AG1564" s="17">
        <f>([1]WLTC_BFH!$U1568/1000-N1564)</f>
        <v>0.37145289008830673</v>
      </c>
      <c r="AH1564" s="17">
        <f t="shared" si="320"/>
        <v>0.37145289008830673</v>
      </c>
      <c r="AK1564">
        <v>8.3098303938869158</v>
      </c>
    </row>
    <row r="1565" spans="1:37" x14ac:dyDescent="0.3">
      <c r="A1565" s="6" t="s">
        <v>6</v>
      </c>
      <c r="B1565" s="6">
        <v>1561</v>
      </c>
      <c r="C1565" s="11">
        <v>103.6</v>
      </c>
      <c r="D1565" s="11">
        <v>103.6</v>
      </c>
      <c r="E1565" s="11">
        <v>98.595299999999995</v>
      </c>
      <c r="F1565" s="13">
        <f t="shared" si="321"/>
        <v>0.44444444444444287</v>
      </c>
      <c r="G1565" s="13">
        <f t="shared" si="322"/>
        <v>16.415250000000011</v>
      </c>
      <c r="H1565" s="35" cm="1">
        <f t="array" ref="H1565">(m*g*_xll.Interp1d(-1,Parameters!$H$48:$H$54,Parameters!$I$48:$I$54,C1565)+c_w*A*rho_L*(C1565/3.6)^2/2+F1565*e_i*m)*C1565/3.6/1000</f>
        <v>30.67339233783262</v>
      </c>
      <c r="I1565" s="35">
        <f t="shared" si="312"/>
        <v>37.866289979573118</v>
      </c>
      <c r="J1565" s="35">
        <f t="shared" si="313"/>
        <v>7735.3583061820163</v>
      </c>
      <c r="K1565" s="35">
        <f t="shared" si="314"/>
        <v>154.55126255162767</v>
      </c>
      <c r="L1565" s="35">
        <f t="shared" si="315"/>
        <v>947.61218990346879</v>
      </c>
      <c r="M1565" s="35" cm="1">
        <f t="array" ref="M1565">_xll.Interp2dTab(-1,1,Parameters!$V$29:$AI$29,Parameters!$U$30:$U$37,Parameters!$V$30:$AI$37,ABS(J1565),ABS(I1565))*_xll.Interp2dTab(-1,1,Parameters!$V$18:$AI$18,Parameters!$U$19:$U$26,Parameters!$V$19:$AI$26,ABS(J1565),ABS(I1565))</f>
        <v>0.81902856469923302</v>
      </c>
      <c r="N1565" s="35">
        <f t="shared" si="316"/>
        <v>37.450943300245733</v>
      </c>
      <c r="O1565" s="35">
        <f t="shared" si="317"/>
        <v>37450.94330024573</v>
      </c>
      <c r="P1565" s="35">
        <f t="shared" si="323"/>
        <v>1.9843186343472525</v>
      </c>
      <c r="Q1565" s="35" cm="1">
        <f t="array" ref="Q1565">_xll.Interp2dTab(-1,1,Parameters!$AL$29:$AY$29,Parameters!$AK$30:$AK$37,Parameters!$AL$30:$AY$37,ABS(L1565),ABS(K1565))</f>
        <v>0.87667932316560682</v>
      </c>
      <c r="R1565" s="35">
        <f t="shared" si="318"/>
        <v>34.988155334922098</v>
      </c>
      <c r="S1565" s="35">
        <f t="shared" si="324"/>
        <v>1.4660924392305639</v>
      </c>
      <c r="X1565" s="12"/>
      <c r="AB1565" s="17">
        <f>([1]WLTC_BFH!$I1566/1000-H1565)</f>
        <v>-30.649777737832622</v>
      </c>
      <c r="AC1565" s="17">
        <f t="shared" si="319"/>
        <v>30.649777737832622</v>
      </c>
      <c r="AG1565" s="17">
        <f>([1]WLTC_BFH!$U1569/1000-N1565)</f>
        <v>-1.1593069366093829</v>
      </c>
      <c r="AH1565" s="17">
        <f t="shared" si="320"/>
        <v>1.1593069366093829</v>
      </c>
      <c r="AK1565">
        <v>4.739835412905844</v>
      </c>
    </row>
    <row r="1566" spans="1:37" x14ac:dyDescent="0.3">
      <c r="A1566" s="6" t="s">
        <v>6</v>
      </c>
      <c r="B1566" s="6">
        <v>1562</v>
      </c>
      <c r="C1566" s="11">
        <v>105.2</v>
      </c>
      <c r="D1566" s="11">
        <v>105.2</v>
      </c>
      <c r="E1566" s="11">
        <v>100.1123</v>
      </c>
      <c r="F1566" s="13">
        <f t="shared" si="321"/>
        <v>0.44444444444444681</v>
      </c>
      <c r="G1566" s="13">
        <f t="shared" si="322"/>
        <v>16.444472222222235</v>
      </c>
      <c r="H1566" s="35" cm="1">
        <f t="array" ref="H1566">(m*g*_xll.Interp1d(-1,Parameters!$H$48:$H$54,Parameters!$I$48:$I$54,C1566)+c_w*A*rho_L*(C1566/3.6)^2/2+F1566*e_i*m)*C1566/3.6/1000</f>
        <v>31.601981258219407</v>
      </c>
      <c r="I1566" s="35">
        <f t="shared" si="312"/>
        <v>38.419284587905757</v>
      </c>
      <c r="J1566" s="35">
        <f t="shared" si="313"/>
        <v>7854.8232993276843</v>
      </c>
      <c r="K1566" s="35">
        <f t="shared" si="314"/>
        <v>156.80831004553735</v>
      </c>
      <c r="L1566" s="35">
        <f t="shared" si="315"/>
        <v>962.24712719927527</v>
      </c>
      <c r="M1566" s="35" cm="1">
        <f t="array" ref="M1566">_xll.Interp2dTab(-1,1,Parameters!$V$29:$AI$29,Parameters!$U$30:$U$37,Parameters!$V$30:$AI$37,ABS(J1566),ABS(I1566))*_xll.Interp2dTab(-1,1,Parameters!$V$18:$AI$18,Parameters!$U$19:$U$26,Parameters!$V$19:$AI$26,ABS(J1566),ABS(I1566))</f>
        <v>0.82052906748347643</v>
      </c>
      <c r="N1566" s="35">
        <f t="shared" si="316"/>
        <v>38.514152039904175</v>
      </c>
      <c r="O1566" s="35">
        <f t="shared" si="317"/>
        <v>38514.152039904176</v>
      </c>
      <c r="P1566" s="35">
        <f t="shared" si="323"/>
        <v>1.9950170099138926</v>
      </c>
      <c r="Q1566" s="35" cm="1">
        <f t="array" ref="Q1566">_xll.Interp2dTab(-1,1,Parameters!$AL$29:$AY$29,Parameters!$AK$30:$AK$37,Parameters!$AL$30:$AY$37,ABS(L1566),ABS(K1566))</f>
        <v>0.87387529552408194</v>
      </c>
      <c r="R1566" s="35">
        <f t="shared" si="318"/>
        <v>36.163033123927612</v>
      </c>
      <c r="S1566" s="35">
        <f t="shared" si="324"/>
        <v>1.4761377262094326</v>
      </c>
      <c r="X1566" s="12"/>
      <c r="AB1566" s="17">
        <f>([1]WLTC_BFH!$I1567/1000-H1566)</f>
        <v>-31.573658758219405</v>
      </c>
      <c r="AC1566" s="17">
        <f t="shared" si="319"/>
        <v>31.573658758219405</v>
      </c>
      <c r="AG1566" s="17">
        <f>([1]WLTC_BFH!$U1570/1000-N1566)</f>
        <v>-1.0670015974264615</v>
      </c>
      <c r="AH1566" s="17">
        <f t="shared" si="320"/>
        <v>1.0670015974264615</v>
      </c>
      <c r="AK1566">
        <v>0.14384443660717494</v>
      </c>
    </row>
    <row r="1567" spans="1:37" x14ac:dyDescent="0.3">
      <c r="A1567" s="6" t="s">
        <v>6</v>
      </c>
      <c r="B1567" s="6">
        <v>1563</v>
      </c>
      <c r="C1567" s="11">
        <v>106.8</v>
      </c>
      <c r="D1567" s="11">
        <v>106.8</v>
      </c>
      <c r="E1567" s="11">
        <v>101.72190000000001</v>
      </c>
      <c r="F1567" s="13">
        <f t="shared" si="321"/>
        <v>0.44444444444444287</v>
      </c>
      <c r="G1567" s="13">
        <f t="shared" si="322"/>
        <v>16.474138888888902</v>
      </c>
      <c r="H1567" s="35" cm="1">
        <f t="array" ref="H1567">(m*g*_xll.Interp1d(-1,Parameters!$H$48:$H$54,Parameters!$I$48:$I$54,C1567)+c_w*A*rho_L*(C1567/3.6)^2/2+F1567*e_i*m)*C1567/3.6/1000</f>
        <v>32.548964593052304</v>
      </c>
      <c r="I1567" s="35">
        <f t="shared" si="312"/>
        <v>38.977737579893251</v>
      </c>
      <c r="J1567" s="35">
        <f t="shared" si="313"/>
        <v>7974.2882924733512</v>
      </c>
      <c r="K1567" s="35">
        <f t="shared" si="314"/>
        <v>159.08763593233431</v>
      </c>
      <c r="L1567" s="35">
        <f t="shared" si="315"/>
        <v>976.88206449508164</v>
      </c>
      <c r="M1567" s="35" cm="1">
        <f t="array" ref="M1567">_xll.Interp2dTab(-1,1,Parameters!$V$29:$AI$29,Parameters!$U$30:$U$37,Parameters!$V$30:$AI$37,ABS(J1567),ABS(I1567))*_xll.Interp2dTab(-1,1,Parameters!$V$18:$AI$18,Parameters!$U$19:$U$26,Parameters!$V$19:$AI$26,ABS(J1567),ABS(I1567))</f>
        <v>0.82220510370925182</v>
      </c>
      <c r="N1567" s="35">
        <f t="shared" si="316"/>
        <v>39.587402761443172</v>
      </c>
      <c r="O1567" s="35">
        <f t="shared" si="317"/>
        <v>39587.402761443169</v>
      </c>
      <c r="P1567" s="35">
        <f t="shared" si="323"/>
        <v>2.00601351068096</v>
      </c>
      <c r="Q1567" s="35" cm="1">
        <f t="array" ref="Q1567">_xll.Interp2dTab(-1,1,Parameters!$AL$29:$AY$29,Parameters!$AK$30:$AK$37,Parameters!$AL$30:$AY$37,ABS(L1567),ABS(K1567))</f>
        <v>0.87107855063526052</v>
      </c>
      <c r="R1567" s="35">
        <f t="shared" si="318"/>
        <v>37.366279504087181</v>
      </c>
      <c r="S1567" s="35">
        <f t="shared" si="324"/>
        <v>1.4865172482939013</v>
      </c>
      <c r="X1567" s="12"/>
      <c r="AB1567" s="17">
        <f>([1]WLTC_BFH!$I1568/1000-H1567)</f>
        <v>-32.519289393052304</v>
      </c>
      <c r="AC1567" s="17">
        <f t="shared" si="319"/>
        <v>32.519289393052304</v>
      </c>
      <c r="AG1567" s="17">
        <f>([1]WLTC_BFH!$U1571/1000-N1567)</f>
        <v>0.14702580998539361</v>
      </c>
      <c r="AH1567" s="17">
        <f t="shared" si="320"/>
        <v>0.14702580998539361</v>
      </c>
      <c r="AK1567">
        <v>-0.57448756082248309</v>
      </c>
    </row>
    <row r="1568" spans="1:37" x14ac:dyDescent="0.3">
      <c r="A1568" s="6" t="s">
        <v>6</v>
      </c>
      <c r="B1568" s="6">
        <v>1564</v>
      </c>
      <c r="C1568" s="11">
        <v>108.5</v>
      </c>
      <c r="D1568" s="11">
        <v>108.5</v>
      </c>
      <c r="E1568" s="11">
        <v>103.3051</v>
      </c>
      <c r="F1568" s="13">
        <f t="shared" si="321"/>
        <v>0.47222222222222299</v>
      </c>
      <c r="G1568" s="13">
        <f t="shared" si="322"/>
        <v>16.504277777777791</v>
      </c>
      <c r="H1568" s="35" cm="1">
        <f t="array" ref="H1568">(m*g*_xll.Interp1d(-1,Parameters!$H$48:$H$54,Parameters!$I$48:$I$54,C1568)+c_w*A*rho_L*(C1568/3.6)^2/2+F1568*e_i*m)*C1568/3.6/1000</f>
        <v>34.714098926247182</v>
      </c>
      <c r="I1568" s="35">
        <f t="shared" si="312"/>
        <v>40.919174220422555</v>
      </c>
      <c r="J1568" s="35">
        <f t="shared" si="313"/>
        <v>8101.2198476906251</v>
      </c>
      <c r="K1568" s="35">
        <f t="shared" si="314"/>
        <v>167.01160958065466</v>
      </c>
      <c r="L1568" s="35">
        <f t="shared" si="315"/>
        <v>992.43168537187614</v>
      </c>
      <c r="M1568" s="35" cm="1">
        <f t="array" ref="M1568">_xll.Interp2dTab(-1,1,Parameters!$V$29:$AI$29,Parameters!$U$30:$U$37,Parameters!$V$30:$AI$37,ABS(J1568),ABS(I1568))*_xll.Interp2dTab(-1,1,Parameters!$V$18:$AI$18,Parameters!$U$19:$U$26,Parameters!$V$19:$AI$26,ABS(J1568),ABS(I1568))</f>
        <v>0.83149140384331122</v>
      </c>
      <c r="N1568" s="35">
        <f t="shared" si="316"/>
        <v>41.749197605401598</v>
      </c>
      <c r="O1568" s="35">
        <f t="shared" si="317"/>
        <v>41749.197605401598</v>
      </c>
      <c r="P1568" s="35">
        <f t="shared" si="323"/>
        <v>2.0176105100157939</v>
      </c>
      <c r="Q1568" s="35" cm="1">
        <f t="array" ref="Q1568">_xll.Interp2dTab(-1,1,Parameters!$AL$29:$AY$29,Parameters!$AK$30:$AK$37,Parameters!$AL$30:$AY$37,ABS(L1568),ABS(K1568))</f>
        <v>0.86344273104867619</v>
      </c>
      <c r="R1568" s="35">
        <f t="shared" si="318"/>
        <v>40.204286489372492</v>
      </c>
      <c r="S1568" s="35">
        <f t="shared" si="324"/>
        <v>1.4976851056520604</v>
      </c>
      <c r="X1568" s="12"/>
      <c r="AB1568" s="17">
        <f>([1]WLTC_BFH!$I1569/1000-H1568)</f>
        <v>-34.684725526247185</v>
      </c>
      <c r="AC1568" s="17">
        <f t="shared" si="319"/>
        <v>34.684725526247185</v>
      </c>
      <c r="AG1568" s="17">
        <f>([1]WLTC_BFH!$U1572/1000-N1568)</f>
        <v>-0.6674276938972028</v>
      </c>
      <c r="AH1568" s="17">
        <f t="shared" si="320"/>
        <v>0.6674276938972028</v>
      </c>
      <c r="AK1568">
        <v>-1.2296453173094548</v>
      </c>
    </row>
    <row r="1569" spans="1:37" x14ac:dyDescent="0.3">
      <c r="A1569" s="6" t="s">
        <v>6</v>
      </c>
      <c r="B1569" s="6">
        <v>1565</v>
      </c>
      <c r="C1569" s="11">
        <v>110.2</v>
      </c>
      <c r="D1569" s="11">
        <v>110.2</v>
      </c>
      <c r="E1569" s="11">
        <v>104.91719999999999</v>
      </c>
      <c r="F1569" s="13">
        <f t="shared" si="321"/>
        <v>0.47222222222222299</v>
      </c>
      <c r="G1569" s="13">
        <f t="shared" si="322"/>
        <v>16.534888888888901</v>
      </c>
      <c r="H1569" s="35" cm="1">
        <f t="array" ref="H1569">(m*g*_xll.Interp1d(-1,Parameters!$H$48:$H$54,Parameters!$I$48:$I$54,C1569)+c_w*A*rho_L*(C1569/3.6)^2/2+F1569*e_i*m)*C1569/3.6/1000</f>
        <v>35.779734745378867</v>
      </c>
      <c r="I1569" s="35">
        <f t="shared" si="312"/>
        <v>41.52467329586127</v>
      </c>
      <c r="J1569" s="35">
        <f t="shared" si="313"/>
        <v>8228.151402907899</v>
      </c>
      <c r="K1569" s="35">
        <f t="shared" si="314"/>
        <v>169.48295405705778</v>
      </c>
      <c r="L1569" s="35">
        <f t="shared" si="315"/>
        <v>1007.9813062486706</v>
      </c>
      <c r="M1569" s="35" cm="1">
        <f t="array" ref="M1569">_xll.Interp2dTab(-1,1,Parameters!$V$29:$AI$29,Parameters!$U$30:$U$37,Parameters!$V$30:$AI$37,ABS(J1569),ABS(I1569))*_xll.Interp2dTab(-1,1,Parameters!$V$18:$AI$18,Parameters!$U$19:$U$26,Parameters!$V$19:$AI$26,ABS(J1569),ABS(I1569))</f>
        <v>0.8342423183311759</v>
      </c>
      <c r="N1569" s="35">
        <f t="shared" si="316"/>
        <v>42.888899255258231</v>
      </c>
      <c r="O1569" s="35">
        <f t="shared" si="317"/>
        <v>42888.899255258228</v>
      </c>
      <c r="P1569" s="35">
        <f t="shared" si="323"/>
        <v>2.0295240931422547</v>
      </c>
      <c r="Q1569" s="35" cm="1">
        <f t="array" ref="Q1569">_xll.Interp2dTab(-1,1,Parameters!$AL$29:$AY$29,Parameters!$AK$30:$AK$37,Parameters!$AL$30:$AY$37,ABS(L1569),ABS(K1569))</f>
        <v>0.86067906492291535</v>
      </c>
      <c r="R1569" s="35">
        <f t="shared" si="318"/>
        <v>41.571517425700826</v>
      </c>
      <c r="S1569" s="35">
        <f t="shared" si="324"/>
        <v>1.5092327493814217</v>
      </c>
      <c r="X1569" s="12"/>
      <c r="AB1569" s="17">
        <f>([1]WLTC_BFH!$I1570/1000-H1569)</f>
        <v>-35.74835544537887</v>
      </c>
      <c r="AC1569" s="17">
        <f t="shared" si="319"/>
        <v>35.74835544537887</v>
      </c>
      <c r="AG1569" s="17">
        <f>([1]WLTC_BFH!$U1573/1000-N1569)</f>
        <v>-1.4637665118953933</v>
      </c>
      <c r="AH1569" s="17">
        <f t="shared" si="320"/>
        <v>1.4637665118953933</v>
      </c>
      <c r="AK1569">
        <v>-3.6301522687447161</v>
      </c>
    </row>
    <row r="1570" spans="1:37" x14ac:dyDescent="0.3">
      <c r="A1570" s="6" t="s">
        <v>6</v>
      </c>
      <c r="B1570" s="6">
        <v>1566</v>
      </c>
      <c r="C1570" s="11">
        <v>111.9</v>
      </c>
      <c r="D1570" s="11">
        <v>111.9</v>
      </c>
      <c r="E1570" s="11">
        <v>106.62</v>
      </c>
      <c r="F1570" s="13">
        <f t="shared" si="321"/>
        <v>0.47222222222222299</v>
      </c>
      <c r="G1570" s="13">
        <f t="shared" si="322"/>
        <v>16.565972222222236</v>
      </c>
      <c r="H1570" s="35" cm="1">
        <f t="array" ref="H1570">(m*g*_xll.Interp1d(-1,Parameters!$H$48:$H$54,Parameters!$I$48:$I$54,C1570)+c_w*A*rho_L*(C1570/3.6)^2/2+F1570*e_i*m)*C1570/3.6/1000</f>
        <v>36.866858841328494</v>
      </c>
      <c r="I1570" s="35">
        <f t="shared" si="312"/>
        <v>42.136334374723305</v>
      </c>
      <c r="J1570" s="35">
        <f t="shared" si="313"/>
        <v>8355.0829581251728</v>
      </c>
      <c r="K1570" s="35">
        <f t="shared" si="314"/>
        <v>171.97944875043316</v>
      </c>
      <c r="L1570" s="35">
        <f t="shared" si="315"/>
        <v>1023.5309271254653</v>
      </c>
      <c r="M1570" s="35" cm="1">
        <f t="array" ref="M1570">_xll.Interp2dTab(-1,1,Parameters!$V$29:$AI$29,Parameters!$U$30:$U$37,Parameters!$V$30:$AI$37,ABS(J1570),ABS(I1570))*_xll.Interp2dTab(-1,1,Parameters!$V$18:$AI$18,Parameters!$U$19:$U$26,Parameters!$V$19:$AI$26,ABS(J1570),ABS(I1570))</f>
        <v>0.83714361354883471</v>
      </c>
      <c r="N1570" s="35">
        <f t="shared" si="316"/>
        <v>44.038870087107064</v>
      </c>
      <c r="O1570" s="35">
        <f t="shared" si="317"/>
        <v>44038.870087107061</v>
      </c>
      <c r="P1570" s="35">
        <f t="shared" si="323"/>
        <v>2.0417571126108953</v>
      </c>
      <c r="Q1570" s="35" cm="1">
        <f t="array" ref="Q1570">_xll.Interp2dTab(-1,1,Parameters!$AL$29:$AY$29,Parameters!$AK$30:$AK$37,Parameters!$AL$30:$AY$37,ABS(L1570),ABS(K1570))</f>
        <v>0.85806435799662795</v>
      </c>
      <c r="R1570" s="35">
        <f t="shared" si="318"/>
        <v>42.965144161684634</v>
      </c>
      <c r="S1570" s="35">
        <f t="shared" si="324"/>
        <v>1.5211675116485563</v>
      </c>
      <c r="X1570" s="12"/>
      <c r="AB1570" s="17">
        <f>([1]WLTC_BFH!$I1571/1000-H1570)</f>
        <v>-36.833273241328492</v>
      </c>
      <c r="AC1570" s="17">
        <f t="shared" si="319"/>
        <v>36.833273241328492</v>
      </c>
      <c r="AG1570" s="17">
        <f>([1]WLTC_BFH!$U1574/1000-N1570)</f>
        <v>1.9676299128925336</v>
      </c>
      <c r="AH1570" s="17">
        <f t="shared" si="320"/>
        <v>1.9676299128925336</v>
      </c>
      <c r="AK1570">
        <v>-2.8010585498680385</v>
      </c>
    </row>
    <row r="1571" spans="1:37" x14ac:dyDescent="0.3">
      <c r="A1571" s="6" t="s">
        <v>6</v>
      </c>
      <c r="B1571" s="6">
        <v>1567</v>
      </c>
      <c r="C1571" s="11">
        <v>113.7</v>
      </c>
      <c r="D1571" s="11">
        <v>113.7</v>
      </c>
      <c r="E1571" s="11">
        <v>108.35590000000001</v>
      </c>
      <c r="F1571" s="13">
        <f t="shared" si="321"/>
        <v>0.49999999999999922</v>
      </c>
      <c r="G1571" s="13">
        <f t="shared" si="322"/>
        <v>16.597555555555569</v>
      </c>
      <c r="H1571" s="35" cm="1">
        <f t="array" ref="H1571">(m*g*_xll.Interp1d(-1,Parameters!$H$48:$H$54,Parameters!$I$48:$I$54,C1571)+c_w*A*rho_L*(C1571/3.6)^2/2+F1571*e_i*m)*C1571/3.6/1000</f>
        <v>39.234774469138131</v>
      </c>
      <c r="I1571" s="35">
        <f t="shared" si="312"/>
        <v>44.132791456074791</v>
      </c>
      <c r="J1571" s="35">
        <f t="shared" si="313"/>
        <v>8489.4810754140472</v>
      </c>
      <c r="K1571" s="35">
        <f t="shared" si="314"/>
        <v>180.12798832796926</v>
      </c>
      <c r="L1571" s="35">
        <f t="shared" si="315"/>
        <v>1039.9952315832472</v>
      </c>
      <c r="M1571" s="35" cm="1">
        <f t="array" ref="M1571">_xll.Interp2dTab(-1,1,Parameters!$V$29:$AI$29,Parameters!$U$30:$U$37,Parameters!$V$30:$AI$37,ABS(J1571),ABS(I1571))*_xll.Interp2dTab(-1,1,Parameters!$V$18:$AI$18,Parameters!$U$19:$U$26,Parameters!$V$19:$AI$26,ABS(J1571),ABS(I1571))</f>
        <v>0.84776142267720189</v>
      </c>
      <c r="N1571" s="35">
        <f t="shared" si="316"/>
        <v>46.280443317691955</v>
      </c>
      <c r="O1571" s="35">
        <f t="shared" si="317"/>
        <v>46280.443317691956</v>
      </c>
      <c r="P1571" s="35">
        <f t="shared" si="323"/>
        <v>2.0546127913102543</v>
      </c>
      <c r="Q1571" s="35" cm="1">
        <f t="array" ref="Q1571">_xll.Interp2dTab(-1,1,Parameters!$AL$29:$AY$29,Parameters!$AK$30:$AK$37,Parameters!$AL$30:$AY$37,ABS(L1571),ABS(K1571))</f>
        <v>0.85069263270443307</v>
      </c>
      <c r="R1571" s="35">
        <f t="shared" si="318"/>
        <v>46.120975968026244</v>
      </c>
      <c r="S1571" s="35">
        <f t="shared" si="324"/>
        <v>1.533978893861897</v>
      </c>
      <c r="X1571" s="12"/>
      <c r="AB1571" s="17">
        <f>([1]WLTC_BFH!$I1572/1000-H1571)</f>
        <v>-39.20015286913813</v>
      </c>
      <c r="AC1571" s="17">
        <f t="shared" si="319"/>
        <v>39.20015286913813</v>
      </c>
      <c r="AG1571" s="17">
        <f>([1]WLTC_BFH!$U1575/1000-N1571)</f>
        <v>0.79966287699830474</v>
      </c>
      <c r="AH1571" s="17">
        <f t="shared" si="320"/>
        <v>0.79966287699830474</v>
      </c>
      <c r="AK1571">
        <v>-2.8475987882877263</v>
      </c>
    </row>
    <row r="1572" spans="1:37" x14ac:dyDescent="0.3">
      <c r="A1572" s="6" t="s">
        <v>6</v>
      </c>
      <c r="B1572" s="6">
        <v>1568</v>
      </c>
      <c r="C1572" s="11">
        <v>115.3</v>
      </c>
      <c r="D1572" s="11">
        <v>115.3</v>
      </c>
      <c r="E1572" s="11">
        <v>110.0149</v>
      </c>
      <c r="F1572" s="13">
        <f t="shared" si="321"/>
        <v>0.44444444444444287</v>
      </c>
      <c r="G1572" s="13">
        <f t="shared" si="322"/>
        <v>16.629583333333347</v>
      </c>
      <c r="H1572" s="35" cm="1">
        <f t="array" ref="H1572">(m*g*_xll.Interp1d(-1,Parameters!$H$48:$H$54,Parameters!$I$48:$I$54,C1572)+c_w*A*rho_L*(C1572/3.6)^2/2+F1572*e_i*m)*C1572/3.6/1000</f>
        <v>37.896616118254904</v>
      </c>
      <c r="I1572" s="35">
        <f t="shared" si="312"/>
        <v>42.036042974203426</v>
      </c>
      <c r="J1572" s="35">
        <f t="shared" si="313"/>
        <v>8608.9460685597151</v>
      </c>
      <c r="K1572" s="35">
        <f t="shared" si="314"/>
        <v>171.57010939921128</v>
      </c>
      <c r="L1572" s="35">
        <f t="shared" si="315"/>
        <v>1054.6301688790536</v>
      </c>
      <c r="M1572" s="35" cm="1">
        <f t="array" ref="M1572">_xll.Interp2dTab(-1,1,Parameters!$V$29:$AI$29,Parameters!$U$30:$U$37,Parameters!$V$30:$AI$37,ABS(J1572),ABS(I1572))*_xll.Interp2dTab(-1,1,Parameters!$V$18:$AI$18,Parameters!$U$19:$U$26,Parameters!$V$19:$AI$26,ABS(J1572),ABS(I1572))</f>
        <v>0.835926755844009</v>
      </c>
      <c r="N1572" s="35">
        <f t="shared" si="316"/>
        <v>45.334852429734568</v>
      </c>
      <c r="O1572" s="35">
        <f t="shared" si="317"/>
        <v>45334.852429734565</v>
      </c>
      <c r="P1572" s="35">
        <f t="shared" si="323"/>
        <v>2.0672058058740697</v>
      </c>
      <c r="Q1572" s="35" cm="1">
        <f t="array" ref="Q1572">_xll.Interp2dTab(-1,1,Parameters!$AL$29:$AY$29,Parameters!$AK$30:$AK$37,Parameters!$AL$30:$AY$37,ABS(L1572),ABS(K1572))</f>
        <v>0.85741137035751058</v>
      </c>
      <c r="R1572" s="35">
        <f t="shared" si="318"/>
        <v>44.198872826299635</v>
      </c>
      <c r="S1572" s="35">
        <f t="shared" si="324"/>
        <v>1.5462563585358691</v>
      </c>
      <c r="X1572" s="12"/>
      <c r="AB1572" s="17">
        <f>([1]WLTC_BFH!$I1573/1000-H1572)</f>
        <v>-37.861994718254905</v>
      </c>
      <c r="AC1572" s="17">
        <f t="shared" si="319"/>
        <v>37.861994718254905</v>
      </c>
      <c r="AG1572" s="17">
        <f>([1]WLTC_BFH!$U1576/1000-N1572)</f>
        <v>1.7635920147098929</v>
      </c>
      <c r="AH1572" s="17">
        <f t="shared" si="320"/>
        <v>1.7635920147098929</v>
      </c>
      <c r="AK1572">
        <v>-1.8433705846229103</v>
      </c>
    </row>
    <row r="1573" spans="1:37" x14ac:dyDescent="0.3">
      <c r="A1573" s="6" t="s">
        <v>6</v>
      </c>
      <c r="B1573" s="6">
        <v>1569</v>
      </c>
      <c r="C1573" s="11">
        <v>116.8</v>
      </c>
      <c r="D1573" s="11">
        <v>116.8</v>
      </c>
      <c r="E1573" s="11">
        <v>111.83620000000001</v>
      </c>
      <c r="F1573" s="13">
        <f t="shared" si="321"/>
        <v>0.41666666666666663</v>
      </c>
      <c r="G1573" s="13">
        <f t="shared" si="322"/>
        <v>16.662027777777791</v>
      </c>
      <c r="H1573" s="35" cm="1">
        <f t="array" ref="H1573">(m*g*_xll.Interp1d(-1,Parameters!$H$48:$H$54,Parameters!$I$48:$I$54,C1573)+c_w*A*rho_L*(C1573/3.6)^2/2+F1573*e_i*m)*C1573/3.6/1000</f>
        <v>37.671443177814254</v>
      </c>
      <c r="I1573" s="35">
        <f t="shared" si="312"/>
        <v>41.249635715991801</v>
      </c>
      <c r="J1573" s="35">
        <f t="shared" si="313"/>
        <v>8720.944499633777</v>
      </c>
      <c r="K1573" s="35">
        <f t="shared" si="314"/>
        <v>168.36038817482054</v>
      </c>
      <c r="L1573" s="35">
        <f t="shared" si="315"/>
        <v>1068.3504225938721</v>
      </c>
      <c r="M1573" s="35" cm="1">
        <f t="array" ref="M1573">_xll.Interp2dTab(-1,1,Parameters!$V$29:$AI$29,Parameters!$U$30:$U$37,Parameters!$V$30:$AI$37,ABS(J1573),ABS(I1573))*_xll.Interp2dTab(-1,1,Parameters!$V$18:$AI$18,Parameters!$U$19:$U$26,Parameters!$V$19:$AI$26,ABS(J1573),ABS(I1573))</f>
        <v>0.8311894685443546</v>
      </c>
      <c r="N1573" s="35">
        <f t="shared" si="316"/>
        <v>45.322329749662849</v>
      </c>
      <c r="O1573" s="35">
        <f t="shared" si="317"/>
        <v>45322.329749662851</v>
      </c>
      <c r="P1573" s="35">
        <f t="shared" si="323"/>
        <v>2.0797953419156427</v>
      </c>
      <c r="Q1573" s="35" cm="1">
        <f t="array" ref="Q1573">_xll.Interp2dTab(-1,1,Parameters!$AL$29:$AY$29,Parameters!$AK$30:$AK$37,Parameters!$AL$30:$AY$37,ABS(L1573),ABS(K1573))</f>
        <v>0.85964426427681662</v>
      </c>
      <c r="R1573" s="35">
        <f t="shared" si="318"/>
        <v>43.822130552462525</v>
      </c>
      <c r="S1573" s="35">
        <f t="shared" si="324"/>
        <v>1.5584291725782198</v>
      </c>
      <c r="X1573" s="12"/>
      <c r="AB1573" s="17">
        <f>([1]WLTC_BFH!$I1574/1000-H1573)</f>
        <v>-37.633341677814251</v>
      </c>
      <c r="AC1573" s="17">
        <f t="shared" si="319"/>
        <v>37.633341677814251</v>
      </c>
      <c r="AG1573" s="17">
        <f>([1]WLTC_BFH!$U1577/1000-N1573)</f>
        <v>1.2041464408134317</v>
      </c>
      <c r="AH1573" s="17">
        <f t="shared" si="320"/>
        <v>1.2041464408134317</v>
      </c>
      <c r="AK1573">
        <v>-4.1073709752372167</v>
      </c>
    </row>
    <row r="1574" spans="1:37" x14ac:dyDescent="0.3">
      <c r="A1574" s="6" t="s">
        <v>6</v>
      </c>
      <c r="B1574" s="6">
        <v>1570</v>
      </c>
      <c r="C1574" s="11">
        <v>118.2</v>
      </c>
      <c r="D1574" s="11">
        <v>118.2</v>
      </c>
      <c r="E1574" s="11">
        <v>113.7345</v>
      </c>
      <c r="F1574" s="13">
        <f t="shared" si="321"/>
        <v>0.38888888888889045</v>
      </c>
      <c r="G1574" s="13">
        <f t="shared" si="322"/>
        <v>16.694861111111123</v>
      </c>
      <c r="H1574" s="35" cm="1">
        <f t="array" ref="H1574">(m*g*_xll.Interp1d(-1,Parameters!$H$48:$H$54,Parameters!$I$48:$I$54,C1574)+c_w*A*rho_L*(C1574/3.6)^2/2+F1574*e_i*m)*C1574/3.6/1000</f>
        <v>37.365947633339189</v>
      </c>
      <c r="I1574" s="35">
        <f t="shared" si="312"/>
        <v>40.430510631424177</v>
      </c>
      <c r="J1574" s="35">
        <f t="shared" si="313"/>
        <v>8825.4763686362403</v>
      </c>
      <c r="K1574" s="35">
        <f t="shared" si="314"/>
        <v>165.01712914215778</v>
      </c>
      <c r="L1574" s="35">
        <f t="shared" si="315"/>
        <v>1081.1559927277031</v>
      </c>
      <c r="M1574" s="35" cm="1">
        <f t="array" ref="M1574">_xll.Interp2dTab(-1,1,Parameters!$V$29:$AI$29,Parameters!$U$30:$U$37,Parameters!$V$30:$AI$37,ABS(J1574),ABS(I1574))*_xll.Interp2dTab(-1,1,Parameters!$V$18:$AI$18,Parameters!$U$19:$U$26,Parameters!$V$19:$AI$26,ABS(J1574),ABS(I1574))</f>
        <v>0.82617328169365456</v>
      </c>
      <c r="N1574" s="35">
        <f t="shared" si="316"/>
        <v>45.227736676183753</v>
      </c>
      <c r="O1574" s="35">
        <f t="shared" si="317"/>
        <v>45227.736676183755</v>
      </c>
      <c r="P1574" s="35">
        <f t="shared" si="323"/>
        <v>2.0923586021034715</v>
      </c>
      <c r="Q1574" s="35" cm="1">
        <f t="array" ref="Q1574">_xll.Interp2dTab(-1,1,Parameters!$AL$29:$AY$29,Parameters!$AK$30:$AK$37,Parameters!$AL$30:$AY$37,ABS(L1574),ABS(K1574))</f>
        <v>0.86199677300774002</v>
      </c>
      <c r="R1574" s="35">
        <f t="shared" si="318"/>
        <v>43.348129370553544</v>
      </c>
      <c r="S1574" s="35">
        <f t="shared" si="324"/>
        <v>1.5704703196255958</v>
      </c>
      <c r="X1574" s="12"/>
      <c r="AB1574" s="17">
        <f>([1]WLTC_BFH!$I1575/1000-H1574)</f>
        <v>-37.325648733339186</v>
      </c>
      <c r="AC1574" s="17">
        <f t="shared" si="319"/>
        <v>37.325648733339186</v>
      </c>
      <c r="AG1574" s="17">
        <f>([1]WLTC_BFH!$U1578/1000-N1574)</f>
        <v>-3.3805366761830911</v>
      </c>
      <c r="AH1574" s="17">
        <f t="shared" si="320"/>
        <v>3.3805366761830911</v>
      </c>
      <c r="AK1574">
        <v>-9.6239604826793013</v>
      </c>
    </row>
    <row r="1575" spans="1:37" x14ac:dyDescent="0.3">
      <c r="A1575" s="6" t="s">
        <v>6</v>
      </c>
      <c r="B1575" s="6">
        <v>1571</v>
      </c>
      <c r="C1575" s="11">
        <v>119.5</v>
      </c>
      <c r="D1575" s="11">
        <v>119.5</v>
      </c>
      <c r="E1575" s="11">
        <v>115.5735</v>
      </c>
      <c r="F1575" s="13">
        <f t="shared" si="321"/>
        <v>0.36111111111111033</v>
      </c>
      <c r="G1575" s="13">
        <f t="shared" si="322"/>
        <v>16.728055555555567</v>
      </c>
      <c r="H1575" s="35" cm="1">
        <f t="array" ref="H1575">(m*g*_xll.Interp1d(-1,Parameters!$H$48:$H$54,Parameters!$I$48:$I$54,C1575)+c_w*A*rho_L*(C1575/3.6)^2/2+F1575*e_i*m)*C1575/3.6/1000</f>
        <v>36.980139715824649</v>
      </c>
      <c r="I1575" s="35">
        <f t="shared" si="312"/>
        <v>39.577772204431902</v>
      </c>
      <c r="J1575" s="35">
        <f t="shared" si="313"/>
        <v>8922.5416755670922</v>
      </c>
      <c r="K1575" s="35">
        <f t="shared" si="314"/>
        <v>161.53667725238881</v>
      </c>
      <c r="L1575" s="35">
        <f t="shared" si="315"/>
        <v>1093.0468792805455</v>
      </c>
      <c r="M1575" s="35" cm="1">
        <f t="array" ref="M1575">_xll.Interp2dTab(-1,1,Parameters!$V$29:$AI$29,Parameters!$U$30:$U$37,Parameters!$V$30:$AI$37,ABS(J1575),ABS(I1575))*_xll.Interp2dTab(-1,1,Parameters!$V$18:$AI$18,Parameters!$U$19:$U$26,Parameters!$V$19:$AI$26,ABS(J1575),ABS(I1575))</f>
        <v>0.82088198124227907</v>
      </c>
      <c r="N1575" s="35">
        <f t="shared" si="316"/>
        <v>45.04927694948411</v>
      </c>
      <c r="O1575" s="35">
        <f t="shared" si="317"/>
        <v>45049.276949484112</v>
      </c>
      <c r="P1575" s="35">
        <f t="shared" si="323"/>
        <v>2.104872290144995</v>
      </c>
      <c r="Q1575" s="35" cm="1">
        <f t="array" ref="Q1575">_xll.Interp2dTab(-1,1,Parameters!$AL$29:$AY$29,Parameters!$AK$30:$AK$37,Parameters!$AL$30:$AY$37,ABS(L1575),ABS(K1575))</f>
        <v>0.86447292931634945</v>
      </c>
      <c r="R1575" s="35">
        <f t="shared" si="318"/>
        <v>42.777672338530749</v>
      </c>
      <c r="S1575" s="35">
        <f t="shared" si="324"/>
        <v>1.5823530063862987</v>
      </c>
      <c r="X1575" s="12"/>
      <c r="AB1575" s="17">
        <f>([1]WLTC_BFH!$I1576/1000-H1575)</f>
        <v>-36.940431115824651</v>
      </c>
      <c r="AC1575" s="17">
        <f t="shared" si="319"/>
        <v>36.940431115824651</v>
      </c>
      <c r="AG1575" s="17">
        <f>([1]WLTC_BFH!$U1579/1000-N1575)</f>
        <v>-5.6748769494841724</v>
      </c>
      <c r="AH1575" s="17">
        <f t="shared" si="320"/>
        <v>5.6748769494841724</v>
      </c>
      <c r="AK1575">
        <v>-11.502623723458441</v>
      </c>
    </row>
    <row r="1576" spans="1:37" x14ac:dyDescent="0.3">
      <c r="A1576" s="6" t="s">
        <v>6</v>
      </c>
      <c r="B1576" s="6">
        <v>1572</v>
      </c>
      <c r="C1576" s="11">
        <v>120.7</v>
      </c>
      <c r="D1576" s="11">
        <v>120.7</v>
      </c>
      <c r="E1576" s="11">
        <v>117.247</v>
      </c>
      <c r="F1576" s="13">
        <f t="shared" si="321"/>
        <v>0.33333333333333409</v>
      </c>
      <c r="G1576" s="13">
        <f t="shared" si="322"/>
        <v>16.761583333333345</v>
      </c>
      <c r="H1576" s="35" cm="1">
        <f t="array" ref="H1576">(m*g*_xll.Interp1d(-1,Parameters!$H$48:$H$54,Parameters!$I$48:$I$54,C1576)+c_w*A*rho_L*(C1576/3.6)^2/2+F1576*e_i*m)*C1576/3.6/1000</f>
        <v>36.514209905678065</v>
      </c>
      <c r="I1576" s="35">
        <f t="shared" si="312"/>
        <v>38.690588884380389</v>
      </c>
      <c r="J1576" s="35">
        <f t="shared" si="313"/>
        <v>9012.1404204263472</v>
      </c>
      <c r="K1576" s="35">
        <f t="shared" si="314"/>
        <v>157.91563853159857</v>
      </c>
      <c r="L1576" s="35">
        <f t="shared" si="315"/>
        <v>1104.0230822524006</v>
      </c>
      <c r="M1576" s="35" cm="1">
        <f t="array" ref="M1576">_xll.Interp2dTab(-1,1,Parameters!$V$29:$AI$29,Parameters!$U$30:$U$37,Parameters!$V$30:$AI$37,ABS(J1576),ABS(I1576))*_xll.Interp2dTab(-1,1,Parameters!$V$18:$AI$18,Parameters!$U$19:$U$26,Parameters!$V$19:$AI$26,ABS(J1576),ABS(I1576))</f>
        <v>0.81503037959359459</v>
      </c>
      <c r="N1576" s="35">
        <f t="shared" si="316"/>
        <v>44.80104155612635</v>
      </c>
      <c r="O1576" s="35">
        <f t="shared" si="317"/>
        <v>44801.041556126351</v>
      </c>
      <c r="P1576" s="35">
        <f t="shared" si="323"/>
        <v>2.1173170239105858</v>
      </c>
      <c r="Q1576" s="35" cm="1">
        <f t="array" ref="Q1576">_xll.Interp2dTab(-1,1,Parameters!$AL$29:$AY$29,Parameters!$AK$30:$AK$37,Parameters!$AL$30:$AY$37,ABS(L1576),ABS(K1576))</f>
        <v>0.86707669394318954</v>
      </c>
      <c r="R1576" s="35">
        <f t="shared" si="318"/>
        <v>42.111857187191859</v>
      </c>
      <c r="S1576" s="35">
        <f t="shared" si="324"/>
        <v>1.5940507444938521</v>
      </c>
      <c r="X1576" s="12"/>
      <c r="AB1576" s="17">
        <f>([1]WLTC_BFH!$I1577/1000-H1576)</f>
        <v>-36.474945005678066</v>
      </c>
      <c r="AC1576" s="17">
        <f t="shared" si="319"/>
        <v>36.474945005678066</v>
      </c>
      <c r="AG1576" s="17">
        <f>([1]WLTC_BFH!$U1580/1000-N1576)</f>
        <v>-3.6923813619517745</v>
      </c>
      <c r="AH1576" s="17">
        <f t="shared" si="320"/>
        <v>3.6923813619517745</v>
      </c>
      <c r="AK1576">
        <v>-8.0216076959549127</v>
      </c>
    </row>
    <row r="1577" spans="1:37" x14ac:dyDescent="0.3">
      <c r="A1577" s="6" t="s">
        <v>6</v>
      </c>
      <c r="B1577" s="6">
        <v>1573</v>
      </c>
      <c r="C1577" s="11">
        <v>121.8</v>
      </c>
      <c r="D1577" s="11">
        <v>121.8</v>
      </c>
      <c r="E1577" s="11">
        <v>118.5274</v>
      </c>
      <c r="F1577" s="13">
        <f t="shared" si="321"/>
        <v>0.30555555555555397</v>
      </c>
      <c r="G1577" s="13">
        <f t="shared" si="322"/>
        <v>16.795416666666679</v>
      </c>
      <c r="H1577" s="35" cm="1">
        <f t="array" ref="H1577">(m*g*_xll.Interp1d(-1,Parameters!$H$48:$H$54,Parameters!$I$48:$I$54,C1577)+c_w*A*rho_L*(C1577/3.6)^2/2+F1577*e_i*m)*C1577/3.6/1000</f>
        <v>35.968538685516599</v>
      </c>
      <c r="I1577" s="35">
        <f t="shared" si="312"/>
        <v>37.768193086067733</v>
      </c>
      <c r="J1577" s="35">
        <f t="shared" si="313"/>
        <v>9094.2726032139926</v>
      </c>
      <c r="K1577" s="35">
        <f t="shared" si="314"/>
        <v>154.15088008078544</v>
      </c>
      <c r="L1577" s="35">
        <f t="shared" si="315"/>
        <v>1114.0846016432674</v>
      </c>
      <c r="M1577" s="35" cm="1">
        <f t="array" ref="M1577">_xll.Interp2dTab(-1,1,Parameters!$V$29:$AI$29,Parameters!$U$30:$U$37,Parameters!$V$30:$AI$37,ABS(J1577),ABS(I1577))*_xll.Interp2dTab(-1,1,Parameters!$V$18:$AI$18,Parameters!$U$19:$U$26,Parameters!$V$19:$AI$26,ABS(J1577),ABS(I1577))</f>
        <v>0.80727688192943092</v>
      </c>
      <c r="N1577" s="35">
        <f t="shared" si="316"/>
        <v>44.55539293971858</v>
      </c>
      <c r="O1577" s="35">
        <f t="shared" si="317"/>
        <v>44555.392939718578</v>
      </c>
      <c r="P1577" s="35">
        <f t="shared" si="323"/>
        <v>2.1296935219493967</v>
      </c>
      <c r="Q1577" s="35" cm="1">
        <f t="array" ref="Q1577">_xll.Interp2dTab(-1,1,Parameters!$AL$29:$AY$29,Parameters!$AK$30:$AK$37,Parameters!$AL$30:$AY$37,ABS(L1577),ABS(K1577))</f>
        <v>0.86981196724483123</v>
      </c>
      <c r="R1577" s="35">
        <f t="shared" si="318"/>
        <v>41.352085324197795</v>
      </c>
      <c r="S1577" s="35">
        <f t="shared" si="324"/>
        <v>1.6055374348616849</v>
      </c>
      <c r="X1577" s="12"/>
      <c r="AB1577" s="17">
        <f>([1]WLTC_BFH!$I1578/1000-H1577)</f>
        <v>-35.933550785516601</v>
      </c>
      <c r="AC1577" s="17">
        <f t="shared" si="319"/>
        <v>35.933550785516601</v>
      </c>
      <c r="AG1577" s="17">
        <f>([1]WLTC_BFH!$U1581/1000-N1577)</f>
        <v>-3.2176838488094646</v>
      </c>
      <c r="AH1577" s="17">
        <f t="shared" si="320"/>
        <v>3.2176838488094646</v>
      </c>
      <c r="AK1577">
        <v>-3.4530328583199932</v>
      </c>
    </row>
    <row r="1578" spans="1:37" x14ac:dyDescent="0.3">
      <c r="A1578" s="6" t="s">
        <v>6</v>
      </c>
      <c r="B1578" s="6">
        <v>1574</v>
      </c>
      <c r="C1578" s="11">
        <v>122.6</v>
      </c>
      <c r="D1578" s="11">
        <v>122.6</v>
      </c>
      <c r="E1578" s="11">
        <v>119.5317</v>
      </c>
      <c r="F1578" s="13">
        <f t="shared" si="321"/>
        <v>0.22222222222222143</v>
      </c>
      <c r="G1578" s="13">
        <f t="shared" si="322"/>
        <v>16.829472222222233</v>
      </c>
      <c r="H1578" s="35" cm="1">
        <f t="array" ref="H1578">(m*g*_xll.Interp1d(-1,Parameters!$H$48:$H$54,Parameters!$I$48:$I$54,C1578)+c_w*A*rho_L*(C1578/3.6)^2/2+F1578*e_i*m)*C1578/3.6/1000</f>
        <v>32.639311644747281</v>
      </c>
      <c r="I1578" s="35">
        <f t="shared" si="312"/>
        <v>34.048753943775033</v>
      </c>
      <c r="J1578" s="35">
        <f t="shared" si="313"/>
        <v>9154.0050997868257</v>
      </c>
      <c r="K1578" s="35">
        <f t="shared" si="314"/>
        <v>138.96998922151781</v>
      </c>
      <c r="L1578" s="35">
        <f t="shared" si="315"/>
        <v>1121.4020702911705</v>
      </c>
      <c r="M1578" s="35" cm="1">
        <f t="array" ref="M1578">_xll.Interp2dTab(-1,1,Parameters!$V$29:$AI$29,Parameters!$U$30:$U$37,Parameters!$V$30:$AI$37,ABS(J1578),ABS(I1578))*_xll.Interp2dTab(-1,1,Parameters!$V$18:$AI$18,Parameters!$U$19:$U$26,Parameters!$V$19:$AI$26,ABS(J1578),ABS(I1578))</f>
        <v>0.78399633817197867</v>
      </c>
      <c r="N1578" s="35">
        <f t="shared" si="316"/>
        <v>41.631969507474246</v>
      </c>
      <c r="O1578" s="35">
        <f t="shared" si="317"/>
        <v>41631.969507474249</v>
      </c>
      <c r="P1578" s="35">
        <f t="shared" si="323"/>
        <v>2.141257957923695</v>
      </c>
      <c r="Q1578" s="35" cm="1">
        <f t="array" ref="Q1578">_xll.Interp2dTab(-1,1,Parameters!$AL$29:$AY$29,Parameters!$AK$30:$AK$37,Parameters!$AL$30:$AY$37,ABS(L1578),ABS(K1578))</f>
        <v>0.88198816498983068</v>
      </c>
      <c r="R1578" s="35">
        <f t="shared" si="318"/>
        <v>37.006518840446809</v>
      </c>
      <c r="S1578" s="35">
        <f t="shared" si="324"/>
        <v>1.6158170234284757</v>
      </c>
      <c r="X1578" s="12"/>
      <c r="AB1578" s="17">
        <f>([1]WLTC_BFH!$I1579/1000-H1578)</f>
        <v>-32.606450444747281</v>
      </c>
      <c r="AC1578" s="17">
        <f t="shared" si="319"/>
        <v>32.606450444747281</v>
      </c>
      <c r="AG1578" s="17">
        <f>([1]WLTC_BFH!$U1582/1000-N1578)</f>
        <v>-2.4606837931884655</v>
      </c>
      <c r="AH1578" s="17">
        <f t="shared" si="320"/>
        <v>2.4606837931884655</v>
      </c>
      <c r="AK1578">
        <v>-2.5642649275156799</v>
      </c>
    </row>
    <row r="1579" spans="1:37" x14ac:dyDescent="0.3">
      <c r="A1579" s="6" t="s">
        <v>6</v>
      </c>
      <c r="B1579" s="6">
        <v>1575</v>
      </c>
      <c r="C1579" s="11">
        <v>123.2</v>
      </c>
      <c r="D1579" s="11">
        <v>123.2</v>
      </c>
      <c r="E1579" s="11">
        <v>120.5933</v>
      </c>
      <c r="F1579" s="13">
        <f t="shared" si="321"/>
        <v>0.16666666666666904</v>
      </c>
      <c r="G1579" s="13">
        <f t="shared" si="322"/>
        <v>16.863694444444455</v>
      </c>
      <c r="H1579" s="35" cm="1">
        <f t="array" ref="H1579">(m*g*_xll.Interp1d(-1,Parameters!$H$48:$H$54,Parameters!$I$48:$I$54,C1579)+c_w*A*rho_L*(C1579/3.6)^2/2+F1579*e_i*m)*C1579/3.6/1000</f>
        <v>30.435927708599184</v>
      </c>
      <c r="I1579" s="35">
        <f t="shared" si="312"/>
        <v>31.595594995252519</v>
      </c>
      <c r="J1579" s="35">
        <f t="shared" si="313"/>
        <v>9198.8044722164523</v>
      </c>
      <c r="K1579" s="35">
        <f t="shared" si="314"/>
        <v>128.95742097312316</v>
      </c>
      <c r="L1579" s="35">
        <f t="shared" si="315"/>
        <v>1126.8901717770982</v>
      </c>
      <c r="M1579" s="35" cm="1">
        <f t="array" ref="M1579">_xll.Interp2dTab(-1,1,Parameters!$V$29:$AI$29,Parameters!$U$30:$U$37,Parameters!$V$30:$AI$37,ABS(J1579),ABS(I1579))*_xll.Interp2dTab(-1,1,Parameters!$V$18:$AI$18,Parameters!$U$19:$U$26,Parameters!$V$19:$AI$26,ABS(J1579),ABS(I1579))</f>
        <v>0.76854659050328855</v>
      </c>
      <c r="N1579" s="35">
        <f t="shared" si="316"/>
        <v>39.601929258014124</v>
      </c>
      <c r="O1579" s="35">
        <f t="shared" si="317"/>
        <v>39601.929258014126</v>
      </c>
      <c r="P1579" s="35">
        <f t="shared" si="323"/>
        <v>2.152258493828699</v>
      </c>
      <c r="Q1579" s="35" cm="1">
        <f t="array" ref="Q1579">_xll.Interp2dTab(-1,1,Parameters!$AL$29:$AY$29,Parameters!$AK$30:$AK$37,Parameters!$AL$30:$AY$37,ABS(L1579),ABS(K1579))</f>
        <v>0.88996028661436588</v>
      </c>
      <c r="R1579" s="35">
        <f t="shared" si="318"/>
        <v>34.199197611822832</v>
      </c>
      <c r="S1579" s="35">
        <f t="shared" si="324"/>
        <v>1.6253168005428709</v>
      </c>
      <c r="X1579" s="12"/>
      <c r="AB1579" s="17">
        <f>([1]WLTC_BFH!$I1580/1000-H1579)</f>
        <v>-30.401143008599185</v>
      </c>
      <c r="AC1579" s="17">
        <f t="shared" si="319"/>
        <v>30.401143008599185</v>
      </c>
      <c r="AG1579" s="17">
        <f>([1]WLTC_BFH!$U1583/1000-N1579)</f>
        <v>-2.5223616904465374</v>
      </c>
      <c r="AH1579" s="17">
        <f t="shared" si="320"/>
        <v>2.5223616904465374</v>
      </c>
      <c r="AK1579">
        <v>-5.447161816090123</v>
      </c>
    </row>
    <row r="1580" spans="1:37" x14ac:dyDescent="0.3">
      <c r="A1580" s="6" t="s">
        <v>6</v>
      </c>
      <c r="B1580" s="6">
        <v>1576</v>
      </c>
      <c r="C1580" s="11">
        <v>123.6</v>
      </c>
      <c r="D1580" s="11">
        <v>123.6</v>
      </c>
      <c r="E1580" s="11">
        <v>121.5849</v>
      </c>
      <c r="F1580" s="13">
        <f t="shared" si="321"/>
        <v>0.11111111111110875</v>
      </c>
      <c r="G1580" s="13">
        <f t="shared" si="322"/>
        <v>16.898027777777788</v>
      </c>
      <c r="H1580" s="35" cm="1">
        <f t="array" ref="H1580">(m*g*_xll.Interp1d(-1,Parameters!$H$48:$H$54,Parameters!$I$48:$I$54,C1580)+c_w*A*rho_L*(C1580/3.6)^2/2+F1580*e_i*m)*C1580/3.6/1000</f>
        <v>28.089938146929153</v>
      </c>
      <c r="I1580" s="35">
        <f t="shared" si="312"/>
        <v>29.065849086784393</v>
      </c>
      <c r="J1580" s="35">
        <f t="shared" si="313"/>
        <v>9228.670720502867</v>
      </c>
      <c r="K1580" s="35">
        <f t="shared" si="314"/>
        <v>118.63226304771051</v>
      </c>
      <c r="L1580" s="35">
        <f t="shared" si="315"/>
        <v>1130.5489061010494</v>
      </c>
      <c r="M1580" s="35" cm="1">
        <f t="array" ref="M1580">_xll.Interp2dTab(-1,1,Parameters!$V$29:$AI$29,Parameters!$U$30:$U$37,Parameters!$V$30:$AI$37,ABS(J1580),ABS(I1580))*_xll.Interp2dTab(-1,1,Parameters!$V$18:$AI$18,Parameters!$U$19:$U$26,Parameters!$V$19:$AI$26,ABS(J1580),ABS(I1580))</f>
        <v>0.75319754040967724</v>
      </c>
      <c r="N1580" s="35">
        <f t="shared" si="316"/>
        <v>37.29425102961774</v>
      </c>
      <c r="O1580" s="35">
        <f t="shared" si="317"/>
        <v>37294.251029617742</v>
      </c>
      <c r="P1580" s="35">
        <f t="shared" si="323"/>
        <v>2.1626180080035931</v>
      </c>
      <c r="Q1580" s="35" cm="1">
        <f t="array" ref="Q1580">_xll.Interp2dTab(-1,1,Parameters!$AL$29:$AY$29,Parameters!$AK$30:$AK$37,Parameters!$AL$30:$AY$37,ABS(L1580),ABS(K1580))</f>
        <v>0.89824323649416005</v>
      </c>
      <c r="R1580" s="35">
        <f t="shared" si="318"/>
        <v>31.272084225831833</v>
      </c>
      <c r="S1580" s="35">
        <f t="shared" si="324"/>
        <v>1.634003490605602</v>
      </c>
      <c r="X1580" s="12"/>
      <c r="AB1580" s="17">
        <f>([1]WLTC_BFH!$I1581/1000-H1580)</f>
        <v>-28.055161246929153</v>
      </c>
      <c r="AC1580" s="17">
        <f t="shared" si="319"/>
        <v>28.055161246929153</v>
      </c>
      <c r="AG1580" s="17">
        <f>([1]WLTC_BFH!$U1584/1000-N1580)</f>
        <v>-1.6740157355001557</v>
      </c>
      <c r="AH1580" s="17">
        <f t="shared" si="320"/>
        <v>1.6740157355001557</v>
      </c>
      <c r="AK1580">
        <v>-6.7281183018206931</v>
      </c>
    </row>
    <row r="1581" spans="1:37" x14ac:dyDescent="0.3">
      <c r="A1581" s="6" t="s">
        <v>6</v>
      </c>
      <c r="B1581" s="6">
        <v>1577</v>
      </c>
      <c r="C1581" s="11">
        <v>123.7</v>
      </c>
      <c r="D1581" s="11">
        <v>123.7</v>
      </c>
      <c r="E1581" s="11">
        <v>122.4</v>
      </c>
      <c r="F1581" s="13">
        <f t="shared" si="321"/>
        <v>2.7777777777780146E-2</v>
      </c>
      <c r="G1581" s="13">
        <f t="shared" si="322"/>
        <v>16.932388888888898</v>
      </c>
      <c r="H1581" s="35" cm="1">
        <f t="array" ref="H1581">(m*g*_xll.Interp1d(-1,Parameters!$H$48:$H$54,Parameters!$I$48:$I$54,C1581)+c_w*A*rho_L*(C1581/3.6)^2/2+F1581*e_i*m)*C1581/3.6/1000</f>
        <v>24.255802809611737</v>
      </c>
      <c r="I1581" s="35">
        <f t="shared" si="312"/>
        <v>25.078216992911162</v>
      </c>
      <c r="J1581" s="35">
        <f t="shared" si="313"/>
        <v>9236.1372825744747</v>
      </c>
      <c r="K1581" s="35">
        <f t="shared" si="314"/>
        <v>102.35674265656691</v>
      </c>
      <c r="L1581" s="35">
        <f t="shared" si="315"/>
        <v>1131.4635896820378</v>
      </c>
      <c r="M1581" s="35" cm="1">
        <f t="array" ref="M1581">_xll.Interp2dTab(-1,1,Parameters!$V$29:$AI$29,Parameters!$U$30:$U$37,Parameters!$V$30:$AI$37,ABS(J1581),ABS(I1581))*_xll.Interp2dTab(-1,1,Parameters!$V$18:$AI$18,Parameters!$U$19:$U$26,Parameters!$V$19:$AI$26,ABS(J1581),ABS(I1581))</f>
        <v>0.73050031363387535</v>
      </c>
      <c r="N1581" s="35">
        <f t="shared" si="316"/>
        <v>33.204370151398287</v>
      </c>
      <c r="O1581" s="35">
        <f t="shared" si="317"/>
        <v>33204.370151398289</v>
      </c>
      <c r="P1581" s="35">
        <f t="shared" si="323"/>
        <v>2.1718414441567591</v>
      </c>
      <c r="Q1581" s="35" cm="1">
        <f t="array" ref="Q1581">_xll.Interp2dTab(-1,1,Parameters!$AL$29:$AY$29,Parameters!$AK$30:$AK$37,Parameters!$AL$30:$AY$37,ABS(L1581),ABS(K1581))</f>
        <v>0.9115010457202134</v>
      </c>
      <c r="R1581" s="35">
        <f t="shared" si="318"/>
        <v>26.610833770844724</v>
      </c>
      <c r="S1581" s="35">
        <f t="shared" si="324"/>
        <v>1.641395388875281</v>
      </c>
      <c r="X1581" s="12"/>
      <c r="AB1581" s="17">
        <f>([1]WLTC_BFH!$I1582/1000-H1581)</f>
        <v>-24.223125509611737</v>
      </c>
      <c r="AC1581" s="17">
        <f t="shared" si="319"/>
        <v>24.223125509611737</v>
      </c>
      <c r="AG1581" s="17">
        <f>([1]WLTC_BFH!$U1585/1000-N1581)</f>
        <v>-1.8292272942554391</v>
      </c>
      <c r="AH1581" s="17">
        <f t="shared" si="320"/>
        <v>1.8292272942554391</v>
      </c>
      <c r="AK1581">
        <v>-9.472941206149045</v>
      </c>
    </row>
    <row r="1582" spans="1:37" x14ac:dyDescent="0.3">
      <c r="A1582" s="6" t="s">
        <v>6</v>
      </c>
      <c r="B1582" s="6">
        <v>1578</v>
      </c>
      <c r="C1582" s="11">
        <v>123.6</v>
      </c>
      <c r="D1582" s="11">
        <v>123.6</v>
      </c>
      <c r="E1582" s="11">
        <v>122.9849</v>
      </c>
      <c r="F1582" s="13">
        <f t="shared" si="321"/>
        <v>-2.7777777777780146E-2</v>
      </c>
      <c r="G1582" s="13">
        <f t="shared" si="322"/>
        <v>16.966722222222231</v>
      </c>
      <c r="H1582" s="35" cm="1">
        <f t="array" ref="H1582">(m*g*_xll.Interp1d(-1,Parameters!$H$48:$H$54,Parameters!$I$48:$I$54,C1582)+c_w*A*rho_L*(C1582/3.6)^2/2+F1582*e_i*m)*C1582/3.6/1000</f>
        <v>21.60475105433656</v>
      </c>
      <c r="I1582" s="35">
        <f t="shared" si="312"/>
        <v>22.355351244215619</v>
      </c>
      <c r="J1582" s="35">
        <f t="shared" si="313"/>
        <v>9228.670720502867</v>
      </c>
      <c r="K1582" s="35">
        <f t="shared" si="314"/>
        <v>91.243366103266055</v>
      </c>
      <c r="L1582" s="35">
        <f t="shared" si="315"/>
        <v>1130.5489061010494</v>
      </c>
      <c r="M1582" s="35" cm="1">
        <f t="array" ref="M1582">_xll.Interp2dTab(-1,1,Parameters!$V$29:$AI$29,Parameters!$U$30:$U$37,Parameters!$V$30:$AI$37,ABS(J1582),ABS(I1582))*_xll.Interp2dTab(-1,1,Parameters!$V$18:$AI$18,Parameters!$U$19:$U$26,Parameters!$V$19:$AI$26,ABS(J1582),ABS(I1582))</f>
        <v>0.71561008103740187</v>
      </c>
      <c r="N1582" s="35">
        <f t="shared" si="316"/>
        <v>30.19067454027017</v>
      </c>
      <c r="O1582" s="35">
        <f t="shared" si="317"/>
        <v>30190.674540270171</v>
      </c>
      <c r="P1582" s="35">
        <f t="shared" si="323"/>
        <v>2.1802277426401675</v>
      </c>
      <c r="Q1582" s="35" cm="1">
        <f t="array" ref="Q1582">_xll.Interp2dTab(-1,1,Parameters!$AL$29:$AY$29,Parameters!$AK$30:$AK$37,Parameters!$AL$30:$AY$37,ABS(L1582),ABS(K1582))</f>
        <v>0.91057805893925492</v>
      </c>
      <c r="R1582" s="35">
        <f t="shared" si="318"/>
        <v>23.72641295519929</v>
      </c>
      <c r="S1582" s="35">
        <f t="shared" si="324"/>
        <v>1.6479860591406141</v>
      </c>
      <c r="X1582" s="12"/>
      <c r="AB1582" s="17">
        <f>([1]WLTC_BFH!$I1583/1000-H1582)</f>
        <v>-21.574604154336562</v>
      </c>
      <c r="AC1582" s="17">
        <f t="shared" si="319"/>
        <v>21.574604154336562</v>
      </c>
      <c r="AG1582" s="17">
        <f>([1]WLTC_BFH!$U1586/1000-N1582)</f>
        <v>-0.76415602175151776</v>
      </c>
      <c r="AH1582" s="17">
        <f t="shared" si="320"/>
        <v>0.76415602175151776</v>
      </c>
      <c r="AK1582">
        <v>-9.1592298120598237</v>
      </c>
    </row>
    <row r="1583" spans="1:37" x14ac:dyDescent="0.3">
      <c r="A1583" s="6" t="s">
        <v>6</v>
      </c>
      <c r="B1583" s="6">
        <v>1579</v>
      </c>
      <c r="C1583" s="11">
        <v>123.3</v>
      </c>
      <c r="D1583" s="11">
        <v>123.3</v>
      </c>
      <c r="E1583" s="11">
        <v>123.4713</v>
      </c>
      <c r="F1583" s="13">
        <f t="shared" si="321"/>
        <v>-8.3333333333332538E-2</v>
      </c>
      <c r="G1583" s="13">
        <f t="shared" si="322"/>
        <v>17.000972222222231</v>
      </c>
      <c r="H1583" s="35" cm="1">
        <f t="array" ref="H1583">(m*g*_xll.Interp1d(-1,Parameters!$H$48:$H$54,Parameters!$I$48:$I$54,C1583)+c_w*A*rho_L*(C1583/3.6)^2/2+F1583*e_i*m)*C1583/3.6/1000</f>
        <v>18.85282419375789</v>
      </c>
      <c r="I1583" s="35">
        <f t="shared" si="312"/>
        <v>19.555280203051822</v>
      </c>
      <c r="J1583" s="35">
        <f t="shared" si="313"/>
        <v>9206.2710342880546</v>
      </c>
      <c r="K1583" s="35">
        <f t="shared" si="314"/>
        <v>79.814876148756014</v>
      </c>
      <c r="L1583" s="35">
        <f t="shared" si="315"/>
        <v>1127.8048553580859</v>
      </c>
      <c r="M1583" s="35" cm="1">
        <f t="array" ref="M1583">_xll.Interp2dTab(-1,1,Parameters!$V$29:$AI$29,Parameters!$U$30:$U$37,Parameters!$V$30:$AI$37,ABS(J1583),ABS(I1583))*_xll.Interp2dTab(-1,1,Parameters!$V$18:$AI$18,Parameters!$U$19:$U$26,Parameters!$V$19:$AI$26,ABS(J1583),ABS(I1583))</f>
        <v>0.70098344977126648</v>
      </c>
      <c r="N1583" s="35">
        <f t="shared" si="316"/>
        <v>26.894820697849052</v>
      </c>
      <c r="O1583" s="35">
        <f t="shared" si="317"/>
        <v>26894.820697849053</v>
      </c>
      <c r="P1583" s="35">
        <f t="shared" si="323"/>
        <v>2.1876985261673476</v>
      </c>
      <c r="Q1583" s="35" cm="1">
        <f t="array" ref="Q1583">_xll.Interp2dTab(-1,1,Parameters!$AL$29:$AY$29,Parameters!$AK$30:$AK$37,Parameters!$AL$30:$AY$37,ABS(L1583),ABS(K1583))</f>
        <v>0.90699297562765357</v>
      </c>
      <c r="R1583" s="35">
        <f t="shared" si="318"/>
        <v>20.786075196129755</v>
      </c>
      <c r="S1583" s="35">
        <f t="shared" si="324"/>
        <v>1.6537599689173168</v>
      </c>
      <c r="X1583" s="12"/>
      <c r="AB1583" s="17">
        <f>([1]WLTC_BFH!$I1584/1000-H1583)</f>
        <v>-18.822732893757891</v>
      </c>
      <c r="AC1583" s="17">
        <f t="shared" si="319"/>
        <v>18.822732893757891</v>
      </c>
      <c r="AG1583" s="17">
        <f>([1]WLTC_BFH!$U1587/1000-N1583)</f>
        <v>0.90394293851463203</v>
      </c>
      <c r="AH1583" s="17">
        <f t="shared" si="320"/>
        <v>0.90394293851463203</v>
      </c>
      <c r="AK1583">
        <v>-9.966595641522364</v>
      </c>
    </row>
    <row r="1584" spans="1:37" x14ac:dyDescent="0.3">
      <c r="A1584" s="6" t="s">
        <v>6</v>
      </c>
      <c r="B1584" s="6">
        <v>1580</v>
      </c>
      <c r="C1584" s="11">
        <v>123</v>
      </c>
      <c r="D1584" s="11">
        <v>123</v>
      </c>
      <c r="E1584" s="11">
        <v>123.58969999999999</v>
      </c>
      <c r="F1584" s="13">
        <f t="shared" si="321"/>
        <v>-8.3333333333332538E-2</v>
      </c>
      <c r="G1584" s="13">
        <f t="shared" si="322"/>
        <v>17.035138888888898</v>
      </c>
      <c r="H1584" s="35" cm="1">
        <f t="array" ref="H1584">(m*g*_xll.Interp1d(-1,Parameters!$H$48:$H$54,Parameters!$I$48:$I$54,C1584)+c_w*A*rho_L*(C1584/3.6)^2/2+F1584*e_i*m)*C1584/3.6/1000</f>
        <v>18.695700322228145</v>
      </c>
      <c r="I1584" s="35">
        <f t="shared" si="312"/>
        <v>19.439600195215753</v>
      </c>
      <c r="J1584" s="35">
        <f t="shared" si="313"/>
        <v>9183.871348073244</v>
      </c>
      <c r="K1584" s="35">
        <f t="shared" si="314"/>
        <v>79.342728196773095</v>
      </c>
      <c r="L1584" s="35">
        <f t="shared" si="315"/>
        <v>1125.0608046151224</v>
      </c>
      <c r="M1584" s="35" cm="1">
        <f t="array" ref="M1584">_xll.Interp2dTab(-1,1,Parameters!$V$29:$AI$29,Parameters!$U$30:$U$37,Parameters!$V$30:$AI$37,ABS(J1584),ABS(I1584))*_xll.Interp2dTab(-1,1,Parameters!$V$18:$AI$18,Parameters!$U$19:$U$26,Parameters!$V$19:$AI$26,ABS(J1584),ABS(I1584))</f>
        <v>0.70113426586766758</v>
      </c>
      <c r="N1584" s="35">
        <f t="shared" si="316"/>
        <v>26.664935993524498</v>
      </c>
      <c r="O1584" s="35">
        <f t="shared" si="317"/>
        <v>26664.935993524497</v>
      </c>
      <c r="P1584" s="35">
        <f t="shared" si="323"/>
        <v>2.1951054528322156</v>
      </c>
      <c r="Q1584" s="35" cm="1">
        <f t="array" ref="Q1584">_xll.Interp2dTab(-1,1,Parameters!$AL$29:$AY$29,Parameters!$AK$30:$AK$37,Parameters!$AL$30:$AY$37,ABS(L1584),ABS(K1584))</f>
        <v>0.90703209037573373</v>
      </c>
      <c r="R1584" s="35">
        <f t="shared" si="318"/>
        <v>20.611950250275644</v>
      </c>
      <c r="S1584" s="35">
        <f t="shared" si="324"/>
        <v>1.6594855106535045</v>
      </c>
      <c r="X1584" s="12"/>
      <c r="AB1584" s="17">
        <f>([1]WLTC_BFH!$I1585/1000-H1584)</f>
        <v>-18.670880722228144</v>
      </c>
      <c r="AC1584" s="17">
        <f t="shared" si="319"/>
        <v>18.670880722228144</v>
      </c>
      <c r="AG1584" s="17">
        <f>([1]WLTC_BFH!$U1588/1000-N1584)</f>
        <v>-1.1279905389787181</v>
      </c>
      <c r="AH1584" s="17">
        <f t="shared" si="320"/>
        <v>1.1279905389787181</v>
      </c>
      <c r="AK1584">
        <v>-8.0573053649635469</v>
      </c>
    </row>
    <row r="1585" spans="1:37" x14ac:dyDescent="0.3">
      <c r="A1585" s="6" t="s">
        <v>6</v>
      </c>
      <c r="B1585" s="6">
        <v>1581</v>
      </c>
      <c r="C1585" s="11">
        <v>122.5</v>
      </c>
      <c r="D1585" s="11">
        <v>122.5</v>
      </c>
      <c r="E1585" s="11">
        <v>123.54559999999999</v>
      </c>
      <c r="F1585" s="13">
        <f t="shared" si="321"/>
        <v>-0.1388888888888889</v>
      </c>
      <c r="G1585" s="13">
        <f t="shared" si="322"/>
        <v>17.069166666666675</v>
      </c>
      <c r="H1585" s="35" cm="1">
        <f t="array" ref="H1585">(m*g*_xll.Interp1d(-1,Parameters!$H$48:$H$54,Parameters!$I$48:$I$54,C1585)+c_w*A*rho_L*(C1585/3.6)^2/2+F1585*e_i*m)*C1585/3.6/1000</f>
        <v>15.864453240381248</v>
      </c>
      <c r="I1585" s="35">
        <f t="shared" si="312"/>
        <v>16.563027481351163</v>
      </c>
      <c r="J1585" s="35">
        <f t="shared" si="313"/>
        <v>9146.5385377152234</v>
      </c>
      <c r="K1585" s="35">
        <f t="shared" si="314"/>
        <v>67.601996665134777</v>
      </c>
      <c r="L1585" s="35">
        <f t="shared" si="315"/>
        <v>1120.4873867101828</v>
      </c>
      <c r="M1585" s="35" cm="1">
        <f t="array" ref="M1585">_xll.Interp2dTab(-1,1,Parameters!$V$29:$AI$29,Parameters!$U$30:$U$37,Parameters!$V$30:$AI$37,ABS(J1585),ABS(I1585))*_xll.Interp2dTab(-1,1,Parameters!$V$18:$AI$18,Parameters!$U$19:$U$26,Parameters!$V$19:$AI$26,ABS(J1585),ABS(I1585))</f>
        <v>0.68684844232475517</v>
      </c>
      <c r="N1585" s="35">
        <f t="shared" si="316"/>
        <v>23.097458278692912</v>
      </c>
      <c r="O1585" s="35">
        <f t="shared" si="317"/>
        <v>23097.458278692913</v>
      </c>
      <c r="P1585" s="35">
        <f t="shared" si="323"/>
        <v>2.2015214134651857</v>
      </c>
      <c r="Q1585" s="35" cm="1">
        <f t="array" ref="Q1585">_xll.Interp2dTab(-1,1,Parameters!$AL$29:$AY$29,Parameters!$AK$30:$AK$37,Parameters!$AL$30:$AY$37,ABS(L1585),ABS(K1585))</f>
        <v>0.90359247924107211</v>
      </c>
      <c r="R1585" s="35">
        <f t="shared" si="318"/>
        <v>17.557088626618288</v>
      </c>
      <c r="S1585" s="35">
        <f t="shared" si="324"/>
        <v>1.664362479716454</v>
      </c>
      <c r="X1585" s="12"/>
      <c r="AB1585" s="17">
        <f>([1]WLTC_BFH!$I1586/1000-H1585)</f>
        <v>-15.841165440381248</v>
      </c>
      <c r="AC1585" s="17">
        <f t="shared" si="319"/>
        <v>15.841165440381248</v>
      </c>
      <c r="AG1585" s="17">
        <f>([1]WLTC_BFH!$U1589/1000-N1585)</f>
        <v>0.67992489887735275</v>
      </c>
      <c r="AH1585" s="17">
        <f t="shared" si="320"/>
        <v>0.67992489887735275</v>
      </c>
      <c r="AK1585">
        <v>-7.9002343628727871</v>
      </c>
    </row>
    <row r="1586" spans="1:37" x14ac:dyDescent="0.3">
      <c r="A1586" s="6" t="s">
        <v>6</v>
      </c>
      <c r="B1586" s="6">
        <v>1582</v>
      </c>
      <c r="C1586" s="11">
        <v>122.1</v>
      </c>
      <c r="D1586" s="11">
        <v>122.1</v>
      </c>
      <c r="E1586" s="11">
        <v>123.39879999999999</v>
      </c>
      <c r="F1586" s="13">
        <f t="shared" si="321"/>
        <v>-0.11111111111111269</v>
      </c>
      <c r="G1586" s="13">
        <f t="shared" si="322"/>
        <v>17.103083333333341</v>
      </c>
      <c r="H1586" s="35" cm="1">
        <f t="array" ref="H1586">(m*g*_xll.Interp1d(-1,Parameters!$H$48:$H$54,Parameters!$I$48:$I$54,C1586)+c_w*A*rho_L*(C1586/3.6)^2/2+F1586*e_i*m)*C1586/3.6/1000</f>
        <v>16.947387442687958</v>
      </c>
      <c r="I1586" s="35">
        <f t="shared" si="312"/>
        <v>17.751611980995957</v>
      </c>
      <c r="J1586" s="35">
        <f t="shared" si="313"/>
        <v>9116.6722894288032</v>
      </c>
      <c r="K1586" s="35">
        <f t="shared" si="314"/>
        <v>72.453204300435004</v>
      </c>
      <c r="L1586" s="35">
        <f t="shared" si="315"/>
        <v>1116.8286523862309</v>
      </c>
      <c r="M1586" s="35" cm="1">
        <f t="array" ref="M1586">_xll.Interp2dTab(-1,1,Parameters!$V$29:$AI$29,Parameters!$U$30:$U$37,Parameters!$V$30:$AI$37,ABS(J1586),ABS(I1586))*_xll.Interp2dTab(-1,1,Parameters!$V$18:$AI$18,Parameters!$U$19:$U$26,Parameters!$V$19:$AI$26,ABS(J1586),ABS(I1586))</f>
        <v>0.69432990774781611</v>
      </c>
      <c r="N1586" s="35">
        <f t="shared" si="316"/>
        <v>24.408263641789329</v>
      </c>
      <c r="O1586" s="35">
        <f t="shared" si="317"/>
        <v>24408.26364178933</v>
      </c>
      <c r="P1586" s="35">
        <f t="shared" si="323"/>
        <v>2.2083014866990163</v>
      </c>
      <c r="Q1586" s="35" cm="1">
        <f t="array" ref="Q1586">_xll.Interp2dTab(-1,1,Parameters!$AL$29:$AY$29,Parameters!$AK$30:$AK$37,Parameters!$AL$30:$AY$37,ABS(L1586),ABS(K1586))</f>
        <v>0.90543095322163647</v>
      </c>
      <c r="R1586" s="35">
        <f t="shared" si="318"/>
        <v>18.717481860308659</v>
      </c>
      <c r="S1586" s="35">
        <f t="shared" si="324"/>
        <v>1.6695617802332063</v>
      </c>
      <c r="X1586" s="12"/>
      <c r="AB1586" s="17">
        <f>([1]WLTC_BFH!$I1587/1000-H1586)</f>
        <v>-16.924872642687959</v>
      </c>
      <c r="AC1586" s="17">
        <f t="shared" si="319"/>
        <v>16.924872642687959</v>
      </c>
      <c r="AG1586" s="17">
        <f>([1]WLTC_BFH!$U1590/1000-N1586)</f>
        <v>-2.7376094361817671</v>
      </c>
      <c r="AH1586" s="17">
        <f t="shared" si="320"/>
        <v>2.7376094361817671</v>
      </c>
      <c r="AK1586">
        <v>-8.7159680877215493</v>
      </c>
    </row>
    <row r="1587" spans="1:37" x14ac:dyDescent="0.3">
      <c r="A1587" s="6" t="s">
        <v>6</v>
      </c>
      <c r="B1587" s="6">
        <v>1583</v>
      </c>
      <c r="C1587" s="11">
        <v>121.5</v>
      </c>
      <c r="D1587" s="11">
        <v>121.5</v>
      </c>
      <c r="E1587" s="11">
        <v>123.0947</v>
      </c>
      <c r="F1587" s="13">
        <f t="shared" si="321"/>
        <v>-0.16666666666666508</v>
      </c>
      <c r="G1587" s="13">
        <f t="shared" si="322"/>
        <v>17.136833333333342</v>
      </c>
      <c r="H1587" s="35" cm="1">
        <f t="array" ref="H1587">(m*g*_xll.Interp1d(-1,Parameters!$H$48:$H$54,Parameters!$I$48:$I$54,C1587)+c_w*A*rho_L*(C1587/3.6)^2/2+F1587*e_i*m)*C1587/3.6/1000</f>
        <v>14.095954856197718</v>
      </c>
      <c r="I1587" s="35">
        <f t="shared" si="312"/>
        <v>14.837779894999887</v>
      </c>
      <c r="J1587" s="35">
        <f t="shared" si="313"/>
        <v>9071.8729169991802</v>
      </c>
      <c r="K1587" s="35">
        <f t="shared" si="314"/>
        <v>60.560398641442042</v>
      </c>
      <c r="L1587" s="35">
        <f t="shared" si="315"/>
        <v>1111.3405509003037</v>
      </c>
      <c r="M1587" s="35" cm="1">
        <f t="array" ref="M1587">_xll.Interp2dTab(-1,1,Parameters!$V$29:$AI$29,Parameters!$U$30:$U$37,Parameters!$V$30:$AI$37,ABS(J1587),ABS(I1587))*_xll.Interp2dTab(-1,1,Parameters!$V$18:$AI$18,Parameters!$U$19:$U$26,Parameters!$V$19:$AI$26,ABS(J1587),ABS(I1587))</f>
        <v>0.68028301034084138</v>
      </c>
      <c r="N1587" s="35">
        <f t="shared" si="316"/>
        <v>20.72072158488162</v>
      </c>
      <c r="O1587" s="35">
        <f t="shared" si="317"/>
        <v>20720.721584881619</v>
      </c>
      <c r="P1587" s="35">
        <f t="shared" si="323"/>
        <v>2.2140572426948166</v>
      </c>
      <c r="Q1587" s="35" cm="1">
        <f t="array" ref="Q1587">_xll.Interp2dTab(-1,1,Parameters!$AL$29:$AY$29,Parameters!$AK$30:$AK$37,Parameters!$AL$30:$AY$37,ABS(L1587),ABS(K1587))</f>
        <v>0.90215382524072296</v>
      </c>
      <c r="R1587" s="35">
        <f t="shared" si="318"/>
        <v>15.624779790116696</v>
      </c>
      <c r="S1587" s="35">
        <f t="shared" si="324"/>
        <v>1.673901996841572</v>
      </c>
      <c r="X1587" s="12"/>
      <c r="AB1587" s="17">
        <f>([1]WLTC_BFH!$I1588/1000-H1587)</f>
        <v>-14.076328556197717</v>
      </c>
      <c r="AC1587" s="17">
        <f t="shared" si="319"/>
        <v>14.076328556197717</v>
      </c>
      <c r="AG1587" s="17">
        <f>([1]WLTC_BFH!$U1591/1000-N1587)</f>
        <v>-3.5721584881621027E-2</v>
      </c>
      <c r="AH1587" s="17">
        <f t="shared" si="320"/>
        <v>3.5721584881621027E-2</v>
      </c>
      <c r="AK1587">
        <v>-7.6694247216232618</v>
      </c>
    </row>
    <row r="1588" spans="1:37" x14ac:dyDescent="0.3">
      <c r="A1588" s="6" t="s">
        <v>6</v>
      </c>
      <c r="B1588" s="6">
        <v>1584</v>
      </c>
      <c r="C1588" s="11">
        <v>120.8</v>
      </c>
      <c r="D1588" s="11">
        <v>120.8</v>
      </c>
      <c r="E1588" s="11">
        <v>122.6469</v>
      </c>
      <c r="F1588" s="13">
        <f t="shared" si="321"/>
        <v>-0.19444444444444522</v>
      </c>
      <c r="G1588" s="13">
        <f t="shared" si="322"/>
        <v>17.170388888888898</v>
      </c>
      <c r="H1588" s="35" cm="1">
        <f t="array" ref="H1588">(m*g*_xll.Interp1d(-1,Parameters!$H$48:$H$54,Parameters!$I$48:$I$54,C1588)+c_w*A*rho_L*(C1588/3.6)^2/2+F1588*e_i*m)*C1588/3.6/1000</f>
        <v>12.494960541455313</v>
      </c>
      <c r="I1588" s="35">
        <f t="shared" si="312"/>
        <v>13.228745361763327</v>
      </c>
      <c r="J1588" s="35">
        <f t="shared" si="313"/>
        <v>9019.6069824979513</v>
      </c>
      <c r="K1588" s="35">
        <f t="shared" si="314"/>
        <v>53.993124194037023</v>
      </c>
      <c r="L1588" s="35">
        <f t="shared" si="315"/>
        <v>1104.9377658333885</v>
      </c>
      <c r="M1588" s="35" cm="1">
        <f t="array" ref="M1588">_xll.Interp2dTab(-1,1,Parameters!$V$29:$AI$29,Parameters!$U$30:$U$37,Parameters!$V$30:$AI$37,ABS(J1588),ABS(I1588))*_xll.Interp2dTab(-1,1,Parameters!$V$18:$AI$18,Parameters!$U$19:$U$26,Parameters!$V$19:$AI$26,ABS(J1588),ABS(I1588))</f>
        <v>0.67363846964548912</v>
      </c>
      <c r="N1588" s="35">
        <f t="shared" si="316"/>
        <v>18.548466431899215</v>
      </c>
      <c r="O1588" s="35">
        <f t="shared" si="317"/>
        <v>18548.466431899215</v>
      </c>
      <c r="P1588" s="35">
        <f t="shared" si="323"/>
        <v>2.2192095944814554</v>
      </c>
      <c r="Q1588" s="35" cm="1">
        <f t="array" ref="Q1588">_xll.Interp2dTab(-1,1,Parameters!$AL$29:$AY$29,Parameters!$AK$30:$AK$37,Parameters!$AL$30:$AY$37,ABS(L1588),ABS(K1588))</f>
        <v>0.90072387778708585</v>
      </c>
      <c r="R1588" s="35">
        <f t="shared" si="318"/>
        <v>13.872132014700387</v>
      </c>
      <c r="S1588" s="35">
        <f t="shared" si="324"/>
        <v>1.6777553668456555</v>
      </c>
      <c r="X1588" s="12"/>
      <c r="AB1588" s="17">
        <f>([1]WLTC_BFH!$I1589/1000-H1588)</f>
        <v>-12.476554641455314</v>
      </c>
      <c r="AC1588" s="17">
        <f t="shared" si="319"/>
        <v>12.476554641455314</v>
      </c>
      <c r="AG1588" s="17">
        <f>([1]WLTC_BFH!$U1592/1000-N1588)</f>
        <v>1.9065923916301948</v>
      </c>
      <c r="AH1588" s="17">
        <f t="shared" si="320"/>
        <v>1.9065923916301948</v>
      </c>
      <c r="AK1588">
        <v>-5.9332409749732165</v>
      </c>
    </row>
    <row r="1589" spans="1:37" x14ac:dyDescent="0.3">
      <c r="A1589" s="6" t="s">
        <v>6</v>
      </c>
      <c r="B1589" s="6">
        <v>1585</v>
      </c>
      <c r="C1589" s="11">
        <v>120</v>
      </c>
      <c r="D1589" s="11">
        <v>120</v>
      </c>
      <c r="E1589" s="11">
        <v>121.9958</v>
      </c>
      <c r="F1589" s="13">
        <f t="shared" si="321"/>
        <v>-0.22222222222222143</v>
      </c>
      <c r="G1589" s="13">
        <f t="shared" si="322"/>
        <v>17.203722222222233</v>
      </c>
      <c r="H1589" s="35" cm="1">
        <f t="array" ref="H1589">(m*g*_xll.Interp1d(-1,Parameters!$H$48:$H$54,Parameters!$I$48:$I$54,C1589)+c_w*A*rho_L*(C1589/3.6)^2/2+F1589*e_i*m)*C1589/3.6/1000</f>
        <v>10.867914734195304</v>
      </c>
      <c r="I1589" s="35">
        <f t="shared" si="312"/>
        <v>11.582856570807197</v>
      </c>
      <c r="J1589" s="35">
        <f t="shared" si="313"/>
        <v>8959.8744859251165</v>
      </c>
      <c r="K1589" s="35">
        <f t="shared" si="314"/>
        <v>47.275429093749572</v>
      </c>
      <c r="L1589" s="35">
        <f t="shared" si="315"/>
        <v>1097.6202971854852</v>
      </c>
      <c r="M1589" s="35" cm="1">
        <f t="array" ref="M1589">_xll.Interp2dTab(-1,1,Parameters!$V$29:$AI$29,Parameters!$U$30:$U$37,Parameters!$V$30:$AI$37,ABS(J1589),ABS(I1589))*_xll.Interp2dTab(-1,1,Parameters!$V$18:$AI$18,Parameters!$U$19:$U$26,Parameters!$V$19:$AI$26,ABS(J1589),ABS(I1589))</f>
        <v>0.66659688165236208</v>
      </c>
      <c r="N1589" s="35">
        <f t="shared" si="316"/>
        <v>16.303578719504191</v>
      </c>
      <c r="O1589" s="35">
        <f t="shared" si="317"/>
        <v>16303.578719504192</v>
      </c>
      <c r="P1589" s="35">
        <f t="shared" si="323"/>
        <v>2.2237383663479844</v>
      </c>
      <c r="Q1589" s="35" cm="1">
        <f t="array" ref="Q1589">_xll.Interp2dTab(-1,1,Parameters!$AL$29:$AY$29,Parameters!$AK$30:$AK$37,Parameters!$AL$30:$AY$37,ABS(L1589),ABS(K1589))</f>
        <v>0.88987163349959186</v>
      </c>
      <c r="R1589" s="35">
        <f t="shared" si="318"/>
        <v>12.21290164229096</v>
      </c>
      <c r="S1589" s="35">
        <f t="shared" si="324"/>
        <v>1.6811478395240698</v>
      </c>
      <c r="X1589" s="12"/>
      <c r="AB1589" s="17">
        <f>([1]WLTC_BFH!$I1590/1000-H1589)</f>
        <v>-10.852549634195304</v>
      </c>
      <c r="AC1589" s="17">
        <f t="shared" si="319"/>
        <v>10.852549634195304</v>
      </c>
      <c r="AG1589" s="17">
        <f>([1]WLTC_BFH!$U1593/1000-N1589)</f>
        <v>3.1701203955401098</v>
      </c>
      <c r="AH1589" s="17">
        <f t="shared" si="320"/>
        <v>3.1701203955401098</v>
      </c>
      <c r="AK1589">
        <v>-4.1226492588855876</v>
      </c>
    </row>
    <row r="1590" spans="1:37" x14ac:dyDescent="0.3">
      <c r="A1590" s="6" t="s">
        <v>6</v>
      </c>
      <c r="B1590" s="6">
        <v>1586</v>
      </c>
      <c r="C1590" s="11">
        <v>119.1</v>
      </c>
      <c r="D1590" s="11">
        <v>119.1</v>
      </c>
      <c r="E1590" s="11">
        <v>121.34480000000001</v>
      </c>
      <c r="F1590" s="13">
        <f t="shared" si="321"/>
        <v>-0.25000000000000155</v>
      </c>
      <c r="G1590" s="13">
        <f t="shared" si="322"/>
        <v>17.236805555555566</v>
      </c>
      <c r="H1590" s="35" cm="1">
        <f t="array" ref="H1590">(m*g*_xll.Interp1d(-1,Parameters!$H$48:$H$54,Parameters!$I$48:$I$54,C1590)+c_w*A*rho_L*(C1590/3.6)^2/2+F1590*e_i*m)*C1590/3.6/1000</f>
        <v>9.2198463046809476</v>
      </c>
      <c r="I1590" s="35">
        <f t="shared" si="312"/>
        <v>9.9006252455987891</v>
      </c>
      <c r="J1590" s="35">
        <f t="shared" si="313"/>
        <v>8892.6754272806756</v>
      </c>
      <c r="K1590" s="35">
        <f t="shared" si="314"/>
        <v>40.409401939911461</v>
      </c>
      <c r="L1590" s="35">
        <f t="shared" si="315"/>
        <v>1089.3881449565938</v>
      </c>
      <c r="M1590" s="35" cm="1">
        <f t="array" ref="M1590">_xll.Interp2dTab(-1,1,Parameters!$V$29:$AI$29,Parameters!$U$30:$U$37,Parameters!$V$30:$AI$37,ABS(J1590),ABS(I1590))*_xll.Interp2dTab(-1,1,Parameters!$V$18:$AI$18,Parameters!$U$19:$U$26,Parameters!$V$19:$AI$26,ABS(J1590),ABS(I1590))</f>
        <v>0.65439992875330344</v>
      </c>
      <c r="N1590" s="35">
        <f t="shared" si="316"/>
        <v>14.089008723221694</v>
      </c>
      <c r="O1590" s="35">
        <f t="shared" si="317"/>
        <v>14089.008723221694</v>
      </c>
      <c r="P1590" s="35">
        <f t="shared" si="323"/>
        <v>2.2276519798822125</v>
      </c>
      <c r="Q1590" s="35" cm="1">
        <f t="array" ref="Q1590">_xll.Interp2dTab(-1,1,Parameters!$AL$29:$AY$29,Parameters!$AK$30:$AK$37,Parameters!$AL$30:$AY$37,ABS(L1590),ABS(K1590))</f>
        <v>0.86441336480321773</v>
      </c>
      <c r="R1590" s="35">
        <f t="shared" si="318"/>
        <v>10.666015450582291</v>
      </c>
      <c r="S1590" s="35">
        <f t="shared" si="324"/>
        <v>1.6841106215936759</v>
      </c>
      <c r="X1590" s="12"/>
      <c r="AB1590" s="17">
        <f>([1]WLTC_BFH!$I1591/1000-H1590)</f>
        <v>-9.2044214046809483</v>
      </c>
      <c r="AC1590" s="17">
        <f t="shared" si="319"/>
        <v>9.2044214046809483</v>
      </c>
      <c r="AG1590" s="17">
        <f>([1]WLTC_BFH!$U1594/1000-N1590)</f>
        <v>1.2062769910641702</v>
      </c>
      <c r="AH1590" s="17">
        <f t="shared" si="320"/>
        <v>1.2062769910641702</v>
      </c>
      <c r="AK1590">
        <v>-7.9072205108843434</v>
      </c>
    </row>
    <row r="1591" spans="1:37" x14ac:dyDescent="0.3">
      <c r="A1591" s="6" t="s">
        <v>6</v>
      </c>
      <c r="B1591" s="6">
        <v>1587</v>
      </c>
      <c r="C1591" s="11">
        <v>118.1</v>
      </c>
      <c r="D1591" s="11">
        <v>118.1</v>
      </c>
      <c r="E1591" s="11">
        <v>120.70440000000001</v>
      </c>
      <c r="F1591" s="13">
        <f t="shared" si="321"/>
        <v>-0.27777777777777779</v>
      </c>
      <c r="G1591" s="13">
        <f t="shared" si="322"/>
        <v>17.269611111111121</v>
      </c>
      <c r="H1591" s="35" cm="1">
        <f t="array" ref="H1591">(m*g*_xll.Interp1d(-1,Parameters!$H$48:$H$54,Parameters!$I$48:$I$54,C1591)+c_w*A*rho_L*(C1591/3.6)^2/2+F1591*e_i*m)*C1591/3.6/1000</f>
        <v>7.5560000828353315</v>
      </c>
      <c r="I1591" s="35">
        <f t="shared" si="312"/>
        <v>8.1826270750396386</v>
      </c>
      <c r="J1591" s="35">
        <f t="shared" si="313"/>
        <v>8818.0098065646343</v>
      </c>
      <c r="K1591" s="35">
        <f t="shared" si="314"/>
        <v>33.397392406774287</v>
      </c>
      <c r="L1591" s="35">
        <f t="shared" si="315"/>
        <v>1080.2413091467149</v>
      </c>
      <c r="M1591" s="35" cm="1">
        <f t="array" ref="M1591">_xll.Interp2dTab(-1,1,Parameters!$V$29:$AI$29,Parameters!$U$30:$U$37,Parameters!$V$30:$AI$37,ABS(J1591),ABS(I1591))*_xll.Interp2dTab(-1,1,Parameters!$V$18:$AI$18,Parameters!$U$19:$U$26,Parameters!$V$19:$AI$26,ABS(J1591),ABS(I1591))</f>
        <v>0.56349247610148956</v>
      </c>
      <c r="N1591" s="35">
        <f t="shared" si="316"/>
        <v>13.409229764896514</v>
      </c>
      <c r="O1591" s="35">
        <f t="shared" si="317"/>
        <v>13409.229764896514</v>
      </c>
      <c r="P1591" s="35">
        <f t="shared" si="323"/>
        <v>2.231376765928017</v>
      </c>
      <c r="Q1591" s="35" cm="1">
        <f t="array" ref="Q1591">_xll.Interp2dTab(-1,1,Parameters!$AL$29:$AY$29,Parameters!$AK$30:$AK$37,Parameters!$AL$30:$AY$37,ABS(L1591),ABS(K1591))</f>
        <v>0.8382298686494849</v>
      </c>
      <c r="R1591" s="35">
        <f t="shared" si="318"/>
        <v>9.0142338819412267</v>
      </c>
      <c r="S1591" s="35">
        <f t="shared" si="324"/>
        <v>1.6866145754497706</v>
      </c>
      <c r="X1591" s="12"/>
      <c r="AB1591" s="17">
        <f>([1]WLTC_BFH!$I1592/1000-H1591)</f>
        <v>-7.5405525828353319</v>
      </c>
      <c r="AC1591" s="17">
        <f t="shared" si="319"/>
        <v>7.5405525828353319</v>
      </c>
      <c r="AG1591" s="17">
        <f>([1]WLTC_BFH!$U1595/1000-N1591)</f>
        <v>-1.5136545436575712</v>
      </c>
      <c r="AH1591" s="17">
        <f t="shared" si="320"/>
        <v>1.5136545436575712</v>
      </c>
      <c r="AK1591">
        <v>-11.045445036929049</v>
      </c>
    </row>
    <row r="1592" spans="1:37" x14ac:dyDescent="0.3">
      <c r="A1592" s="6" t="s">
        <v>6</v>
      </c>
      <c r="B1592" s="6">
        <v>1588</v>
      </c>
      <c r="C1592" s="11">
        <v>117.1</v>
      </c>
      <c r="D1592" s="11">
        <v>117.1</v>
      </c>
      <c r="E1592" s="11">
        <v>120.095</v>
      </c>
      <c r="F1592" s="13">
        <f t="shared" si="321"/>
        <v>-0.27777777777777779</v>
      </c>
      <c r="G1592" s="13">
        <f t="shared" si="322"/>
        <v>17.302138888888898</v>
      </c>
      <c r="H1592" s="35" cm="1">
        <f t="array" ref="H1592">(m*g*_xll.Interp1d(-1,Parameters!$H$48:$H$54,Parameters!$I$48:$I$54,C1592)+c_w*A*rho_L*(C1592/3.6)^2/2+F1592*e_i*m)*C1592/3.6/1000</f>
        <v>7.1497995466790849</v>
      </c>
      <c r="I1592" s="35">
        <f t="shared" si="312"/>
        <v>7.8088606541095</v>
      </c>
      <c r="J1592" s="35">
        <f t="shared" si="313"/>
        <v>8743.344185848593</v>
      </c>
      <c r="K1592" s="35">
        <f t="shared" si="314"/>
        <v>31.871864759747925</v>
      </c>
      <c r="L1592" s="35">
        <f t="shared" si="315"/>
        <v>1071.094473336836</v>
      </c>
      <c r="M1592" s="35" cm="1">
        <f t="array" ref="M1592">_xll.Interp2dTab(-1,1,Parameters!$V$29:$AI$29,Parameters!$U$30:$U$37,Parameters!$V$30:$AI$37,ABS(J1592),ABS(I1592))*_xll.Interp2dTab(-1,1,Parameters!$V$18:$AI$18,Parameters!$U$19:$U$26,Parameters!$V$19:$AI$26,ABS(J1592),ABS(I1592))</f>
        <v>0.54552538034772668</v>
      </c>
      <c r="N1592" s="35">
        <f t="shared" si="316"/>
        <v>13.106263804117944</v>
      </c>
      <c r="O1592" s="35">
        <f t="shared" si="317"/>
        <v>13106.263804117943</v>
      </c>
      <c r="P1592" s="35">
        <f t="shared" si="323"/>
        <v>2.2350173947624943</v>
      </c>
      <c r="Q1592" s="35" cm="1">
        <f t="array" ref="Q1592">_xll.Interp2dTab(-1,1,Parameters!$AL$29:$AY$29,Parameters!$AK$30:$AK$37,Parameters!$AL$30:$AY$37,ABS(L1592),ABS(K1592))</f>
        <v>0.83295563216027746</v>
      </c>
      <c r="R1592" s="35">
        <f t="shared" si="318"/>
        <v>8.5836499215882842</v>
      </c>
      <c r="S1592" s="35">
        <f t="shared" si="324"/>
        <v>1.6889989226502118</v>
      </c>
      <c r="X1592" s="12"/>
      <c r="AB1592" s="17">
        <f>([1]WLTC_BFH!$I1593/1000-H1592)</f>
        <v>-7.1344719466790849</v>
      </c>
      <c r="AC1592" s="17">
        <f t="shared" si="319"/>
        <v>7.1344719466790849</v>
      </c>
      <c r="AG1592" s="17">
        <f>([1]WLTC_BFH!$U1596/1000-N1592)</f>
        <v>0.38759333873894342</v>
      </c>
      <c r="AH1592" s="17">
        <f t="shared" si="320"/>
        <v>0.38759333873894342</v>
      </c>
      <c r="AK1592">
        <v>-9.6343585116214658</v>
      </c>
    </row>
    <row r="1593" spans="1:37" x14ac:dyDescent="0.3">
      <c r="A1593" s="6" t="s">
        <v>6</v>
      </c>
      <c r="B1593" s="6">
        <v>1589</v>
      </c>
      <c r="C1593" s="11">
        <v>116.2</v>
      </c>
      <c r="D1593" s="11">
        <v>116.2</v>
      </c>
      <c r="E1593" s="11">
        <v>119.2234</v>
      </c>
      <c r="F1593" s="13">
        <f t="shared" si="321"/>
        <v>-0.24999999999999761</v>
      </c>
      <c r="G1593" s="13">
        <f t="shared" si="322"/>
        <v>17.334416666666677</v>
      </c>
      <c r="H1593" s="35" cm="1">
        <f t="array" ref="H1593">(m*g*_xll.Interp1d(-1,Parameters!$H$48:$H$54,Parameters!$I$48:$I$54,C1593)+c_w*A*rho_L*(C1593/3.6)^2/2+F1593*e_i*m)*C1593/3.6/1000</f>
        <v>8.010255882274258</v>
      </c>
      <c r="I1593" s="35">
        <f t="shared" si="312"/>
        <v>8.8163934586398565</v>
      </c>
      <c r="J1593" s="35">
        <f t="shared" si="313"/>
        <v>8676.1451272041541</v>
      </c>
      <c r="K1593" s="35">
        <f t="shared" si="314"/>
        <v>35.984109901438572</v>
      </c>
      <c r="L1593" s="35">
        <f t="shared" si="315"/>
        <v>1062.8623211079448</v>
      </c>
      <c r="M1593" s="35" cm="1">
        <f t="array" ref="M1593">_xll.Interp2dTab(-1,1,Parameters!$V$29:$AI$29,Parameters!$U$30:$U$37,Parameters!$V$30:$AI$37,ABS(J1593),ABS(I1593))*_xll.Interp2dTab(-1,1,Parameters!$V$18:$AI$18,Parameters!$U$19:$U$26,Parameters!$V$19:$AI$26,ABS(J1593),ABS(I1593))</f>
        <v>0.59988414126881295</v>
      </c>
      <c r="N1593" s="35">
        <f t="shared" si="316"/>
        <v>13.353004907467286</v>
      </c>
      <c r="O1593" s="35">
        <f t="shared" si="317"/>
        <v>13353.004907467286</v>
      </c>
      <c r="P1593" s="35">
        <f t="shared" si="323"/>
        <v>2.2387265627923463</v>
      </c>
      <c r="Q1593" s="35" cm="1">
        <f t="array" ref="Q1593">_xll.Interp2dTab(-1,1,Parameters!$AL$29:$AY$29,Parameters!$AK$30:$AK$37,Parameters!$AL$30:$AY$37,ABS(L1593),ABS(K1593))</f>
        <v>0.84941235026293871</v>
      </c>
      <c r="R1593" s="35">
        <f t="shared" si="318"/>
        <v>9.4303501471277809</v>
      </c>
      <c r="S1593" s="35">
        <f t="shared" si="324"/>
        <v>1.6916184643577472</v>
      </c>
      <c r="X1593" s="12"/>
      <c r="AB1593" s="17">
        <f>([1]WLTC_BFH!$I1594/1000-H1593)</f>
        <v>-7.9989642822742582</v>
      </c>
      <c r="AC1593" s="17">
        <f t="shared" si="319"/>
        <v>7.9989642822742582</v>
      </c>
      <c r="AG1593" s="17">
        <f>([1]WLTC_BFH!$U1597/1000-N1593)</f>
        <v>3.8981379496755668</v>
      </c>
      <c r="AH1593" s="17">
        <f t="shared" si="320"/>
        <v>3.8981379496755668</v>
      </c>
      <c r="AK1593">
        <v>-2.631023561483417</v>
      </c>
    </row>
    <row r="1594" spans="1:37" x14ac:dyDescent="0.3">
      <c r="A1594" s="6" t="s">
        <v>6</v>
      </c>
      <c r="B1594" s="6">
        <v>1590</v>
      </c>
      <c r="C1594" s="11">
        <v>115.5</v>
      </c>
      <c r="D1594" s="11">
        <v>115.5</v>
      </c>
      <c r="E1594" s="11">
        <v>118.0312</v>
      </c>
      <c r="F1594" s="13">
        <f t="shared" si="321"/>
        <v>-0.19444444444444522</v>
      </c>
      <c r="G1594" s="13">
        <f t="shared" si="322"/>
        <v>17.366500000000009</v>
      </c>
      <c r="H1594" s="35" cm="1">
        <f t="array" ref="H1594">(m*g*_xll.Interp1d(-1,Parameters!$H$48:$H$54,Parameters!$I$48:$I$54,C1594)+c_w*A*rho_L*(C1594/3.6)^2/2+F1594*e_i*m)*C1594/3.6/1000</f>
        <v>10.152153480389011</v>
      </c>
      <c r="I1594" s="35">
        <f t="shared" si="312"/>
        <v>11.241568022882392</v>
      </c>
      <c r="J1594" s="35">
        <f t="shared" si="313"/>
        <v>8623.8791927029251</v>
      </c>
      <c r="K1594" s="35">
        <f t="shared" si="314"/>
        <v>45.882459885394482</v>
      </c>
      <c r="L1594" s="35">
        <f t="shared" si="315"/>
        <v>1056.4595360410297</v>
      </c>
      <c r="M1594" s="35" cm="1">
        <f t="array" ref="M1594">_xll.Interp2dTab(-1,1,Parameters!$V$29:$AI$29,Parameters!$U$30:$U$37,Parameters!$V$30:$AI$37,ABS(J1594),ABS(I1594))*_xll.Interp2dTab(-1,1,Parameters!$V$18:$AI$18,Parameters!$U$19:$U$26,Parameters!$V$19:$AI$26,ABS(J1594),ABS(I1594))</f>
        <v>0.67253109523280274</v>
      </c>
      <c r="N1594" s="35">
        <f t="shared" si="316"/>
        <v>15.095441017303074</v>
      </c>
      <c r="O1594" s="35">
        <f t="shared" si="317"/>
        <v>15095.441017303074</v>
      </c>
      <c r="P1594" s="35">
        <f t="shared" si="323"/>
        <v>2.2429197408527082</v>
      </c>
      <c r="Q1594" s="35" cm="1">
        <f t="array" ref="Q1594">_xll.Interp2dTab(-1,1,Parameters!$AL$29:$AY$29,Parameters!$AK$30:$AK$37,Parameters!$AL$30:$AY$37,ABS(L1594),ABS(K1594))</f>
        <v>0.88834883474647686</v>
      </c>
      <c r="R1594" s="35">
        <f t="shared" si="318"/>
        <v>11.42811594196136</v>
      </c>
      <c r="S1594" s="35">
        <f t="shared" si="324"/>
        <v>1.694792941008292</v>
      </c>
      <c r="X1594" s="12"/>
      <c r="AB1594" s="17">
        <f>([1]WLTC_BFH!$I1595/1000-H1594)</f>
        <v>-10.145211080389011</v>
      </c>
      <c r="AC1594" s="17">
        <f t="shared" si="319"/>
        <v>10.145211080389011</v>
      </c>
      <c r="AG1594" s="17">
        <f>([1]WLTC_BFH!$U1598/1000-N1594)</f>
        <v>1.0142732684109781</v>
      </c>
      <c r="AH1594" s="17">
        <f t="shared" si="320"/>
        <v>1.0142732684109781</v>
      </c>
      <c r="AK1594">
        <v>0.30415621140916294</v>
      </c>
    </row>
    <row r="1595" spans="1:37" x14ac:dyDescent="0.3">
      <c r="A1595" s="6" t="s">
        <v>6</v>
      </c>
      <c r="B1595" s="6">
        <v>1591</v>
      </c>
      <c r="C1595" s="11">
        <v>114.9</v>
      </c>
      <c r="D1595" s="11">
        <v>114.9</v>
      </c>
      <c r="E1595" s="11">
        <v>116.8348</v>
      </c>
      <c r="F1595" s="13">
        <f t="shared" si="321"/>
        <v>-0.16666666666666508</v>
      </c>
      <c r="G1595" s="13">
        <f t="shared" si="322"/>
        <v>17.398416666666677</v>
      </c>
      <c r="H1595" s="35" cm="1">
        <f t="array" ref="H1595">(m*g*_xll.Interp1d(-1,Parameters!$H$48:$H$54,Parameters!$I$48:$I$54,C1595)+c_w*A*rho_L*(C1595/3.6)^2/2+F1595*e_i*m)*C1595/3.6/1000</f>
        <v>11.106439649443709</v>
      </c>
      <c r="I1595" s="35">
        <f t="shared" si="312"/>
        <v>12.362478079644253</v>
      </c>
      <c r="J1595" s="35">
        <f t="shared" si="313"/>
        <v>8579.0798202732967</v>
      </c>
      <c r="K1595" s="35">
        <f t="shared" si="314"/>
        <v>50.457454282068021</v>
      </c>
      <c r="L1595" s="35">
        <f t="shared" si="315"/>
        <v>1050.971434555102</v>
      </c>
      <c r="M1595" s="35" cm="1">
        <f t="array" ref="M1595">_xll.Interp2dTab(-1,1,Parameters!$V$29:$AI$29,Parameters!$U$30:$U$37,Parameters!$V$30:$AI$37,ABS(J1595),ABS(I1595))*_xll.Interp2dTab(-1,1,Parameters!$V$18:$AI$18,Parameters!$U$19:$U$26,Parameters!$V$19:$AI$26,ABS(J1595),ABS(I1595))</f>
        <v>0.67918575332153697</v>
      </c>
      <c r="N1595" s="35">
        <f t="shared" si="316"/>
        <v>16.352580417254057</v>
      </c>
      <c r="O1595" s="35">
        <f t="shared" si="317"/>
        <v>16352.580417254057</v>
      </c>
      <c r="P1595" s="35">
        <f t="shared" si="323"/>
        <v>2.2474621243019453</v>
      </c>
      <c r="Q1595" s="35" cm="1">
        <f t="array" ref="Q1595">_xll.Interp2dTab(-1,1,Parameters!$AL$29:$AY$29,Parameters!$AK$30:$AK$37,Parameters!$AL$30:$AY$37,ABS(L1595),ABS(K1595))</f>
        <v>0.9050176645019038</v>
      </c>
      <c r="R1595" s="35">
        <f t="shared" si="318"/>
        <v>12.272069469004652</v>
      </c>
      <c r="S1595" s="35">
        <f t="shared" si="324"/>
        <v>1.6982018491941266</v>
      </c>
      <c r="X1595" s="12"/>
      <c r="AB1595" s="17">
        <f>([1]WLTC_BFH!$I1596/1000-H1595)</f>
        <v>-11.099269149443709</v>
      </c>
      <c r="AC1595" s="17">
        <f t="shared" si="319"/>
        <v>11.099269149443709</v>
      </c>
      <c r="AG1595" s="17">
        <f>([1]WLTC_BFH!$U1599/1000-N1595)</f>
        <v>2.6142767256031334</v>
      </c>
      <c r="AH1595" s="17">
        <f t="shared" si="320"/>
        <v>2.6142767256031334</v>
      </c>
      <c r="AK1595">
        <v>3.4565062765107708</v>
      </c>
    </row>
    <row r="1596" spans="1:37" x14ac:dyDescent="0.3">
      <c r="A1596" s="6" t="s">
        <v>6</v>
      </c>
      <c r="B1596" s="6">
        <v>1592</v>
      </c>
      <c r="C1596" s="11">
        <v>114.5</v>
      </c>
      <c r="D1596" s="11">
        <v>114.5</v>
      </c>
      <c r="E1596" s="11">
        <v>115.9641</v>
      </c>
      <c r="F1596" s="13">
        <f t="shared" si="321"/>
        <v>-0.11111111111111269</v>
      </c>
      <c r="G1596" s="13">
        <f t="shared" si="322"/>
        <v>17.43022222222223</v>
      </c>
      <c r="H1596" s="35" cm="1">
        <f t="array" ref="H1596">(m*g*_xll.Interp1d(-1,Parameters!$H$48:$H$54,Parameters!$I$48:$I$54,C1596)+c_w*A*rho_L*(C1596/3.6)^2/2+F1596*e_i*m)*C1596/3.6/1000</f>
        <v>13.339227384673404</v>
      </c>
      <c r="I1596" s="35">
        <f t="shared" si="312"/>
        <v>14.89964397839333</v>
      </c>
      <c r="J1596" s="35">
        <f t="shared" si="313"/>
        <v>8549.2135719868802</v>
      </c>
      <c r="K1596" s="35">
        <f t="shared" si="314"/>
        <v>60.812896897812379</v>
      </c>
      <c r="L1596" s="35">
        <f t="shared" si="315"/>
        <v>1047.3127002311503</v>
      </c>
      <c r="M1596" s="35" cm="1">
        <f t="array" ref="M1596">_xll.Interp2dTab(-1,1,Parameters!$V$29:$AI$29,Parameters!$U$30:$U$37,Parameters!$V$30:$AI$37,ABS(J1596),ABS(I1596))*_xll.Interp2dTab(-1,1,Parameters!$V$18:$AI$18,Parameters!$U$19:$U$26,Parameters!$V$19:$AI$26,ABS(J1596),ABS(I1596))</f>
        <v>0.69262251852982437</v>
      </c>
      <c r="N1596" s="35">
        <f t="shared" si="316"/>
        <v>19.259014871459186</v>
      </c>
      <c r="O1596" s="35">
        <f t="shared" si="317"/>
        <v>19259.014871459185</v>
      </c>
      <c r="P1596" s="35">
        <f t="shared" si="323"/>
        <v>2.2528118506551285</v>
      </c>
      <c r="Q1596" s="35" cm="1">
        <f t="array" ref="Q1596">_xll.Interp2dTab(-1,1,Parameters!$AL$29:$AY$29,Parameters!$AK$30:$AK$37,Parameters!$AL$30:$AY$37,ABS(L1596),ABS(K1596))</f>
        <v>0.90794289670600392</v>
      </c>
      <c r="R1596" s="35">
        <f t="shared" si="318"/>
        <v>14.691703005847412</v>
      </c>
      <c r="S1596" s="35">
        <f t="shared" si="324"/>
        <v>1.7022828778068619</v>
      </c>
      <c r="X1596" s="12"/>
      <c r="AB1596" s="17">
        <f>([1]WLTC_BFH!$I1597/1000-H1596)</f>
        <v>-13.327595784673404</v>
      </c>
      <c r="AC1596" s="17">
        <f t="shared" si="319"/>
        <v>13.327595784673404</v>
      </c>
      <c r="AG1596" s="17">
        <f>([1]WLTC_BFH!$U1600/1000-N1596)</f>
        <v>-0.16515348532057317</v>
      </c>
      <c r="AH1596" s="17">
        <f t="shared" si="320"/>
        <v>0.16515348532057317</v>
      </c>
      <c r="AK1596">
        <v>-0.23718235690061817</v>
      </c>
    </row>
    <row r="1597" spans="1:37" x14ac:dyDescent="0.3">
      <c r="A1597" s="6" t="s">
        <v>6</v>
      </c>
      <c r="B1597" s="6">
        <v>1593</v>
      </c>
      <c r="C1597" s="11">
        <v>114.1</v>
      </c>
      <c r="D1597" s="11">
        <v>114.1</v>
      </c>
      <c r="E1597" s="11">
        <v>115.22020000000001</v>
      </c>
      <c r="F1597" s="13">
        <f t="shared" si="321"/>
        <v>-0.11111111111111269</v>
      </c>
      <c r="G1597" s="13">
        <f t="shared" si="322"/>
        <v>17.461916666666674</v>
      </c>
      <c r="H1597" s="35" cm="1">
        <f t="array" ref="H1597">(m*g*_xll.Interp1d(-1,Parameters!$H$48:$H$54,Parameters!$I$48:$I$54,C1597)+c_w*A*rho_L*(C1597/3.6)^2/2+F1597*e_i*m)*C1597/3.6/1000</f>
        <v>13.161757001420963</v>
      </c>
      <c r="I1597" s="35">
        <f t="shared" si="312"/>
        <v>14.752951889093511</v>
      </c>
      <c r="J1597" s="35">
        <f t="shared" si="313"/>
        <v>8519.3473237004637</v>
      </c>
      <c r="K1597" s="35">
        <f t="shared" si="314"/>
        <v>60.214173135335166</v>
      </c>
      <c r="L1597" s="35">
        <f t="shared" si="315"/>
        <v>1043.6539659071987</v>
      </c>
      <c r="M1597" s="35" cm="1">
        <f t="array" ref="M1597">_xll.Interp2dTab(-1,1,Parameters!$V$29:$AI$29,Parameters!$U$30:$U$37,Parameters!$V$30:$AI$37,ABS(J1597),ABS(I1597))*_xll.Interp2dTab(-1,1,Parameters!$V$18:$AI$18,Parameters!$U$19:$U$26,Parameters!$V$19:$AI$26,ABS(J1597),ABS(I1597))</f>
        <v>0.69250593925160919</v>
      </c>
      <c r="N1597" s="35">
        <f t="shared" si="316"/>
        <v>19.005984288950454</v>
      </c>
      <c r="O1597" s="35">
        <f t="shared" si="317"/>
        <v>19005.984288950454</v>
      </c>
      <c r="P1597" s="35">
        <f t="shared" si="323"/>
        <v>2.2580912907353925</v>
      </c>
      <c r="Q1597" s="35" cm="1">
        <f t="array" ref="Q1597">_xll.Interp2dTab(-1,1,Parameters!$AL$29:$AY$29,Parameters!$AK$30:$AK$37,Parameters!$AL$30:$AY$37,ABS(L1597),ABS(K1597))</f>
        <v>0.90812332720216737</v>
      </c>
      <c r="R1597" s="35">
        <f t="shared" si="318"/>
        <v>14.49335856394192</v>
      </c>
      <c r="S1597" s="35">
        <f t="shared" si="324"/>
        <v>1.7063088107412903</v>
      </c>
      <c r="X1597" s="12"/>
      <c r="AB1597" s="17">
        <f>([1]WLTC_BFH!$I1598/1000-H1597)</f>
        <v>-13.150631601420963</v>
      </c>
      <c r="AC1597" s="17">
        <f t="shared" si="319"/>
        <v>13.150631601420963</v>
      </c>
      <c r="AG1597" s="17">
        <f>([1]WLTC_BFH!$U1601/1000-N1597)</f>
        <v>0.26672858233667895</v>
      </c>
      <c r="AH1597" s="17">
        <f t="shared" si="320"/>
        <v>0.26672858233667895</v>
      </c>
      <c r="AK1597">
        <v>-1.5003024173639474</v>
      </c>
    </row>
    <row r="1598" spans="1:37" x14ac:dyDescent="0.3">
      <c r="A1598" s="6" t="s">
        <v>6</v>
      </c>
      <c r="B1598" s="6">
        <v>1594</v>
      </c>
      <c r="C1598" s="11">
        <v>113.9</v>
      </c>
      <c r="D1598" s="11">
        <v>113.9</v>
      </c>
      <c r="E1598" s="11">
        <v>114.6332</v>
      </c>
      <c r="F1598" s="13">
        <f t="shared" si="321"/>
        <v>-5.5555555555552395E-2</v>
      </c>
      <c r="G1598" s="13">
        <f t="shared" si="322"/>
        <v>17.493555555555563</v>
      </c>
      <c r="H1598" s="35" cm="1">
        <f t="array" ref="H1598">(m*g*_xll.Interp1d(-1,Parameters!$H$48:$H$54,Parameters!$I$48:$I$54,C1598)+c_w*A*rho_L*(C1598/3.6)^2/2+F1598*e_i*m)*C1598/3.6/1000</f>
        <v>15.463974366851749</v>
      </c>
      <c r="I1598" s="35">
        <f t="shared" si="312"/>
        <v>17.363932912338264</v>
      </c>
      <c r="J1598" s="35">
        <f t="shared" si="313"/>
        <v>8504.4141995572554</v>
      </c>
      <c r="K1598" s="35">
        <f t="shared" si="314"/>
        <v>70.870892181708626</v>
      </c>
      <c r="L1598" s="35">
        <f t="shared" si="315"/>
        <v>1041.8245987452231</v>
      </c>
      <c r="M1598" s="35" cm="1">
        <f t="array" ref="M1598">_xll.Interp2dTab(-1,1,Parameters!$V$29:$AI$29,Parameters!$U$30:$U$37,Parameters!$V$30:$AI$37,ABS(J1598),ABS(I1598))*_xll.Interp2dTab(-1,1,Parameters!$V$18:$AI$18,Parameters!$U$19:$U$26,Parameters!$V$19:$AI$26,ABS(J1598),ABS(I1598))</f>
        <v>0.70599842635844401</v>
      </c>
      <c r="N1598" s="35">
        <f t="shared" si="316"/>
        <v>21.903695234301416</v>
      </c>
      <c r="O1598" s="35">
        <f t="shared" si="317"/>
        <v>21903.695234301416</v>
      </c>
      <c r="P1598" s="35">
        <f t="shared" si="323"/>
        <v>2.2641756505226986</v>
      </c>
      <c r="Q1598" s="35" cm="1">
        <f t="array" ref="Q1598">_xll.Interp2dTab(-1,1,Parameters!$AL$29:$AY$29,Parameters!$AK$30:$AK$37,Parameters!$AL$30:$AY$37,ABS(L1598),ABS(K1598))</f>
        <v>0.91086463525277417</v>
      </c>
      <c r="R1598" s="35">
        <f t="shared" si="318"/>
        <v>16.977247516652504</v>
      </c>
      <c r="S1598" s="35">
        <f t="shared" si="324"/>
        <v>1.7110247128292493</v>
      </c>
      <c r="X1598" s="12"/>
      <c r="AB1598" s="17">
        <f>([1]WLTC_BFH!$I1599/1000-H1598)</f>
        <v>-15.449961966851749</v>
      </c>
      <c r="AC1598" s="17">
        <f t="shared" si="319"/>
        <v>15.449961966851749</v>
      </c>
      <c r="AG1598" s="17">
        <f>([1]WLTC_BFH!$U1602/1000-N1598)</f>
        <v>-0.7633457197381901</v>
      </c>
      <c r="AH1598" s="17">
        <f t="shared" si="320"/>
        <v>0.7633457197381901</v>
      </c>
      <c r="AK1598">
        <v>-1.4816530002475297</v>
      </c>
    </row>
    <row r="1599" spans="1:37" x14ac:dyDescent="0.3">
      <c r="A1599" s="6" t="s">
        <v>6</v>
      </c>
      <c r="B1599" s="6">
        <v>1595</v>
      </c>
      <c r="C1599" s="11">
        <v>113.7</v>
      </c>
      <c r="D1599" s="11">
        <v>113.7</v>
      </c>
      <c r="E1599" s="11">
        <v>114.1942</v>
      </c>
      <c r="F1599" s="13">
        <f t="shared" si="321"/>
        <v>-5.5555555555556344E-2</v>
      </c>
      <c r="G1599" s="13">
        <f t="shared" si="322"/>
        <v>17.525138888888897</v>
      </c>
      <c r="H1599" s="35" cm="1">
        <f t="array" ref="H1599">(m*g*_xll.Interp1d(-1,Parameters!$H$48:$H$54,Parameters!$I$48:$I$54,C1599)+c_w*A*rho_L*(C1599/3.6)^2/2+F1599*e_i*m)*C1599/3.6/1000</f>
        <v>15.371804487656643</v>
      </c>
      <c r="I1599" s="35">
        <f t="shared" si="312"/>
        <v>17.290800085799692</v>
      </c>
      <c r="J1599" s="35">
        <f t="shared" si="313"/>
        <v>8489.4810754140472</v>
      </c>
      <c r="K1599" s="35">
        <f t="shared" si="314"/>
        <v>70.572400550191446</v>
      </c>
      <c r="L1599" s="35">
        <f t="shared" si="315"/>
        <v>1039.9952315832472</v>
      </c>
      <c r="M1599" s="35" cm="1">
        <f t="array" ref="M1599">_xll.Interp2dTab(-1,1,Parameters!$V$29:$AI$29,Parameters!$U$30:$U$37,Parameters!$V$30:$AI$37,ABS(J1599),ABS(I1599))*_xll.Interp2dTab(-1,1,Parameters!$V$18:$AI$18,Parameters!$U$19:$U$26,Parameters!$V$19:$AI$26,ABS(J1599),ABS(I1599))</f>
        <v>0.70591735143821055</v>
      </c>
      <c r="N1599" s="35">
        <f t="shared" si="316"/>
        <v>21.775643361561638</v>
      </c>
      <c r="O1599" s="35">
        <f t="shared" si="317"/>
        <v>21775.643361561637</v>
      </c>
      <c r="P1599" s="35">
        <f t="shared" si="323"/>
        <v>2.2702244403453546</v>
      </c>
      <c r="Q1599" s="35" cm="1">
        <f t="array" ref="Q1599">_xll.Interp2dTab(-1,1,Parameters!$AL$29:$AY$29,Parameters!$AK$30:$AK$37,Parameters!$AL$30:$AY$37,ABS(L1599),ABS(K1599))</f>
        <v>0.91093775487594186</v>
      </c>
      <c r="R1599" s="35">
        <f t="shared" si="318"/>
        <v>16.874703463959605</v>
      </c>
      <c r="S1599" s="35">
        <f t="shared" si="324"/>
        <v>1.7157121304581269</v>
      </c>
      <c r="X1599" s="12"/>
      <c r="AB1599" s="17">
        <f>([1]WLTC_BFH!$I1600/1000-H1599)</f>
        <v>-15.357449087656644</v>
      </c>
      <c r="AC1599" s="17">
        <f t="shared" si="319"/>
        <v>15.357449087656644</v>
      </c>
      <c r="AG1599" s="17">
        <f>([1]WLTC_BFH!$U1603/1000-N1599)</f>
        <v>-1.2064433615616856</v>
      </c>
      <c r="AH1599" s="17">
        <f t="shared" si="320"/>
        <v>1.2064433615616856</v>
      </c>
      <c r="AK1599">
        <v>-3.8181207079371404</v>
      </c>
    </row>
    <row r="1600" spans="1:37" x14ac:dyDescent="0.3">
      <c r="A1600" s="6" t="s">
        <v>6</v>
      </c>
      <c r="B1600" s="6">
        <v>1596</v>
      </c>
      <c r="C1600" s="11">
        <v>113.3</v>
      </c>
      <c r="D1600" s="11">
        <v>113.3</v>
      </c>
      <c r="E1600" s="11">
        <v>113.7625</v>
      </c>
      <c r="F1600" s="13">
        <f t="shared" si="321"/>
        <v>-0.11111111111111269</v>
      </c>
      <c r="G1600" s="13">
        <f t="shared" si="322"/>
        <v>17.55661111111112</v>
      </c>
      <c r="H1600" s="35" cm="1">
        <f t="array" ref="H1600">(m*g*_xll.Interp1d(-1,Parameters!$H$48:$H$54,Parameters!$I$48:$I$54,C1600)+c_w*A*rho_L*(C1600/3.6)^2/2+F1600*e_i*m)*C1600/3.6/1000</f>
        <v>12.810475648017382</v>
      </c>
      <c r="I1600" s="35">
        <f t="shared" si="312"/>
        <v>14.460591157429233</v>
      </c>
      <c r="J1600" s="35">
        <f t="shared" si="313"/>
        <v>8459.6148271276306</v>
      </c>
      <c r="K1600" s="35">
        <f t="shared" si="314"/>
        <v>59.020902809047421</v>
      </c>
      <c r="L1600" s="35">
        <f t="shared" si="315"/>
        <v>1036.3364972592956</v>
      </c>
      <c r="M1600" s="35" cm="1">
        <f t="array" ref="M1600">_xll.Interp2dTab(-1,1,Parameters!$V$29:$AI$29,Parameters!$U$30:$U$37,Parameters!$V$30:$AI$37,ABS(J1600),ABS(I1600))*_xll.Interp2dTab(-1,1,Parameters!$V$18:$AI$18,Parameters!$U$19:$U$26,Parameters!$V$19:$AI$26,ABS(J1600),ABS(I1600))</f>
        <v>0.69229424299322606</v>
      </c>
      <c r="N1600" s="35">
        <f t="shared" si="316"/>
        <v>18.504379861126086</v>
      </c>
      <c r="O1600" s="35">
        <f t="shared" si="317"/>
        <v>18504.379861126086</v>
      </c>
      <c r="P1600" s="35">
        <f t="shared" si="323"/>
        <v>2.2753645458623342</v>
      </c>
      <c r="Q1600" s="35" cm="1">
        <f t="array" ref="Q1600">_xll.Interp2dTab(-1,1,Parameters!$AL$29:$AY$29,Parameters!$AK$30:$AK$37,Parameters!$AL$30:$AY$37,ABS(L1600),ABS(K1600))</f>
        <v>0.90849831884607724</v>
      </c>
      <c r="R1600" s="35">
        <f t="shared" si="318"/>
        <v>14.100714753427962</v>
      </c>
      <c r="S1600" s="35">
        <f t="shared" si="324"/>
        <v>1.7196289956674125</v>
      </c>
      <c r="X1600" s="12"/>
      <c r="AB1600" s="17">
        <f>([1]WLTC_BFH!$I1601/1000-H1600)</f>
        <v>-12.795703148017383</v>
      </c>
      <c r="AC1600" s="17">
        <f t="shared" si="319"/>
        <v>12.795703148017383</v>
      </c>
      <c r="AG1600" s="17">
        <f>([1]WLTC_BFH!$U1604/1000-N1600)</f>
        <v>1.8045635351003462</v>
      </c>
      <c r="AH1600" s="17">
        <f t="shared" si="320"/>
        <v>1.8045635351003462</v>
      </c>
      <c r="AK1600">
        <v>-4.1295648076111107</v>
      </c>
    </row>
    <row r="1601" spans="1:37" x14ac:dyDescent="0.3">
      <c r="A1601" s="6" t="s">
        <v>6</v>
      </c>
      <c r="B1601" s="6">
        <v>1597</v>
      </c>
      <c r="C1601" s="11">
        <v>112.9</v>
      </c>
      <c r="D1601" s="11">
        <v>112.9</v>
      </c>
      <c r="E1601" s="11">
        <v>113.3973</v>
      </c>
      <c r="F1601" s="13">
        <f t="shared" si="321"/>
        <v>-0.11111111111110875</v>
      </c>
      <c r="G1601" s="13">
        <f t="shared" si="322"/>
        <v>17.587972222222231</v>
      </c>
      <c r="H1601" s="35" cm="1">
        <f t="array" ref="H1601">(m*g*_xll.Interp1d(-1,Parameters!$H$48:$H$54,Parameters!$I$48:$I$54,C1601)+c_w*A*rho_L*(C1601/3.6)^2/2+F1601*e_i*m)*C1601/3.6/1000</f>
        <v>12.636658276029371</v>
      </c>
      <c r="I1601" s="35">
        <f t="shared" si="312"/>
        <v>14.314922515064964</v>
      </c>
      <c r="J1601" s="35">
        <f t="shared" si="313"/>
        <v>8429.7485788412141</v>
      </c>
      <c r="K1601" s="35">
        <f t="shared" si="314"/>
        <v>58.426356245237656</v>
      </c>
      <c r="L1601" s="35">
        <f t="shared" si="315"/>
        <v>1032.6777629353442</v>
      </c>
      <c r="M1601" s="35" cm="1">
        <f t="array" ref="M1601">_xll.Interp2dTab(-1,1,Parameters!$V$29:$AI$29,Parameters!$U$30:$U$37,Parameters!$V$30:$AI$37,ABS(J1601),ABS(I1601))*_xll.Interp2dTab(-1,1,Parameters!$V$18:$AI$18,Parameters!$U$19:$U$26,Parameters!$V$19:$AI$26,ABS(J1601),ABS(I1601))</f>
        <v>0.69219907012928095</v>
      </c>
      <c r="N1601" s="35">
        <f t="shared" si="316"/>
        <v>18.255815156858333</v>
      </c>
      <c r="O1601" s="35">
        <f t="shared" si="317"/>
        <v>18255.815156858334</v>
      </c>
      <c r="P1601" s="35">
        <f t="shared" si="323"/>
        <v>2.2804356056281283</v>
      </c>
      <c r="Q1601" s="35" cm="1">
        <f t="array" ref="Q1601">_xll.Interp2dTab(-1,1,Parameters!$AL$29:$AY$29,Parameters!$AK$30:$AK$37,Parameters!$AL$30:$AY$37,ABS(L1601),ABS(K1601))</f>
        <v>0.90869284942730377</v>
      </c>
      <c r="R1601" s="35">
        <f t="shared" si="318"/>
        <v>13.90641324402797</v>
      </c>
      <c r="S1601" s="35">
        <f t="shared" si="324"/>
        <v>1.7234918882351979</v>
      </c>
      <c r="X1601" s="12"/>
      <c r="AB1601" s="17">
        <f>([1]WLTC_BFH!$I1602/1000-H1601)</f>
        <v>-12.62208907602937</v>
      </c>
      <c r="AC1601" s="17">
        <f t="shared" si="319"/>
        <v>12.62208907602937</v>
      </c>
      <c r="AG1601" s="17">
        <f>([1]WLTC_BFH!$U1605/1000-N1601)</f>
        <v>2.1591236186518543</v>
      </c>
      <c r="AH1601" s="17">
        <f t="shared" si="320"/>
        <v>2.1591236186518543</v>
      </c>
      <c r="AK1601">
        <v>-4.8097451078056039</v>
      </c>
    </row>
    <row r="1602" spans="1:37" x14ac:dyDescent="0.3">
      <c r="A1602" s="6" t="s">
        <v>6</v>
      </c>
      <c r="B1602" s="6">
        <v>1598</v>
      </c>
      <c r="C1602" s="11">
        <v>112.2</v>
      </c>
      <c r="D1602" s="11">
        <v>112.2</v>
      </c>
      <c r="E1602" s="11">
        <v>113.10980000000001</v>
      </c>
      <c r="F1602" s="13">
        <f t="shared" si="321"/>
        <v>-0.19444444444444522</v>
      </c>
      <c r="G1602" s="13">
        <f t="shared" si="322"/>
        <v>17.619138888888898</v>
      </c>
      <c r="H1602" s="35" cm="1">
        <f t="array" ref="H1602">(m*g*_xll.Interp1d(-1,Parameters!$H$48:$H$54,Parameters!$I$48:$I$54,C1602)+c_w*A*rho_L*(C1602/3.6)^2/2+F1602*e_i*m)*C1602/3.6/1000</f>
        <v>8.8031673034174389</v>
      </c>
      <c r="I1602" s="35">
        <f t="shared" si="312"/>
        <v>10.034524575115144</v>
      </c>
      <c r="J1602" s="35">
        <f t="shared" si="313"/>
        <v>8377.4826443399834</v>
      </c>
      <c r="K1602" s="35">
        <f t="shared" si="314"/>
        <v>40.955912053332462</v>
      </c>
      <c r="L1602" s="35">
        <f t="shared" si="315"/>
        <v>1026.2749778684286</v>
      </c>
      <c r="M1602" s="35" cm="1">
        <f t="array" ref="M1602">_xll.Interp2dTab(-1,1,Parameters!$V$29:$AI$29,Parameters!$U$30:$U$37,Parameters!$V$30:$AI$37,ABS(J1602),ABS(I1602))*_xll.Interp2dTab(-1,1,Parameters!$V$18:$AI$18,Parameters!$U$19:$U$26,Parameters!$V$19:$AI$26,ABS(J1602),ABS(I1602))</f>
        <v>0.67229108958049366</v>
      </c>
      <c r="N1602" s="35">
        <f t="shared" si="316"/>
        <v>13.094279308254066</v>
      </c>
      <c r="O1602" s="35">
        <f t="shared" si="317"/>
        <v>13094.279308254067</v>
      </c>
      <c r="P1602" s="35">
        <f t="shared" si="323"/>
        <v>2.2840729054359765</v>
      </c>
      <c r="Q1602" s="35" cm="1">
        <f t="array" ref="Q1602">_xll.Interp2dTab(-1,1,Parameters!$AL$29:$AY$29,Parameters!$AK$30:$AK$37,Parameters!$AL$30:$AY$37,ABS(L1602),ABS(K1602))</f>
        <v>0.87167141684776461</v>
      </c>
      <c r="R1602" s="35">
        <f t="shared" si="318"/>
        <v>10.099180876266924</v>
      </c>
      <c r="S1602" s="35">
        <f t="shared" si="324"/>
        <v>1.7262972162563832</v>
      </c>
      <c r="X1602" s="12"/>
      <c r="AB1602" s="17">
        <f>([1]WLTC_BFH!$I1603/1000-H1602)</f>
        <v>-8.7871163034174398</v>
      </c>
      <c r="AC1602" s="17">
        <f t="shared" si="319"/>
        <v>8.7871163034174398</v>
      </c>
      <c r="AG1602" s="17">
        <f>([1]WLTC_BFH!$U1606/1000-N1602)</f>
        <v>2.5351437686695313</v>
      </c>
      <c r="AH1602" s="17">
        <f t="shared" si="320"/>
        <v>2.5351437686695313</v>
      </c>
      <c r="AK1602">
        <v>-10.527644354334239</v>
      </c>
    </row>
    <row r="1603" spans="1:37" x14ac:dyDescent="0.3">
      <c r="A1603" s="6" t="s">
        <v>6</v>
      </c>
      <c r="B1603" s="6">
        <v>1599</v>
      </c>
      <c r="C1603" s="11">
        <v>111.4</v>
      </c>
      <c r="D1603" s="11">
        <v>111.4</v>
      </c>
      <c r="E1603" s="11">
        <v>112.81659999999999</v>
      </c>
      <c r="F1603" s="13">
        <f t="shared" si="321"/>
        <v>-0.22222222222222143</v>
      </c>
      <c r="G1603" s="13">
        <f t="shared" si="322"/>
        <v>17.650083333333342</v>
      </c>
      <c r="H1603" s="35" cm="1">
        <f t="array" ref="H1603">(m*g*_xll.Interp1d(-1,Parameters!$H$48:$H$54,Parameters!$I$48:$I$54,C1603)+c_w*A*rho_L*(C1603/3.6)^2/2+F1603*e_i*m)*C1603/3.6/1000</f>
        <v>7.3195541013797669</v>
      </c>
      <c r="I1603" s="35">
        <f t="shared" si="312"/>
        <v>8.4033051902324907</v>
      </c>
      <c r="J1603" s="35">
        <f t="shared" si="313"/>
        <v>8317.7501477671503</v>
      </c>
      <c r="K1603" s="35">
        <f t="shared" si="314"/>
        <v>34.298090133933911</v>
      </c>
      <c r="L1603" s="35">
        <f t="shared" si="315"/>
        <v>1018.9575092205256</v>
      </c>
      <c r="M1603" s="35" cm="1">
        <f t="array" ref="M1603">_xll.Interp2dTab(-1,1,Parameters!$V$29:$AI$29,Parameters!$U$30:$U$37,Parameters!$V$30:$AI$37,ABS(J1603),ABS(I1603))*_xll.Interp2dTab(-1,1,Parameters!$V$18:$AI$18,Parameters!$U$19:$U$26,Parameters!$V$19:$AI$26,ABS(J1603),ABS(I1603))</f>
        <v>0.58489624148395591</v>
      </c>
      <c r="N1603" s="35">
        <f t="shared" si="316"/>
        <v>12.514277887662828</v>
      </c>
      <c r="O1603" s="35">
        <f t="shared" si="317"/>
        <v>12514.277887662829</v>
      </c>
      <c r="P1603" s="35">
        <f t="shared" si="323"/>
        <v>2.2875490937381051</v>
      </c>
      <c r="Q1603" s="35" cm="1">
        <f t="array" ref="Q1603">_xll.Interp2dTab(-1,1,Parameters!$AL$29:$AY$29,Parameters!$AK$30:$AK$37,Parameters!$AL$30:$AY$37,ABS(L1603),ABS(K1603))</f>
        <v>0.84589194781581467</v>
      </c>
      <c r="R1603" s="35">
        <f t="shared" si="318"/>
        <v>8.6530603823332921</v>
      </c>
      <c r="S1603" s="35">
        <f t="shared" si="324"/>
        <v>1.7287008441403646</v>
      </c>
      <c r="X1603" s="12"/>
      <c r="AB1603" s="17">
        <f>([1]WLTC_BFH!$I1604/1000-H1603)</f>
        <v>-7.3042036013797667</v>
      </c>
      <c r="AC1603" s="17">
        <f t="shared" si="319"/>
        <v>7.3042036013797667</v>
      </c>
      <c r="AG1603" s="17">
        <f>([1]WLTC_BFH!$U1607/1000-N1603)</f>
        <v>1.193294927871241</v>
      </c>
      <c r="AH1603" s="17">
        <f t="shared" si="320"/>
        <v>1.193294927871241</v>
      </c>
      <c r="AK1603">
        <v>-12.362309118635336</v>
      </c>
    </row>
    <row r="1604" spans="1:37" x14ac:dyDescent="0.3">
      <c r="A1604" s="6" t="s">
        <v>6</v>
      </c>
      <c r="B1604" s="6">
        <v>1600</v>
      </c>
      <c r="C1604" s="11">
        <v>110.5</v>
      </c>
      <c r="D1604" s="11">
        <v>110.5</v>
      </c>
      <c r="E1604" s="11">
        <v>112.5338</v>
      </c>
      <c r="F1604" s="13">
        <f t="shared" si="321"/>
        <v>-0.25000000000000155</v>
      </c>
      <c r="G1604" s="13">
        <f t="shared" si="322"/>
        <v>17.680777777777788</v>
      </c>
      <c r="H1604" s="35" cm="1">
        <f t="array" ref="H1604">(m*g*_xll.Interp1d(-1,Parameters!$H$48:$H$54,Parameters!$I$48:$I$54,C1604)+c_w*A*rho_L*(C1604/3.6)^2/2+F1604*e_i*m)*C1604/3.6/1000</f>
        <v>5.8212374408042873</v>
      </c>
      <c r="I1604" s="35">
        <f t="shared" ref="I1604:I1667" si="325">ABS(IFERROR(H1604*1000/(C1604/3.6)*r_dyn/i_g,0))</f>
        <v>6.7375769468567484</v>
      </c>
      <c r="J1604" s="35">
        <f t="shared" ref="J1604:J1667" si="326">C1604/3.6*60/2/PI()/r_dyn*i_g</f>
        <v>8250.5510891227113</v>
      </c>
      <c r="K1604" s="35">
        <f t="shared" ref="K1604:K1667" si="327">I1604*i_g/2</f>
        <v>27.49942030859582</v>
      </c>
      <c r="L1604" s="35">
        <f t="shared" ref="L1604:L1667" si="328">J1604/i_g</f>
        <v>1010.7253569916344</v>
      </c>
      <c r="M1604" s="35" cm="1">
        <f t="array" ref="M1604">_xll.Interp2dTab(-1,1,Parameters!$V$29:$AI$29,Parameters!$U$30:$U$37,Parameters!$V$30:$AI$37,ABS(J1604),ABS(I1604))*_xll.Interp2dTab(-1,1,Parameters!$V$18:$AI$18,Parameters!$U$19:$U$26,Parameters!$V$19:$AI$26,ABS(J1604),ABS(I1604))</f>
        <v>0.49942026707371129</v>
      </c>
      <c r="N1604" s="35">
        <f t="shared" si="316"/>
        <v>11.655989603531868</v>
      </c>
      <c r="O1604" s="35">
        <f t="shared" si="317"/>
        <v>11655.989603531869</v>
      </c>
      <c r="P1604" s="35">
        <f t="shared" si="323"/>
        <v>2.2907868686279751</v>
      </c>
      <c r="Q1604" s="35" cm="1">
        <f t="array" ref="Q1604">_xll.Interp2dTab(-1,1,Parameters!$AL$29:$AY$29,Parameters!$AK$30:$AK$37,Parameters!$AL$30:$AY$37,ABS(L1604),ABS(K1604))</f>
        <v>0.8194077990346379</v>
      </c>
      <c r="R1604" s="35">
        <f t="shared" si="318"/>
        <v>7.10420067719933</v>
      </c>
      <c r="S1604" s="35">
        <f t="shared" si="324"/>
        <v>1.7306742332173644</v>
      </c>
      <c r="X1604" s="12"/>
      <c r="AB1604" s="17">
        <f>([1]WLTC_BFH!$I1605/1000-H1604)</f>
        <v>-5.8058531408042873</v>
      </c>
      <c r="AC1604" s="17">
        <f t="shared" si="319"/>
        <v>5.8058531408042873</v>
      </c>
      <c r="AG1604" s="17">
        <f>([1]WLTC_BFH!$U1608/1000-N1604)</f>
        <v>1.9442285782863138</v>
      </c>
      <c r="AH1604" s="17">
        <f t="shared" si="320"/>
        <v>1.9442285782863138</v>
      </c>
      <c r="AK1604">
        <v>-12.581969544353594</v>
      </c>
    </row>
    <row r="1605" spans="1:37" x14ac:dyDescent="0.3">
      <c r="A1605" s="6" t="s">
        <v>6</v>
      </c>
      <c r="B1605" s="6">
        <v>1601</v>
      </c>
      <c r="C1605" s="11">
        <v>109.5</v>
      </c>
      <c r="D1605" s="11">
        <v>109.5</v>
      </c>
      <c r="E1605" s="11">
        <v>111.9986</v>
      </c>
      <c r="F1605" s="13">
        <f t="shared" si="321"/>
        <v>-0.27777777777777779</v>
      </c>
      <c r="G1605" s="13">
        <f t="shared" si="322"/>
        <v>17.711194444444455</v>
      </c>
      <c r="H1605" s="35" cm="1">
        <f t="array" ref="H1605">(m*g*_xll.Interp1d(-1,Parameters!$H$48:$H$54,Parameters!$I$48:$I$54,C1605)+c_w*A*rho_L*(C1605/3.6)^2/2+F1605*e_i*m)*C1605/3.6/1000</f>
        <v>4.3133460182890557</v>
      </c>
      <c r="I1605" s="35">
        <f t="shared" si="325"/>
        <v>5.0379155338894392</v>
      </c>
      <c r="J1605" s="35">
        <f t="shared" si="326"/>
        <v>8175.8854684066673</v>
      </c>
      <c r="K1605" s="35">
        <f t="shared" si="327"/>
        <v>20.562252251569745</v>
      </c>
      <c r="L1605" s="35">
        <f t="shared" si="328"/>
        <v>1001.5785211817551</v>
      </c>
      <c r="M1605" s="35" cm="1">
        <f t="array" ref="M1605">_xll.Interp2dTab(-1,1,Parameters!$V$29:$AI$29,Parameters!$U$30:$U$37,Parameters!$V$30:$AI$37,ABS(J1605),ABS(I1605))*_xll.Interp2dTab(-1,1,Parameters!$V$18:$AI$18,Parameters!$U$19:$U$26,Parameters!$V$19:$AI$26,ABS(J1605),ABS(I1605))</f>
        <v>0.41805398735073768</v>
      </c>
      <c r="N1605" s="35">
        <f t="shared" ref="N1605:N1668" si="329">IF(H1605&lt;0,H1605*M1605,H1605/M1605)</f>
        <v>10.317677019715298</v>
      </c>
      <c r="O1605" s="35">
        <f t="shared" ref="O1605:O1668" si="330">N1605*1000</f>
        <v>10317.677019715298</v>
      </c>
      <c r="P1605" s="35">
        <f t="shared" si="323"/>
        <v>2.2936528900223405</v>
      </c>
      <c r="Q1605" s="35" cm="1">
        <f t="array" ref="Q1605">_xll.Interp2dTab(-1,1,Parameters!$AL$29:$AY$29,Parameters!$AK$30:$AK$37,Parameters!$AL$30:$AY$37,ABS(L1605),ABS(K1605))</f>
        <v>0.73715602102429645</v>
      </c>
      <c r="R1605" s="35">
        <f t="shared" ref="R1605:R1668" si="331">IF(H1605&lt;0,H1605*Q1605,H1605/Q1605)</f>
        <v>5.8513339039075545</v>
      </c>
      <c r="S1605" s="35">
        <f t="shared" si="324"/>
        <v>1.7322996037462275</v>
      </c>
      <c r="X1605" s="12"/>
      <c r="AB1605" s="17">
        <f>([1]WLTC_BFH!$I1606/1000-H1605)</f>
        <v>-4.3013725182890559</v>
      </c>
      <c r="AC1605" s="17">
        <f t="shared" ref="AC1605:AC1668" si="332">ABS(AB1605)</f>
        <v>4.3013725182890559</v>
      </c>
      <c r="AG1605" s="17">
        <f>([1]WLTC_BFH!$U1609/1000-N1605)</f>
        <v>1.9686086945705092</v>
      </c>
      <c r="AH1605" s="17">
        <f t="shared" ref="AH1605:AH1668" si="333">ABS(AG1605)</f>
        <v>1.9686086945705092</v>
      </c>
      <c r="AK1605">
        <v>-10.728848148480512</v>
      </c>
    </row>
    <row r="1606" spans="1:37" x14ac:dyDescent="0.3">
      <c r="A1606" s="6" t="s">
        <v>6</v>
      </c>
      <c r="B1606" s="6">
        <v>1602</v>
      </c>
      <c r="C1606" s="11">
        <v>108.5</v>
      </c>
      <c r="D1606" s="11">
        <v>108.5</v>
      </c>
      <c r="E1606" s="11">
        <v>111.28270000000001</v>
      </c>
      <c r="F1606" s="13">
        <f t="shared" ref="F1606:F1669" si="334">(($C1606-$C1605)/3.6)</f>
        <v>-0.27777777777777779</v>
      </c>
      <c r="G1606" s="13">
        <f t="shared" ref="G1606:G1669" si="335">(C1606/3.6)/1000+G1605</f>
        <v>17.741333333333344</v>
      </c>
      <c r="H1606" s="35" cm="1">
        <f t="array" ref="H1606">(m*g*_xll.Interp1d(-1,Parameters!$H$48:$H$54,Parameters!$I$48:$I$54,C1606)+c_w*A*rho_L*(C1606/3.6)^2/2+F1606*e_i*m)*C1606/3.6/1000</f>
        <v>3.9724232179138173</v>
      </c>
      <c r="I1606" s="35">
        <f t="shared" si="325"/>
        <v>4.6824858705511438</v>
      </c>
      <c r="J1606" s="35">
        <f t="shared" si="326"/>
        <v>8101.2198476906251</v>
      </c>
      <c r="K1606" s="35">
        <f t="shared" si="327"/>
        <v>19.111566080654494</v>
      </c>
      <c r="L1606" s="35">
        <f t="shared" si="328"/>
        <v>992.43168537187614</v>
      </c>
      <c r="M1606" s="35" cm="1">
        <f t="array" ref="M1606">_xll.Interp2dTab(-1,1,Parameters!$V$29:$AI$29,Parameters!$U$30:$U$37,Parameters!$V$30:$AI$37,ABS(J1606),ABS(I1606))*_xll.Interp2dTab(-1,1,Parameters!$V$18:$AI$18,Parameters!$U$19:$U$26,Parameters!$V$19:$AI$26,ABS(J1606),ABS(I1606))</f>
        <v>0.4024809411634771</v>
      </c>
      <c r="N1606" s="35">
        <f t="shared" si="329"/>
        <v>9.8698418027707913</v>
      </c>
      <c r="O1606" s="35">
        <f t="shared" si="330"/>
        <v>9869.8418027707921</v>
      </c>
      <c r="P1606" s="35">
        <f t="shared" ref="P1606:P1669" si="336">N1606*(B1606-B1605)/60/60+P1605</f>
        <v>2.2963945127453322</v>
      </c>
      <c r="Q1606" s="35" cm="1">
        <f t="array" ref="Q1606">_xll.Interp2dTab(-1,1,Parameters!$AL$29:$AY$29,Parameters!$AK$30:$AK$37,Parameters!$AL$30:$AY$37,ABS(L1606),ABS(K1606))</f>
        <v>0.71574396124488693</v>
      </c>
      <c r="R1606" s="35">
        <f t="shared" si="331"/>
        <v>5.5500618000389661</v>
      </c>
      <c r="S1606" s="35">
        <f t="shared" ref="S1606:S1669" si="337">R1606*(B1606-B1605)/60/60+S1605</f>
        <v>1.7338412875795717</v>
      </c>
      <c r="X1606" s="12"/>
      <c r="AB1606" s="17">
        <f>([1]WLTC_BFH!$I1607/1000-H1606)</f>
        <v>-3.9630765179138172</v>
      </c>
      <c r="AC1606" s="17">
        <f t="shared" si="332"/>
        <v>3.9630765179138172</v>
      </c>
      <c r="AG1606" s="17">
        <f>([1]WLTC_BFH!$U1610/1000-N1606)</f>
        <v>1.0969245523694475</v>
      </c>
      <c r="AH1606" s="17">
        <f t="shared" si="333"/>
        <v>1.0969245523694475</v>
      </c>
      <c r="AK1606">
        <v>-9.7023197281251345</v>
      </c>
    </row>
    <row r="1607" spans="1:37" x14ac:dyDescent="0.3">
      <c r="A1607" s="6" t="s">
        <v>6</v>
      </c>
      <c r="B1607" s="6">
        <v>1603</v>
      </c>
      <c r="C1607" s="11">
        <v>107.7</v>
      </c>
      <c r="D1607" s="11">
        <v>107.7</v>
      </c>
      <c r="E1607" s="11">
        <v>110.4875</v>
      </c>
      <c r="F1607" s="13">
        <f t="shared" si="334"/>
        <v>-0.22222222222222143</v>
      </c>
      <c r="G1607" s="13">
        <f t="shared" si="335"/>
        <v>17.771250000000009</v>
      </c>
      <c r="H1607" s="35" cm="1">
        <f t="array" ref="H1607">(m*g*_xll.Interp1d(-1,Parameters!$H$48:$H$54,Parameters!$I$48:$I$54,C1607)+c_w*A*rho_L*(C1607/3.6)^2/2+F1607*e_i*m)*C1607/3.6/1000</f>
        <v>5.9653506766507949</v>
      </c>
      <c r="I1607" s="35">
        <f t="shared" si="325"/>
        <v>7.0838764473110931</v>
      </c>
      <c r="J1607" s="35">
        <f t="shared" si="326"/>
        <v>8041.4873511177921</v>
      </c>
      <c r="K1607" s="35">
        <f t="shared" si="327"/>
        <v>28.912841719700229</v>
      </c>
      <c r="L1607" s="35">
        <f t="shared" si="328"/>
        <v>985.11421672397307</v>
      </c>
      <c r="M1607" s="35" cm="1">
        <f t="array" ref="M1607">_xll.Interp2dTab(-1,1,Parameters!$V$29:$AI$29,Parameters!$U$30:$U$37,Parameters!$V$30:$AI$37,ABS(J1607),ABS(I1607))*_xll.Interp2dTab(-1,1,Parameters!$V$18:$AI$18,Parameters!$U$19:$U$26,Parameters!$V$19:$AI$26,ABS(J1607),ABS(I1607))</f>
        <v>0.52045206843994252</v>
      </c>
      <c r="N1607" s="35">
        <f t="shared" si="329"/>
        <v>11.461863711161646</v>
      </c>
      <c r="O1607" s="35">
        <f t="shared" si="330"/>
        <v>11461.863711161646</v>
      </c>
      <c r="P1607" s="35">
        <f t="shared" si="336"/>
        <v>2.2995783637762104</v>
      </c>
      <c r="Q1607" s="35" cm="1">
        <f t="array" ref="Q1607">_xll.Interp2dTab(-1,1,Parameters!$AL$29:$AY$29,Parameters!$AK$30:$AK$37,Parameters!$AL$30:$AY$37,ABS(L1607),ABS(K1607))</f>
        <v>0.8309067316232176</v>
      </c>
      <c r="R1607" s="35">
        <f t="shared" si="331"/>
        <v>7.1793264509931047</v>
      </c>
      <c r="S1607" s="35">
        <f t="shared" si="337"/>
        <v>1.7358355449270697</v>
      </c>
      <c r="X1607" s="12"/>
      <c r="AB1607" s="17">
        <f>([1]WLTC_BFH!$I1608/1000-H1607)</f>
        <v>-5.9564739766507948</v>
      </c>
      <c r="AC1607" s="17">
        <f t="shared" si="332"/>
        <v>5.9564739766507948</v>
      </c>
      <c r="AG1607" s="17">
        <f>([1]WLTC_BFH!$U1611/1000-N1607)</f>
        <v>-1.4527208540187857</v>
      </c>
      <c r="AH1607" s="17">
        <f t="shared" si="333"/>
        <v>1.4527208540187857</v>
      </c>
      <c r="AK1607">
        <v>-9.5651006079900096</v>
      </c>
    </row>
    <row r="1608" spans="1:37" x14ac:dyDescent="0.3">
      <c r="A1608" s="6" t="s">
        <v>6</v>
      </c>
      <c r="B1608" s="6">
        <v>1604</v>
      </c>
      <c r="C1608" s="11">
        <v>107.1</v>
      </c>
      <c r="D1608" s="11">
        <v>107.1</v>
      </c>
      <c r="E1608" s="11">
        <v>109.67019999999999</v>
      </c>
      <c r="F1608" s="13">
        <f t="shared" si="334"/>
        <v>-0.16666666666666904</v>
      </c>
      <c r="G1608" s="13">
        <f t="shared" si="335"/>
        <v>17.801000000000009</v>
      </c>
      <c r="H1608" s="35" cm="1">
        <f t="array" ref="H1608">(m*g*_xll.Interp1d(-1,Parameters!$H$48:$H$54,Parameters!$I$48:$I$54,C1608)+c_w*A*rho_L*(C1608/3.6)^2/2+F1608*e_i*m)*C1608/3.6/1000</f>
        <v>8.0030255859984862</v>
      </c>
      <c r="I1608" s="35">
        <f t="shared" si="325"/>
        <v>9.5568646802061821</v>
      </c>
      <c r="J1608" s="35">
        <f t="shared" si="326"/>
        <v>7996.6879786881645</v>
      </c>
      <c r="K1608" s="35">
        <f t="shared" si="327"/>
        <v>39.006343192261532</v>
      </c>
      <c r="L1608" s="35">
        <f t="shared" si="328"/>
        <v>979.62611523804537</v>
      </c>
      <c r="M1608" s="35" cm="1">
        <f t="array" ref="M1608">_xll.Interp2dTab(-1,1,Parameters!$V$29:$AI$29,Parameters!$U$30:$U$37,Parameters!$V$30:$AI$37,ABS(J1608),ABS(I1608))*_xll.Interp2dTab(-1,1,Parameters!$V$18:$AI$18,Parameters!$U$19:$U$26,Parameters!$V$19:$AI$26,ABS(J1608),ABS(I1608))</f>
        <v>0.65564696858285243</v>
      </c>
      <c r="N1608" s="35">
        <f t="shared" si="329"/>
        <v>12.206303040333761</v>
      </c>
      <c r="O1608" s="35">
        <f t="shared" si="330"/>
        <v>12206.303040333762</v>
      </c>
      <c r="P1608" s="35">
        <f t="shared" si="336"/>
        <v>2.3029690035096366</v>
      </c>
      <c r="Q1608" s="35" cm="1">
        <f t="array" ref="Q1608">_xll.Interp2dTab(-1,1,Parameters!$AL$29:$AY$29,Parameters!$AK$30:$AK$37,Parameters!$AL$30:$AY$37,ABS(L1608),ABS(K1608))</f>
        <v>0.87075056320820177</v>
      </c>
      <c r="R1608" s="35">
        <f t="shared" si="331"/>
        <v>9.1909508005508052</v>
      </c>
      <c r="S1608" s="35">
        <f t="shared" si="337"/>
        <v>1.7383885868161115</v>
      </c>
      <c r="X1608" s="12"/>
      <c r="AB1608" s="17">
        <f>([1]WLTC_BFH!$I1609/1000-H1608)</f>
        <v>-7.9945913859984863</v>
      </c>
      <c r="AC1608" s="17">
        <f t="shared" si="332"/>
        <v>7.9945913859984863</v>
      </c>
      <c r="AG1608" s="17">
        <f>([1]WLTC_BFH!$U1612/1000-N1608)</f>
        <v>-1.4241853932748665</v>
      </c>
      <c r="AH1608" s="17">
        <f t="shared" si="333"/>
        <v>1.4241853932748665</v>
      </c>
      <c r="AK1608">
        <v>-8.4287385427186852</v>
      </c>
    </row>
    <row r="1609" spans="1:37" x14ac:dyDescent="0.3">
      <c r="A1609" s="6" t="s">
        <v>6</v>
      </c>
      <c r="B1609" s="6">
        <v>1605</v>
      </c>
      <c r="C1609" s="11">
        <v>106.6</v>
      </c>
      <c r="D1609" s="11">
        <v>106.6</v>
      </c>
      <c r="E1609" s="11">
        <v>108.8182</v>
      </c>
      <c r="F1609" s="13">
        <f t="shared" si="334"/>
        <v>-0.1388888888888889</v>
      </c>
      <c r="G1609" s="13">
        <f t="shared" si="335"/>
        <v>17.830611111111121</v>
      </c>
      <c r="H1609" s="35" cm="1">
        <f t="array" ref="H1609">(m*g*_xll.Interp1d(-1,Parameters!$H$48:$H$54,Parameters!$I$48:$I$54,C1609)+c_w*A*rho_L*(C1609/3.6)^2/2+F1609*e_i*m)*C1609/3.6/1000</f>
        <v>8.9380903389082054</v>
      </c>
      <c r="I1609" s="35">
        <f t="shared" si="325"/>
        <v>10.723541511749886</v>
      </c>
      <c r="J1609" s="35">
        <f t="shared" si="326"/>
        <v>7959.355168330143</v>
      </c>
      <c r="K1609" s="35">
        <f t="shared" si="327"/>
        <v>43.768134680207162</v>
      </c>
      <c r="L1609" s="35">
        <f t="shared" si="328"/>
        <v>975.05269733310581</v>
      </c>
      <c r="M1609" s="35" cm="1">
        <f t="array" ref="M1609">_xll.Interp2dTab(-1,1,Parameters!$V$29:$AI$29,Parameters!$U$30:$U$37,Parameters!$V$30:$AI$37,ABS(J1609),ABS(I1609))*_xll.Interp2dTab(-1,1,Parameters!$V$18:$AI$18,Parameters!$U$19:$U$26,Parameters!$V$19:$AI$26,ABS(J1609),ABS(I1609))</f>
        <v>0.68593182959848586</v>
      </c>
      <c r="N1609" s="35">
        <f t="shared" si="329"/>
        <v>13.030581106201424</v>
      </c>
      <c r="O1609" s="35">
        <f t="shared" si="330"/>
        <v>13030.581106201424</v>
      </c>
      <c r="P1609" s="35">
        <f t="shared" si="336"/>
        <v>2.3065886093724703</v>
      </c>
      <c r="Q1609" s="35" cm="1">
        <f t="array" ref="Q1609">_xll.Interp2dTab(-1,1,Parameters!$AL$29:$AY$29,Parameters!$AK$30:$AK$37,Parameters!$AL$30:$AY$37,ABS(L1609),ABS(K1609))</f>
        <v>0.88943288775126428</v>
      </c>
      <c r="R1609" s="35">
        <f t="shared" si="331"/>
        <v>10.049201532794907</v>
      </c>
      <c r="S1609" s="35">
        <f t="shared" si="337"/>
        <v>1.7411800316863324</v>
      </c>
      <c r="X1609" s="12"/>
      <c r="AB1609" s="17">
        <f>([1]WLTC_BFH!$I1610/1000-H1609)</f>
        <v>-8.9303981389082061</v>
      </c>
      <c r="AC1609" s="17">
        <f t="shared" si="332"/>
        <v>8.9303981389082061</v>
      </c>
      <c r="AG1609" s="17">
        <f>([1]WLTC_BFH!$U1613/1000-N1609)</f>
        <v>0.60391889379853758</v>
      </c>
      <c r="AH1609" s="17">
        <f t="shared" si="333"/>
        <v>0.60391889379853758</v>
      </c>
      <c r="AK1609">
        <v>-5.0432587999489353</v>
      </c>
    </row>
    <row r="1610" spans="1:37" x14ac:dyDescent="0.3">
      <c r="A1610" s="6" t="s">
        <v>6</v>
      </c>
      <c r="B1610" s="6">
        <v>1606</v>
      </c>
      <c r="C1610" s="11">
        <v>106.4</v>
      </c>
      <c r="D1610" s="11">
        <v>106.4</v>
      </c>
      <c r="E1610" s="11">
        <v>107.8338</v>
      </c>
      <c r="F1610" s="13">
        <f t="shared" si="334"/>
        <v>-5.5555555555552395E-2</v>
      </c>
      <c r="G1610" s="13">
        <f t="shared" si="335"/>
        <v>17.860166666666679</v>
      </c>
      <c r="H1610" s="35" cm="1">
        <f t="array" ref="H1610">(m*g*_xll.Interp1d(-1,Parameters!$H$48:$H$54,Parameters!$I$48:$I$54,C1610)+c_w*A*rho_L*(C1610/3.6)^2/2+F1610*e_i*m)*C1610/3.6/1000</f>
        <v>12.212699390886186</v>
      </c>
      <c r="I1610" s="35">
        <f t="shared" si="325"/>
        <v>14.679820375181311</v>
      </c>
      <c r="J1610" s="35">
        <f t="shared" si="326"/>
        <v>7944.4220441869365</v>
      </c>
      <c r="K1610" s="35">
        <f t="shared" si="327"/>
        <v>59.915686861302525</v>
      </c>
      <c r="L1610" s="35">
        <f t="shared" si="328"/>
        <v>973.22333017113021</v>
      </c>
      <c r="M1610" s="35" cm="1">
        <f t="array" ref="M1610">_xll.Interp2dTab(-1,1,Parameters!$V$29:$AI$29,Parameters!$U$30:$U$37,Parameters!$V$30:$AI$37,ABS(J1610),ABS(I1610))*_xll.Interp2dTab(-1,1,Parameters!$V$18:$AI$18,Parameters!$U$19:$U$26,Parameters!$V$19:$AI$26,ABS(J1610),ABS(I1610))</f>
        <v>0.70487244883081301</v>
      </c>
      <c r="N1610" s="35">
        <f t="shared" si="329"/>
        <v>17.326112562838357</v>
      </c>
      <c r="O1610" s="35">
        <f t="shared" si="330"/>
        <v>17326.112562838356</v>
      </c>
      <c r="P1610" s="35">
        <f t="shared" si="336"/>
        <v>2.3114014184177032</v>
      </c>
      <c r="Q1610" s="35" cm="1">
        <f t="array" ref="Q1610">_xll.Interp2dTab(-1,1,Parameters!$AL$29:$AY$29,Parameters!$AK$30:$AK$37,Parameters!$AL$30:$AY$37,ABS(L1610),ABS(K1610))</f>
        <v>0.91455460072586292</v>
      </c>
      <c r="R1610" s="35">
        <f t="shared" si="331"/>
        <v>13.353712704734328</v>
      </c>
      <c r="S1610" s="35">
        <f t="shared" si="337"/>
        <v>1.7448893963265364</v>
      </c>
      <c r="X1610" s="12"/>
      <c r="AB1610" s="17">
        <f>([1]WLTC_BFH!$I1611/1000-H1610)</f>
        <v>-12.206851590886187</v>
      </c>
      <c r="AC1610" s="17">
        <f t="shared" si="332"/>
        <v>12.206851590886187</v>
      </c>
      <c r="AG1610" s="17">
        <f>([1]WLTC_BFH!$U1614/1000-N1610)</f>
        <v>-1.3816877840773341</v>
      </c>
      <c r="AH1610" s="17">
        <f t="shared" si="333"/>
        <v>1.3816877840773341</v>
      </c>
      <c r="AK1610">
        <v>-0.6651361617188325</v>
      </c>
    </row>
    <row r="1611" spans="1:37" x14ac:dyDescent="0.3">
      <c r="A1611" s="6" t="s">
        <v>6</v>
      </c>
      <c r="B1611" s="6">
        <v>1607</v>
      </c>
      <c r="C1611" s="11">
        <v>106.2</v>
      </c>
      <c r="D1611" s="11">
        <v>106.2</v>
      </c>
      <c r="E1611" s="11">
        <v>106.8312</v>
      </c>
      <c r="F1611" s="13">
        <f t="shared" si="334"/>
        <v>-5.5555555555556344E-2</v>
      </c>
      <c r="G1611" s="13">
        <f t="shared" si="335"/>
        <v>17.889666666666677</v>
      </c>
      <c r="H1611" s="35" cm="1">
        <f t="array" ref="H1611">(m*g*_xll.Interp1d(-1,Parameters!$H$48:$H$54,Parameters!$I$48:$I$54,C1611)+c_w*A*rho_L*(C1611/3.6)^2/2+F1611*e_i*m)*C1611/3.6/1000</f>
        <v>12.131671343315524</v>
      </c>
      <c r="I1611" s="35">
        <f t="shared" si="325"/>
        <v>14.609885820315736</v>
      </c>
      <c r="J1611" s="35">
        <f t="shared" si="326"/>
        <v>7929.4889200437274</v>
      </c>
      <c r="K1611" s="35">
        <f t="shared" si="327"/>
        <v>59.630248975618677</v>
      </c>
      <c r="L1611" s="35">
        <f t="shared" si="328"/>
        <v>971.39396300915439</v>
      </c>
      <c r="M1611" s="35" cm="1">
        <f t="array" ref="M1611">_xll.Interp2dTab(-1,1,Parameters!$V$29:$AI$29,Parameters!$U$30:$U$37,Parameters!$V$30:$AI$37,ABS(J1611),ABS(I1611))*_xll.Interp2dTab(-1,1,Parameters!$V$18:$AI$18,Parameters!$U$19:$U$26,Parameters!$V$19:$AI$26,ABS(J1611),ABS(I1611))</f>
        <v>0.70504723740548159</v>
      </c>
      <c r="N1611" s="35">
        <f t="shared" si="329"/>
        <v>17.206891538160082</v>
      </c>
      <c r="O1611" s="35">
        <f t="shared" si="330"/>
        <v>17206.891538160082</v>
      </c>
      <c r="P1611" s="35">
        <f t="shared" si="336"/>
        <v>2.3161811105116366</v>
      </c>
      <c r="Q1611" s="35" cm="1">
        <f t="array" ref="Q1611">_xll.Interp2dTab(-1,1,Parameters!$AL$29:$AY$29,Parameters!$AK$30:$AK$37,Parameters!$AL$30:$AY$37,ABS(L1611),ABS(K1611))</f>
        <v>0.91467646019083726</v>
      </c>
      <c r="R1611" s="35">
        <f t="shared" si="331"/>
        <v>13.263347064583234</v>
      </c>
      <c r="S1611" s="35">
        <f t="shared" si="337"/>
        <v>1.7485736594000318</v>
      </c>
      <c r="X1611" s="12"/>
      <c r="AB1611" s="17">
        <f>([1]WLTC_BFH!$I1612/1000-H1611)</f>
        <v>-12.126503543315524</v>
      </c>
      <c r="AC1611" s="17">
        <f t="shared" si="332"/>
        <v>12.126503543315524</v>
      </c>
      <c r="AG1611" s="17">
        <f>([1]WLTC_BFH!$U1615/1000-N1611)</f>
        <v>0.16856792129942022</v>
      </c>
      <c r="AH1611" s="17">
        <f t="shared" si="333"/>
        <v>0.16856792129942022</v>
      </c>
      <c r="AK1611">
        <v>1.5013838818310781</v>
      </c>
    </row>
    <row r="1612" spans="1:37" x14ac:dyDescent="0.3">
      <c r="A1612" s="6" t="s">
        <v>6</v>
      </c>
      <c r="B1612" s="6">
        <v>1608</v>
      </c>
      <c r="C1612" s="11">
        <v>106.2</v>
      </c>
      <c r="D1612" s="11">
        <v>106.2</v>
      </c>
      <c r="E1612" s="11">
        <v>106.1484</v>
      </c>
      <c r="F1612" s="13">
        <f t="shared" si="334"/>
        <v>0</v>
      </c>
      <c r="G1612" s="13">
        <f t="shared" si="335"/>
        <v>17.919166666666676</v>
      </c>
      <c r="H1612" s="35" cm="1">
        <f t="array" ref="H1612">(m*g*_xll.Interp1d(-1,Parameters!$H$48:$H$54,Parameters!$I$48:$I$54,C1612)+c_w*A*rho_L*(C1612/3.6)^2/2+F1612*e_i*m)*C1612/3.6/1000</f>
        <v>14.36056088776</v>
      </c>
      <c r="I1612" s="35">
        <f t="shared" si="325"/>
        <v>17.294084957343284</v>
      </c>
      <c r="J1612" s="35">
        <f t="shared" si="326"/>
        <v>7929.4889200437274</v>
      </c>
      <c r="K1612" s="35">
        <f t="shared" si="327"/>
        <v>70.585807753396608</v>
      </c>
      <c r="L1612" s="35">
        <f t="shared" si="328"/>
        <v>971.39396300915439</v>
      </c>
      <c r="M1612" s="35" cm="1">
        <f t="array" ref="M1612">_xll.Interp2dTab(-1,1,Parameters!$V$29:$AI$29,Parameters!$U$30:$U$37,Parameters!$V$30:$AI$37,ABS(J1612),ABS(I1612))*_xll.Interp2dTab(-1,1,Parameters!$V$18:$AI$18,Parameters!$U$19:$U$26,Parameters!$V$19:$AI$26,ABS(J1612),ABS(I1612))</f>
        <v>0.71760282412026766</v>
      </c>
      <c r="N1612" s="35">
        <f t="shared" si="329"/>
        <v>20.011851131390227</v>
      </c>
      <c r="O1612" s="35">
        <f t="shared" si="330"/>
        <v>20011.851131390227</v>
      </c>
      <c r="P1612" s="35">
        <f t="shared" si="336"/>
        <v>2.3217399580481337</v>
      </c>
      <c r="Q1612" s="35" cm="1">
        <f t="array" ref="Q1612">_xll.Interp2dTab(-1,1,Parameters!$AL$29:$AY$29,Parameters!$AK$30:$AK$37,Parameters!$AL$30:$AY$37,ABS(L1612),ABS(K1612))</f>
        <v>0.91674221389853183</v>
      </c>
      <c r="R1612" s="35">
        <f t="shared" si="331"/>
        <v>15.66477540800742</v>
      </c>
      <c r="S1612" s="35">
        <f t="shared" si="337"/>
        <v>1.7529249859022562</v>
      </c>
      <c r="X1612" s="12"/>
      <c r="AB1612" s="17">
        <f>([1]WLTC_BFH!$I1613/1000-H1612)</f>
        <v>-14.35117768776</v>
      </c>
      <c r="AC1612" s="17">
        <f t="shared" si="332"/>
        <v>14.35117768776</v>
      </c>
      <c r="AG1612" s="17">
        <f>([1]WLTC_BFH!$U1616/1000-N1612)</f>
        <v>0.73560517928935809</v>
      </c>
      <c r="AH1612" s="17">
        <f t="shared" si="333"/>
        <v>0.73560517928935809</v>
      </c>
      <c r="AK1612">
        <v>0.86047781638778176</v>
      </c>
    </row>
    <row r="1613" spans="1:37" x14ac:dyDescent="0.3">
      <c r="A1613" s="6" t="s">
        <v>6</v>
      </c>
      <c r="B1613" s="6">
        <v>1609</v>
      </c>
      <c r="C1613" s="11">
        <v>106.2</v>
      </c>
      <c r="D1613" s="11">
        <v>106.2</v>
      </c>
      <c r="E1613" s="11">
        <v>105.7166</v>
      </c>
      <c r="F1613" s="13">
        <f t="shared" si="334"/>
        <v>0</v>
      </c>
      <c r="G1613" s="13">
        <f t="shared" si="335"/>
        <v>17.948666666666675</v>
      </c>
      <c r="H1613" s="35" cm="1">
        <f t="array" ref="H1613">(m*g*_xll.Interp1d(-1,Parameters!$H$48:$H$54,Parameters!$I$48:$I$54,C1613)+c_w*A*rho_L*(C1613/3.6)^2/2+F1613*e_i*m)*C1613/3.6/1000</f>
        <v>14.36056088776</v>
      </c>
      <c r="I1613" s="35">
        <f t="shared" si="325"/>
        <v>17.294084957343284</v>
      </c>
      <c r="J1613" s="35">
        <f t="shared" si="326"/>
        <v>7929.4889200437274</v>
      </c>
      <c r="K1613" s="35">
        <f t="shared" si="327"/>
        <v>70.585807753396608</v>
      </c>
      <c r="L1613" s="35">
        <f t="shared" si="328"/>
        <v>971.39396300915439</v>
      </c>
      <c r="M1613" s="35" cm="1">
        <f t="array" ref="M1613">_xll.Interp2dTab(-1,1,Parameters!$V$29:$AI$29,Parameters!$U$30:$U$37,Parameters!$V$30:$AI$37,ABS(J1613),ABS(I1613))*_xll.Interp2dTab(-1,1,Parameters!$V$18:$AI$18,Parameters!$U$19:$U$26,Parameters!$V$19:$AI$26,ABS(J1613),ABS(I1613))</f>
        <v>0.71760282412026766</v>
      </c>
      <c r="N1613" s="35">
        <f t="shared" si="329"/>
        <v>20.011851131390227</v>
      </c>
      <c r="O1613" s="35">
        <f t="shared" si="330"/>
        <v>20011.851131390227</v>
      </c>
      <c r="P1613" s="35">
        <f t="shared" si="336"/>
        <v>2.3272988055846309</v>
      </c>
      <c r="Q1613" s="35" cm="1">
        <f t="array" ref="Q1613">_xll.Interp2dTab(-1,1,Parameters!$AL$29:$AY$29,Parameters!$AK$30:$AK$37,Parameters!$AL$30:$AY$37,ABS(L1613),ABS(K1613))</f>
        <v>0.91674221389853183</v>
      </c>
      <c r="R1613" s="35">
        <f t="shared" si="331"/>
        <v>15.66477540800742</v>
      </c>
      <c r="S1613" s="35">
        <f t="shared" si="337"/>
        <v>1.7572763124044806</v>
      </c>
      <c r="X1613" s="12"/>
      <c r="AB1613" s="17">
        <f>([1]WLTC_BFH!$I1614/1000-H1613)</f>
        <v>-14.348960887760001</v>
      </c>
      <c r="AC1613" s="17">
        <f t="shared" si="332"/>
        <v>14.348960887760001</v>
      </c>
      <c r="AG1613" s="17">
        <f>([1]WLTC_BFH!$U1617/1000-N1613)</f>
        <v>1.0120047244656405</v>
      </c>
      <c r="AH1613" s="17">
        <f t="shared" si="333"/>
        <v>1.0120047244656405</v>
      </c>
      <c r="AK1613">
        <v>-1.6819625190303285</v>
      </c>
    </row>
    <row r="1614" spans="1:37" x14ac:dyDescent="0.3">
      <c r="A1614" s="6" t="s">
        <v>6</v>
      </c>
      <c r="B1614" s="6">
        <v>1610</v>
      </c>
      <c r="C1614" s="11">
        <v>106.4</v>
      </c>
      <c r="D1614" s="11">
        <v>106.4</v>
      </c>
      <c r="E1614" s="11">
        <v>105.4448</v>
      </c>
      <c r="F1614" s="13">
        <f t="shared" si="334"/>
        <v>5.5555555555556344E-2</v>
      </c>
      <c r="G1614" s="13">
        <f t="shared" si="335"/>
        <v>17.978222222222229</v>
      </c>
      <c r="H1614" s="35" cm="1">
        <f t="array" ref="H1614">(m*g*_xll.Interp1d(-1,Parameters!$H$48:$H$54,Parameters!$I$48:$I$54,C1614)+c_w*A*rho_L*(C1614/3.6)^2/2+F1614*e_i*m)*C1614/3.6/1000</f>
        <v>16.678873543972511</v>
      </c>
      <c r="I1614" s="35">
        <f t="shared" si="325"/>
        <v>20.048218649236212</v>
      </c>
      <c r="J1614" s="35">
        <f t="shared" si="326"/>
        <v>7944.4220441869365</v>
      </c>
      <c r="K1614" s="35">
        <f t="shared" si="327"/>
        <v>81.826804416857598</v>
      </c>
      <c r="L1614" s="35">
        <f t="shared" si="328"/>
        <v>973.22333017113021</v>
      </c>
      <c r="M1614" s="35" cm="1">
        <f t="array" ref="M1614">_xll.Interp2dTab(-1,1,Parameters!$V$29:$AI$29,Parameters!$U$30:$U$37,Parameters!$V$30:$AI$37,ABS(J1614),ABS(I1614))*_xll.Interp2dTab(-1,1,Parameters!$V$18:$AI$18,Parameters!$U$19:$U$26,Parameters!$V$19:$AI$26,ABS(J1614),ABS(I1614))</f>
        <v>0.73016217111425497</v>
      </c>
      <c r="N1614" s="35">
        <f t="shared" si="329"/>
        <v>22.842697422299928</v>
      </c>
      <c r="O1614" s="35">
        <f t="shared" si="330"/>
        <v>22842.697422299927</v>
      </c>
      <c r="P1614" s="35">
        <f t="shared" si="336"/>
        <v>2.3336439993130473</v>
      </c>
      <c r="Q1614" s="35" cm="1">
        <f t="array" ref="Q1614">_xll.Interp2dTab(-1,1,Parameters!$AL$29:$AY$29,Parameters!$AK$30:$AK$37,Parameters!$AL$30:$AY$37,ABS(L1614),ABS(K1614))</f>
        <v>0.91870214153282714</v>
      </c>
      <c r="R1614" s="35">
        <f t="shared" si="331"/>
        <v>18.154821666295788</v>
      </c>
      <c r="S1614" s="35">
        <f t="shared" si="337"/>
        <v>1.762319318422896</v>
      </c>
      <c r="X1614" s="12"/>
      <c r="AB1614" s="17">
        <f>([1]WLTC_BFH!$I1615/1000-H1614)</f>
        <v>-16.66637094397251</v>
      </c>
      <c r="AC1614" s="17">
        <f t="shared" si="332"/>
        <v>16.66637094397251</v>
      </c>
      <c r="AG1614" s="17">
        <f>([1]WLTC_BFH!$U1618/1000-N1614)</f>
        <v>-2.0494721970747101</v>
      </c>
      <c r="AH1614" s="17">
        <f t="shared" si="333"/>
        <v>2.0494721970747101</v>
      </c>
      <c r="AK1614">
        <v>-3.6413848974466561</v>
      </c>
    </row>
    <row r="1615" spans="1:37" x14ac:dyDescent="0.3">
      <c r="A1615" s="6" t="s">
        <v>6</v>
      </c>
      <c r="B1615" s="6">
        <v>1611</v>
      </c>
      <c r="C1615" s="11">
        <v>106.5</v>
      </c>
      <c r="D1615" s="11">
        <v>106.5</v>
      </c>
      <c r="E1615" s="11">
        <v>105.3888</v>
      </c>
      <c r="F1615" s="13">
        <f t="shared" si="334"/>
        <v>2.7777777777776198E-2</v>
      </c>
      <c r="G1615" s="13">
        <f t="shared" si="335"/>
        <v>18.007805555555564</v>
      </c>
      <c r="H1615" s="35" cm="1">
        <f t="array" ref="H1615">(m*g*_xll.Interp1d(-1,Parameters!$H$48:$H$54,Parameters!$I$48:$I$54,C1615)+c_w*A*rho_L*(C1615/3.6)^2/2+F1615*e_i*m)*C1615/3.6/1000</f>
        <v>15.606100833583435</v>
      </c>
      <c r="I1615" s="35">
        <f t="shared" si="325"/>
        <v>18.741118340871761</v>
      </c>
      <c r="J1615" s="35">
        <f t="shared" si="326"/>
        <v>7951.8886062585398</v>
      </c>
      <c r="K1615" s="35">
        <f t="shared" si="327"/>
        <v>76.491874508268097</v>
      </c>
      <c r="L1615" s="35">
        <f t="shared" si="328"/>
        <v>974.13801375211801</v>
      </c>
      <c r="M1615" s="35" cm="1">
        <f t="array" ref="M1615">_xll.Interp2dTab(-1,1,Parameters!$V$29:$AI$29,Parameters!$U$30:$U$37,Parameters!$V$30:$AI$37,ABS(J1615),ABS(I1615))*_xll.Interp2dTab(-1,1,Parameters!$V$18:$AI$18,Parameters!$U$19:$U$26,Parameters!$V$19:$AI$26,ABS(J1615),ABS(I1615))</f>
        <v>0.72374676156154727</v>
      </c>
      <c r="N1615" s="35">
        <f t="shared" si="329"/>
        <v>21.562930105430663</v>
      </c>
      <c r="O1615" s="35">
        <f t="shared" si="330"/>
        <v>21562.930105430663</v>
      </c>
      <c r="P1615" s="35">
        <f t="shared" si="336"/>
        <v>2.3396337021201115</v>
      </c>
      <c r="Q1615" s="35" cm="1">
        <f t="array" ref="Q1615">_xll.Interp2dTab(-1,1,Parameters!$AL$29:$AY$29,Parameters!$AK$30:$AK$37,Parameters!$AL$30:$AY$37,ABS(L1615),ABS(K1615))</f>
        <v>0.91761052052875658</v>
      </c>
      <c r="R1615" s="35">
        <f t="shared" si="331"/>
        <v>17.0073255313057</v>
      </c>
      <c r="S1615" s="35">
        <f t="shared" si="337"/>
        <v>1.7670435755149254</v>
      </c>
      <c r="X1615" s="12"/>
      <c r="AB1615" s="17">
        <f>([1]WLTC_BFH!$I1616/1000-H1615)</f>
        <v>-15.590655733583434</v>
      </c>
      <c r="AC1615" s="17">
        <f t="shared" si="332"/>
        <v>15.590655733583434</v>
      </c>
      <c r="AG1615" s="17">
        <f>([1]WLTC_BFH!$U1619/1000-N1615)</f>
        <v>2.5352320567312461</v>
      </c>
      <c r="AH1615" s="17">
        <f t="shared" si="333"/>
        <v>2.5352320567312461</v>
      </c>
      <c r="AK1615">
        <v>-2.9271958771867865</v>
      </c>
    </row>
    <row r="1616" spans="1:37" x14ac:dyDescent="0.3">
      <c r="A1616" s="6" t="s">
        <v>6</v>
      </c>
      <c r="B1616" s="6">
        <v>1612</v>
      </c>
      <c r="C1616" s="11">
        <v>106.8</v>
      </c>
      <c r="D1616" s="11">
        <v>106.8</v>
      </c>
      <c r="E1616" s="11">
        <v>105.46639999999999</v>
      </c>
      <c r="F1616" s="13">
        <f t="shared" si="334"/>
        <v>8.3333333333332538E-2</v>
      </c>
      <c r="G1616" s="13">
        <f t="shared" si="335"/>
        <v>18.037472222222231</v>
      </c>
      <c r="H1616" s="35" cm="1">
        <f t="array" ref="H1616">(m*g*_xll.Interp1d(-1,Parameters!$H$48:$H$54,Parameters!$I$48:$I$54,C1616)+c_w*A*rho_L*(C1616/3.6)^2/2+F1616*e_i*m)*C1616/3.6/1000</f>
        <v>17.979330678237531</v>
      </c>
      <c r="I1616" s="35">
        <f t="shared" si="325"/>
        <v>21.530443189214488</v>
      </c>
      <c r="J1616" s="35">
        <f t="shared" si="326"/>
        <v>7974.2882924733512</v>
      </c>
      <c r="K1616" s="35">
        <f t="shared" si="327"/>
        <v>87.876503876778941</v>
      </c>
      <c r="L1616" s="35">
        <f t="shared" si="328"/>
        <v>976.88206449508164</v>
      </c>
      <c r="M1616" s="35" cm="1">
        <f t="array" ref="M1616">_xll.Interp2dTab(-1,1,Parameters!$V$29:$AI$29,Parameters!$U$30:$U$37,Parameters!$V$30:$AI$37,ABS(J1616),ABS(I1616))*_xll.Interp2dTab(-1,1,Parameters!$V$18:$AI$18,Parameters!$U$19:$U$26,Parameters!$V$19:$AI$26,ABS(J1616),ABS(I1616))</f>
        <v>0.73640788135799951</v>
      </c>
      <c r="N1616" s="35">
        <f t="shared" si="329"/>
        <v>24.414908005984532</v>
      </c>
      <c r="O1616" s="35">
        <f t="shared" si="330"/>
        <v>24414.908005984533</v>
      </c>
      <c r="P1616" s="35">
        <f t="shared" si="336"/>
        <v>2.3464156210106628</v>
      </c>
      <c r="Q1616" s="35" cm="1">
        <f t="array" ref="Q1616">_xll.Interp2dTab(-1,1,Parameters!$AL$29:$AY$29,Parameters!$AK$30:$AK$37,Parameters!$AL$30:$AY$37,ABS(L1616),ABS(K1616))</f>
        <v>0.91953684369633759</v>
      </c>
      <c r="R1616" s="35">
        <f t="shared" si="331"/>
        <v>19.552594114624643</v>
      </c>
      <c r="S1616" s="35">
        <f t="shared" si="337"/>
        <v>1.7724748516578768</v>
      </c>
      <c r="X1616" s="12"/>
      <c r="AB1616" s="17">
        <f>([1]WLTC_BFH!$I1617/1000-H1616)</f>
        <v>-17.96331217823753</v>
      </c>
      <c r="AC1616" s="17">
        <f t="shared" si="332"/>
        <v>17.96331217823753</v>
      </c>
      <c r="AG1616" s="17">
        <f>([1]WLTC_BFH!$U1620/1000-N1616)</f>
        <v>5.8291994015483795E-2</v>
      </c>
      <c r="AH1616" s="17">
        <f t="shared" si="333"/>
        <v>5.8291994015483795E-2</v>
      </c>
      <c r="AK1616">
        <v>-4.2558094457476479</v>
      </c>
    </row>
    <row r="1617" spans="1:37" x14ac:dyDescent="0.3">
      <c r="A1617" s="6" t="s">
        <v>6</v>
      </c>
      <c r="B1617" s="6">
        <v>1613</v>
      </c>
      <c r="C1617" s="11">
        <v>107.2</v>
      </c>
      <c r="D1617" s="11">
        <v>107.2</v>
      </c>
      <c r="E1617" s="11">
        <v>105.55159999999999</v>
      </c>
      <c r="F1617" s="13">
        <f t="shared" si="334"/>
        <v>0.11111111111111269</v>
      </c>
      <c r="G1617" s="13">
        <f t="shared" si="335"/>
        <v>18.067250000000008</v>
      </c>
      <c r="H1617" s="35" cm="1">
        <f t="array" ref="H1617">(m*g*_xll.Interp1d(-1,Parameters!$H$48:$H$54,Parameters!$I$48:$I$54,C1617)+c_w*A*rho_L*(C1617/3.6)^2/2+F1617*e_i*m)*C1617/3.6/1000</f>
        <v>19.289345331277225</v>
      </c>
      <c r="I1617" s="35">
        <f t="shared" si="325"/>
        <v>23.013008878171416</v>
      </c>
      <c r="J1617" s="35">
        <f t="shared" si="326"/>
        <v>8004.1545407597705</v>
      </c>
      <c r="K1617" s="35">
        <f t="shared" si="327"/>
        <v>93.927595736256634</v>
      </c>
      <c r="L1617" s="35">
        <f t="shared" si="328"/>
        <v>980.54079881903351</v>
      </c>
      <c r="M1617" s="35" cm="1">
        <f t="array" ref="M1617">_xll.Interp2dTab(-1,1,Parameters!$V$29:$AI$29,Parameters!$U$30:$U$37,Parameters!$V$30:$AI$37,ABS(J1617),ABS(I1617))*_xll.Interp2dTab(-1,1,Parameters!$V$18:$AI$18,Parameters!$U$19:$U$26,Parameters!$V$19:$AI$26,ABS(J1617),ABS(I1617))</f>
        <v>0.74281290765855057</v>
      </c>
      <c r="N1617" s="35">
        <f t="shared" si="329"/>
        <v>25.967972732299334</v>
      </c>
      <c r="O1617" s="35">
        <f t="shared" si="330"/>
        <v>25967.972732299335</v>
      </c>
      <c r="P1617" s="35">
        <f t="shared" si="336"/>
        <v>2.3536289467696347</v>
      </c>
      <c r="Q1617" s="35" cm="1">
        <f t="array" ref="Q1617">_xll.Interp2dTab(-1,1,Parameters!$AL$29:$AY$29,Parameters!$AK$30:$AK$37,Parameters!$AL$30:$AY$37,ABS(L1617),ABS(K1617))</f>
        <v>0.92038952089621673</v>
      </c>
      <c r="R1617" s="35">
        <f t="shared" si="331"/>
        <v>20.95780633453376</v>
      </c>
      <c r="S1617" s="35">
        <f t="shared" si="337"/>
        <v>1.7782964645285806</v>
      </c>
      <c r="X1617" s="12"/>
      <c r="AB1617" s="17">
        <f>([1]WLTC_BFH!$I1618/1000-H1617)</f>
        <v>-19.273330531277225</v>
      </c>
      <c r="AC1617" s="17">
        <f t="shared" si="332"/>
        <v>19.273330531277225</v>
      </c>
      <c r="AG1617" s="17">
        <f>([1]WLTC_BFH!$U1621/1000-N1617)</f>
        <v>0.32622726770046739</v>
      </c>
      <c r="AH1617" s="17">
        <f t="shared" si="333"/>
        <v>0.32622726770046739</v>
      </c>
      <c r="AK1617">
        <v>-2.6255195528371615</v>
      </c>
    </row>
    <row r="1618" spans="1:37" x14ac:dyDescent="0.3">
      <c r="A1618" s="6" t="s">
        <v>6</v>
      </c>
      <c r="B1618" s="6">
        <v>1614</v>
      </c>
      <c r="C1618" s="11">
        <v>107.8</v>
      </c>
      <c r="D1618" s="11">
        <v>107.8</v>
      </c>
      <c r="E1618" s="11">
        <v>105.8006</v>
      </c>
      <c r="F1618" s="13">
        <f t="shared" si="334"/>
        <v>0.16666666666666508</v>
      </c>
      <c r="G1618" s="13">
        <f t="shared" si="335"/>
        <v>18.097194444444455</v>
      </c>
      <c r="H1618" s="35" cm="1">
        <f t="array" ref="H1618">(m*g*_xll.Interp1d(-1,Parameters!$H$48:$H$54,Parameters!$I$48:$I$54,C1618)+c_w*A*rho_L*(C1618/3.6)^2/2+F1618*e_i*m)*C1618/3.6/1000</f>
        <v>21.837912110856593</v>
      </c>
      <c r="I1618" s="35">
        <f t="shared" si="325"/>
        <v>25.908546850197954</v>
      </c>
      <c r="J1618" s="35">
        <f t="shared" si="326"/>
        <v>8048.9539131893962</v>
      </c>
      <c r="K1618" s="35">
        <f t="shared" si="327"/>
        <v>105.74573396908295</v>
      </c>
      <c r="L1618" s="35">
        <f t="shared" si="328"/>
        <v>986.02890030496087</v>
      </c>
      <c r="M1618" s="35" cm="1">
        <f t="array" ref="M1618">_xll.Interp2dTab(-1,1,Parameters!$V$29:$AI$29,Parameters!$U$30:$U$37,Parameters!$V$30:$AI$37,ABS(J1618),ABS(I1618))*_xll.Interp2dTab(-1,1,Parameters!$V$18:$AI$18,Parameters!$U$19:$U$26,Parameters!$V$19:$AI$26,ABS(J1618),ABS(I1618))</f>
        <v>0.75627921639493034</v>
      </c>
      <c r="N1618" s="35">
        <f t="shared" si="329"/>
        <v>28.875462444881993</v>
      </c>
      <c r="O1618" s="35">
        <f t="shared" si="330"/>
        <v>28875.462444881992</v>
      </c>
      <c r="P1618" s="35">
        <f t="shared" si="336"/>
        <v>2.3616499085598797</v>
      </c>
      <c r="Q1618" s="35" cm="1">
        <f t="array" ref="Q1618">_xll.Interp2dTab(-1,1,Parameters!$AL$29:$AY$29,Parameters!$AK$30:$AK$37,Parameters!$AL$30:$AY$37,ABS(L1618),ABS(K1618))</f>
        <v>0.91620170441304138</v>
      </c>
      <c r="R1618" s="35">
        <f t="shared" si="331"/>
        <v>23.835266847540858</v>
      </c>
      <c r="S1618" s="35">
        <f t="shared" si="337"/>
        <v>1.7849173719862308</v>
      </c>
      <c r="X1618" s="12"/>
      <c r="AB1618" s="17">
        <f>([1]WLTC_BFH!$I1619/1000-H1618)</f>
        <v>-21.819820310856592</v>
      </c>
      <c r="AC1618" s="17">
        <f t="shared" si="332"/>
        <v>21.819820310856592</v>
      </c>
      <c r="AG1618" s="17">
        <f>([1]WLTC_BFH!$U1622/1000-N1618)</f>
        <v>-0.53546244488214612</v>
      </c>
      <c r="AH1618" s="17">
        <f t="shared" si="333"/>
        <v>0.53546244488214612</v>
      </c>
      <c r="AK1618">
        <v>-2.8427760194530869</v>
      </c>
    </row>
    <row r="1619" spans="1:37" x14ac:dyDescent="0.3">
      <c r="A1619" s="6" t="s">
        <v>6</v>
      </c>
      <c r="B1619" s="6">
        <v>1615</v>
      </c>
      <c r="C1619" s="11">
        <v>108.5</v>
      </c>
      <c r="D1619" s="11">
        <v>108.5</v>
      </c>
      <c r="E1619" s="11">
        <v>106.1649</v>
      </c>
      <c r="F1619" s="13">
        <f t="shared" si="334"/>
        <v>0.19444444444444522</v>
      </c>
      <c r="G1619" s="13">
        <f t="shared" si="335"/>
        <v>18.127333333333343</v>
      </c>
      <c r="H1619" s="35" cm="1">
        <f t="array" ref="H1619">(m*g*_xll.Interp1d(-1,Parameters!$H$48:$H$54,Parameters!$I$48:$I$54,C1619)+c_w*A*rho_L*(C1619/3.6)^2/2+F1619*e_i*m)*C1619/3.6/1000</f>
        <v>23.328293108345949</v>
      </c>
      <c r="I1619" s="35">
        <f t="shared" si="325"/>
        <v>27.498178535285007</v>
      </c>
      <c r="J1619" s="35">
        <f t="shared" si="326"/>
        <v>8101.2198476906251</v>
      </c>
      <c r="K1619" s="35">
        <f t="shared" si="327"/>
        <v>112.23381569176576</v>
      </c>
      <c r="L1619" s="35">
        <f t="shared" si="328"/>
        <v>992.43168537187614</v>
      </c>
      <c r="M1619" s="35" cm="1">
        <f t="array" ref="M1619">_xll.Interp2dTab(-1,1,Parameters!$V$29:$AI$29,Parameters!$U$30:$U$37,Parameters!$V$30:$AI$37,ABS(J1619),ABS(I1619))*_xll.Interp2dTab(-1,1,Parameters!$V$18:$AI$18,Parameters!$U$19:$U$26,Parameters!$V$19:$AI$26,ABS(J1619),ABS(I1619))</f>
        <v>0.76343924497225779</v>
      </c>
      <c r="N1619" s="35">
        <f t="shared" si="329"/>
        <v>30.556842947199634</v>
      </c>
      <c r="O1619" s="35">
        <f t="shared" si="330"/>
        <v>30556.842947199635</v>
      </c>
      <c r="P1619" s="35">
        <f t="shared" si="336"/>
        <v>2.3701379204896575</v>
      </c>
      <c r="Q1619" s="35" cm="1">
        <f t="array" ref="Q1619">_xll.Interp2dTab(-1,1,Parameters!$AL$29:$AY$29,Parameters!$AK$30:$AK$37,Parameters!$AL$30:$AY$37,ABS(L1619),ABS(K1619))</f>
        <v>0.91016968608574589</v>
      </c>
      <c r="R1619" s="35">
        <f t="shared" si="331"/>
        <v>25.630707619664914</v>
      </c>
      <c r="S1619" s="35">
        <f t="shared" si="337"/>
        <v>1.7920370129916934</v>
      </c>
      <c r="X1619" s="12"/>
      <c r="AB1619" s="17">
        <f>([1]WLTC_BFH!$I1620/1000-H1619)</f>
        <v>-23.308265308345948</v>
      </c>
      <c r="AC1619" s="17">
        <f t="shared" si="332"/>
        <v>23.308265308345948</v>
      </c>
      <c r="AG1619" s="17">
        <f>([1]WLTC_BFH!$U1623/1000-N1619)</f>
        <v>1.0647641956575349</v>
      </c>
      <c r="AH1619" s="17">
        <f t="shared" si="333"/>
        <v>1.0647641956575349</v>
      </c>
      <c r="AK1619">
        <v>-1.3957270363626542</v>
      </c>
    </row>
    <row r="1620" spans="1:37" x14ac:dyDescent="0.3">
      <c r="A1620" s="6" t="s">
        <v>6</v>
      </c>
      <c r="B1620" s="6">
        <v>1616</v>
      </c>
      <c r="C1620" s="11">
        <v>109.4</v>
      </c>
      <c r="D1620" s="11">
        <v>109.4</v>
      </c>
      <c r="E1620" s="11">
        <v>106.6653</v>
      </c>
      <c r="F1620" s="13">
        <f t="shared" si="334"/>
        <v>0.25000000000000155</v>
      </c>
      <c r="G1620" s="13">
        <f t="shared" si="335"/>
        <v>18.157722222222233</v>
      </c>
      <c r="H1620" s="35" cm="1">
        <f t="array" ref="H1620">(m*g*_xll.Interp1d(-1,Parameters!$H$48:$H$54,Parameters!$I$48:$I$54,C1620)+c_w*A*rho_L*(C1620/3.6)^2/2+F1620*e_i*m)*C1620/3.6/1000</f>
        <v>26.091397097629446</v>
      </c>
      <c r="I1620" s="35">
        <f t="shared" si="325"/>
        <v>30.502168421166829</v>
      </c>
      <c r="J1620" s="35">
        <f t="shared" si="326"/>
        <v>8168.4189063350641</v>
      </c>
      <c r="K1620" s="35">
        <f t="shared" si="327"/>
        <v>124.49460041099242</v>
      </c>
      <c r="L1620" s="35">
        <f t="shared" si="328"/>
        <v>1000.6638376007674</v>
      </c>
      <c r="M1620" s="35" cm="1">
        <f t="array" ref="M1620">_xll.Interp2dTab(-1,1,Parameters!$V$29:$AI$29,Parameters!$U$30:$U$37,Parameters!$V$30:$AI$37,ABS(J1620),ABS(I1620))*_xll.Interp2dTab(-1,1,Parameters!$V$18:$AI$18,Parameters!$U$19:$U$26,Parameters!$V$19:$AI$26,ABS(J1620),ABS(I1620))</f>
        <v>0.77771480493160516</v>
      </c>
      <c r="N1620" s="35">
        <f t="shared" si="329"/>
        <v>33.548798264068033</v>
      </c>
      <c r="O1620" s="35">
        <f t="shared" si="330"/>
        <v>33548.798264068035</v>
      </c>
      <c r="P1620" s="35">
        <f t="shared" si="336"/>
        <v>2.3794570311185654</v>
      </c>
      <c r="Q1620" s="35" cm="1">
        <f t="array" ref="Q1620">_xll.Interp2dTab(-1,1,Parameters!$AL$29:$AY$29,Parameters!$AK$30:$AK$37,Parameters!$AL$30:$AY$37,ABS(L1620),ABS(K1620))</f>
        <v>0.89915046287981037</v>
      </c>
      <c r="R1620" s="35">
        <f t="shared" si="331"/>
        <v>29.017832025647401</v>
      </c>
      <c r="S1620" s="35">
        <f t="shared" si="337"/>
        <v>1.8000975218877064</v>
      </c>
      <c r="X1620" s="12"/>
      <c r="AB1620" s="17">
        <f>([1]WLTC_BFH!$I1621/1000-H1620)</f>
        <v>-26.070398297629445</v>
      </c>
      <c r="AC1620" s="17">
        <f t="shared" si="332"/>
        <v>26.070398297629445</v>
      </c>
      <c r="AG1620" s="17">
        <f>([1]WLTC_BFH!$U1624/1000-N1620)</f>
        <v>-0.42154826406806478</v>
      </c>
      <c r="AH1620" s="17">
        <f t="shared" si="333"/>
        <v>0.42154826406806478</v>
      </c>
      <c r="AK1620">
        <v>-2.1752995754534723</v>
      </c>
    </row>
    <row r="1621" spans="1:37" x14ac:dyDescent="0.3">
      <c r="A1621" s="6" t="s">
        <v>6</v>
      </c>
      <c r="B1621" s="6">
        <v>1617</v>
      </c>
      <c r="C1621" s="11">
        <v>110.5</v>
      </c>
      <c r="D1621" s="11">
        <v>110.5</v>
      </c>
      <c r="E1621" s="11">
        <v>107.29519999999999</v>
      </c>
      <c r="F1621" s="13">
        <f t="shared" si="334"/>
        <v>0.30555555555555397</v>
      </c>
      <c r="G1621" s="13">
        <f t="shared" si="335"/>
        <v>18.188416666666679</v>
      </c>
      <c r="H1621" s="35" cm="1">
        <f t="array" ref="H1621">(m*g*_xll.Interp1d(-1,Parameters!$H$48:$H$54,Parameters!$I$48:$I$54,C1621)+c_w*A*rho_L*(C1621/3.6)^2/2+F1621*e_i*m)*C1621/3.6/1000</f>
        <v>29.012602286483293</v>
      </c>
      <c r="I1621" s="35">
        <f t="shared" si="325"/>
        <v>33.57956831713183</v>
      </c>
      <c r="J1621" s="35">
        <f t="shared" si="326"/>
        <v>8250.5510891227113</v>
      </c>
      <c r="K1621" s="35">
        <f t="shared" si="327"/>
        <v>137.05500808637356</v>
      </c>
      <c r="L1621" s="35">
        <f t="shared" si="328"/>
        <v>1010.7253569916344</v>
      </c>
      <c r="M1621" s="35" cm="1">
        <f t="array" ref="M1621">_xll.Interp2dTab(-1,1,Parameters!$V$29:$AI$29,Parameters!$U$30:$U$37,Parameters!$V$30:$AI$37,ABS(J1621),ABS(I1621))*_xll.Interp2dTab(-1,1,Parameters!$V$18:$AI$18,Parameters!$U$19:$U$26,Parameters!$V$19:$AI$26,ABS(J1621),ABS(I1621))</f>
        <v>0.79264727891409914</v>
      </c>
      <c r="N1621" s="35">
        <f t="shared" si="329"/>
        <v>36.602159697349379</v>
      </c>
      <c r="O1621" s="35">
        <f t="shared" si="330"/>
        <v>36602.15969734938</v>
      </c>
      <c r="P1621" s="35">
        <f t="shared" si="336"/>
        <v>2.3896242977011624</v>
      </c>
      <c r="Q1621" s="35" cm="1">
        <f t="array" ref="Q1621">_xll.Interp2dTab(-1,1,Parameters!$AL$29:$AY$29,Parameters!$AK$30:$AK$37,Parameters!$AL$30:$AY$37,ABS(L1621),ABS(K1621))</f>
        <v>0.88806633232451437</v>
      </c>
      <c r="R1621" s="35">
        <f t="shared" si="331"/>
        <v>32.669409063783313</v>
      </c>
      <c r="S1621" s="35">
        <f t="shared" si="337"/>
        <v>1.8091723577387573</v>
      </c>
      <c r="X1621" s="12"/>
      <c r="AB1621" s="17">
        <f>([1]WLTC_BFH!$I1622/1000-H1621)</f>
        <v>-28.989942986483292</v>
      </c>
      <c r="AC1621" s="17">
        <f t="shared" si="332"/>
        <v>28.989942986483292</v>
      </c>
      <c r="AG1621" s="17">
        <f>([1]WLTC_BFH!$U1625/1000-N1621)</f>
        <v>-3.674570912302606</v>
      </c>
      <c r="AH1621" s="17">
        <f t="shared" si="333"/>
        <v>3.674570912302606</v>
      </c>
      <c r="AK1621">
        <v>-4.5675735085741067</v>
      </c>
    </row>
    <row r="1622" spans="1:37" x14ac:dyDescent="0.3">
      <c r="A1622" s="6" t="s">
        <v>6</v>
      </c>
      <c r="B1622" s="6">
        <v>1618</v>
      </c>
      <c r="C1622" s="11">
        <v>111.7</v>
      </c>
      <c r="D1622" s="11">
        <v>111.7</v>
      </c>
      <c r="E1622" s="11">
        <v>108.1056</v>
      </c>
      <c r="F1622" s="13">
        <f t="shared" si="334"/>
        <v>0.33333333333333409</v>
      </c>
      <c r="G1622" s="13">
        <f t="shared" si="335"/>
        <v>18.219444444444456</v>
      </c>
      <c r="H1622" s="35" cm="1">
        <f t="array" ref="H1622">(m*g*_xll.Interp1d(-1,Parameters!$H$48:$H$54,Parameters!$I$48:$I$54,C1622)+c_w*A*rho_L*(C1622/3.6)^2/2+F1622*e_i*m)*C1622/3.6/1000</f>
        <v>30.877034385180938</v>
      </c>
      <c r="I1622" s="35">
        <f t="shared" si="325"/>
        <v>35.353556578062282</v>
      </c>
      <c r="J1622" s="35">
        <f t="shared" si="326"/>
        <v>8340.1498339819627</v>
      </c>
      <c r="K1622" s="35">
        <f t="shared" si="327"/>
        <v>144.29554117336122</v>
      </c>
      <c r="L1622" s="35">
        <f t="shared" si="328"/>
        <v>1021.7015599634892</v>
      </c>
      <c r="M1622" s="35" cm="1">
        <f t="array" ref="M1622">_xll.Interp2dTab(-1,1,Parameters!$V$29:$AI$29,Parameters!$U$30:$U$37,Parameters!$V$30:$AI$37,ABS(J1622),ABS(I1622))*_xll.Interp2dTab(-1,1,Parameters!$V$18:$AI$18,Parameters!$U$19:$U$26,Parameters!$V$19:$AI$26,ABS(J1622),ABS(I1622))</f>
        <v>0.80116342799033702</v>
      </c>
      <c r="N1622" s="35">
        <f t="shared" si="329"/>
        <v>38.540244482494465</v>
      </c>
      <c r="O1622" s="35">
        <f t="shared" si="330"/>
        <v>38540.244482494469</v>
      </c>
      <c r="P1622" s="35">
        <f t="shared" si="336"/>
        <v>2.4003299211685221</v>
      </c>
      <c r="Q1622" s="35" cm="1">
        <f t="array" ref="Q1622">_xll.Interp2dTab(-1,1,Parameters!$AL$29:$AY$29,Parameters!$AK$30:$AK$37,Parameters!$AL$30:$AY$37,ABS(L1622),ABS(K1622))</f>
        <v>0.88150403259019083</v>
      </c>
      <c r="R1622" s="35">
        <f t="shared" si="331"/>
        <v>35.027672300548168</v>
      </c>
      <c r="S1622" s="35">
        <f t="shared" si="337"/>
        <v>1.8189022667111319</v>
      </c>
      <c r="X1622" s="12"/>
      <c r="AB1622" s="17">
        <f>([1]WLTC_BFH!$I1623/1000-H1622)</f>
        <v>-30.851645585180936</v>
      </c>
      <c r="AC1622" s="17">
        <f t="shared" si="332"/>
        <v>30.851645585180936</v>
      </c>
      <c r="AG1622" s="17">
        <f>([1]WLTC_BFH!$U1626/1000-N1622)</f>
        <v>-2.6920540063039624</v>
      </c>
      <c r="AH1622" s="17">
        <f t="shared" si="333"/>
        <v>2.6920540063039624</v>
      </c>
      <c r="AK1622">
        <v>-3.6781313175854322</v>
      </c>
    </row>
    <row r="1623" spans="1:37" x14ac:dyDescent="0.3">
      <c r="A1623" s="6" t="s">
        <v>6</v>
      </c>
      <c r="B1623" s="6">
        <v>1619</v>
      </c>
      <c r="C1623" s="11">
        <v>113</v>
      </c>
      <c r="D1623" s="11">
        <v>113</v>
      </c>
      <c r="E1623" s="11">
        <v>109.0438</v>
      </c>
      <c r="F1623" s="13">
        <f t="shared" si="334"/>
        <v>0.36111111111111033</v>
      </c>
      <c r="G1623" s="13">
        <f t="shared" si="335"/>
        <v>18.250833333333343</v>
      </c>
      <c r="H1623" s="35" cm="1">
        <f t="array" ref="H1623">(m*g*_xll.Interp1d(-1,Parameters!$H$48:$H$54,Parameters!$I$48:$I$54,C1623)+c_w*A*rho_L*(C1623/3.6)^2/2+F1623*e_i*m)*C1623/3.6/1000</f>
        <v>32.838646841881598</v>
      </c>
      <c r="I1623" s="35">
        <f t="shared" si="325"/>
        <v>37.167000357673011</v>
      </c>
      <c r="J1623" s="35">
        <f t="shared" si="326"/>
        <v>8437.2151409128164</v>
      </c>
      <c r="K1623" s="35">
        <f t="shared" si="327"/>
        <v>151.6971119598424</v>
      </c>
      <c r="L1623" s="35">
        <f t="shared" si="328"/>
        <v>1033.5924465163318</v>
      </c>
      <c r="M1623" s="35" cm="1">
        <f t="array" ref="M1623">_xll.Interp2dTab(-1,1,Parameters!$V$29:$AI$29,Parameters!$U$30:$U$37,Parameters!$V$30:$AI$37,ABS(J1623),ABS(I1623))*_xll.Interp2dTab(-1,1,Parameters!$V$18:$AI$18,Parameters!$U$19:$U$26,Parameters!$V$19:$AI$26,ABS(J1623),ABS(I1623))</f>
        <v>0.81011788717776323</v>
      </c>
      <c r="N1623" s="35">
        <f t="shared" si="329"/>
        <v>40.535639765075146</v>
      </c>
      <c r="O1623" s="35">
        <f t="shared" si="330"/>
        <v>40535.639765075146</v>
      </c>
      <c r="P1623" s="35">
        <f t="shared" si="336"/>
        <v>2.4115898211032651</v>
      </c>
      <c r="Q1623" s="35" cm="1">
        <f t="array" ref="Q1623">_xll.Interp2dTab(-1,1,Parameters!$AL$29:$AY$29,Parameters!$AK$30:$AK$37,Parameters!$AL$30:$AY$37,ABS(L1623),ABS(K1623))</f>
        <v>0.87481199062545723</v>
      </c>
      <c r="R1623" s="35">
        <f t="shared" si="331"/>
        <v>37.537947803393983</v>
      </c>
      <c r="S1623" s="35">
        <f t="shared" si="337"/>
        <v>1.8293294744342969</v>
      </c>
      <c r="X1623" s="12"/>
      <c r="AB1623" s="17">
        <f>([1]WLTC_BFH!$I1624/1000-H1623)</f>
        <v>-32.811460741881596</v>
      </c>
      <c r="AC1623" s="17">
        <f t="shared" si="332"/>
        <v>32.811460741881596</v>
      </c>
      <c r="AG1623" s="17">
        <f>([1]WLTC_BFH!$U1627/1000-N1623)</f>
        <v>0.60708750765200392</v>
      </c>
      <c r="AH1623" s="17">
        <f t="shared" si="333"/>
        <v>0.60708750765200392</v>
      </c>
      <c r="AK1623">
        <v>0.23150397213097307</v>
      </c>
    </row>
    <row r="1624" spans="1:37" x14ac:dyDescent="0.3">
      <c r="A1624" s="6" t="s">
        <v>6</v>
      </c>
      <c r="B1624" s="6">
        <v>1620</v>
      </c>
      <c r="C1624" s="11">
        <v>114.1</v>
      </c>
      <c r="D1624" s="11">
        <v>114.1</v>
      </c>
      <c r="E1624" s="11">
        <v>109.99250000000001</v>
      </c>
      <c r="F1624" s="13">
        <f t="shared" si="334"/>
        <v>0.30555555555555397</v>
      </c>
      <c r="G1624" s="13">
        <f t="shared" si="335"/>
        <v>18.282527777777787</v>
      </c>
      <c r="H1624" s="35" cm="1">
        <f t="array" ref="H1624">(m*g*_xll.Interp1d(-1,Parameters!$H$48:$H$54,Parameters!$I$48:$I$54,C1624)+c_w*A*rho_L*(C1624/3.6)^2/2+F1624*e_i*m)*C1624/3.6/1000</f>
        <v>31.121947469013556</v>
      </c>
      <c r="I1624" s="35">
        <f t="shared" si="325"/>
        <v>34.884445416799828</v>
      </c>
      <c r="J1624" s="35">
        <f t="shared" si="326"/>
        <v>8519.3473237004637</v>
      </c>
      <c r="K1624" s="35">
        <f t="shared" si="327"/>
        <v>142.38086396866851</v>
      </c>
      <c r="L1624" s="35">
        <f t="shared" si="328"/>
        <v>1043.6539659071987</v>
      </c>
      <c r="M1624" s="35" cm="1">
        <f t="array" ref="M1624">_xll.Interp2dTab(-1,1,Parameters!$V$29:$AI$29,Parameters!$U$30:$U$37,Parameters!$V$30:$AI$37,ABS(J1624),ABS(I1624))*_xll.Interp2dTab(-1,1,Parameters!$V$18:$AI$18,Parameters!$U$19:$U$26,Parameters!$V$19:$AI$26,ABS(J1624),ABS(I1624))</f>
        <v>0.79729209454657823</v>
      </c>
      <c r="N1624" s="35">
        <f t="shared" si="329"/>
        <v>39.034561714440024</v>
      </c>
      <c r="O1624" s="35">
        <f t="shared" si="330"/>
        <v>39034.561714440024</v>
      </c>
      <c r="P1624" s="35">
        <f t="shared" si="336"/>
        <v>2.4224327549128319</v>
      </c>
      <c r="Q1624" s="35" cm="1">
        <f t="array" ref="Q1624">_xll.Interp2dTab(-1,1,Parameters!$AL$29:$AY$29,Parameters!$AK$30:$AK$37,Parameters!$AL$30:$AY$37,ABS(L1624),ABS(K1624))</f>
        <v>0.88225609052897325</v>
      </c>
      <c r="R1624" s="35">
        <f t="shared" si="331"/>
        <v>35.275412437622059</v>
      </c>
      <c r="S1624" s="35">
        <f t="shared" si="337"/>
        <v>1.8391282001114142</v>
      </c>
      <c r="X1624" s="12"/>
      <c r="AB1624" s="17">
        <f>([1]WLTC_BFH!$I1625/1000-H1624)</f>
        <v>-31.094909269013556</v>
      </c>
      <c r="AC1624" s="17">
        <f t="shared" si="332"/>
        <v>31.094909269013556</v>
      </c>
      <c r="AG1624" s="17">
        <f>([1]WLTC_BFH!$U1628/1000-N1624)</f>
        <v>3.8961049522268212</v>
      </c>
      <c r="AH1624" s="17">
        <f t="shared" si="333"/>
        <v>3.8961049522268212</v>
      </c>
      <c r="AK1624">
        <v>1.9814020452571128</v>
      </c>
    </row>
    <row r="1625" spans="1:37" x14ac:dyDescent="0.3">
      <c r="A1625" s="6" t="s">
        <v>6</v>
      </c>
      <c r="B1625" s="6">
        <v>1621</v>
      </c>
      <c r="C1625" s="11">
        <v>115.1</v>
      </c>
      <c r="D1625" s="11">
        <v>115.1</v>
      </c>
      <c r="E1625" s="11">
        <v>111.1396</v>
      </c>
      <c r="F1625" s="13">
        <f t="shared" si="334"/>
        <v>0.27777777777777779</v>
      </c>
      <c r="G1625" s="13">
        <f t="shared" si="335"/>
        <v>18.31450000000001</v>
      </c>
      <c r="H1625" s="35" cm="1">
        <f t="array" ref="H1625">(m*g*_xll.Interp1d(-1,Parameters!$H$48:$H$54,Parameters!$I$48:$I$54,C1625)+c_w*A*rho_L*(C1625/3.6)^2/2+F1625*e_i*m)*C1625/3.6/1000</f>
        <v>30.517487155200325</v>
      </c>
      <c r="I1625" s="35">
        <f t="shared" si="325"/>
        <v>33.909715725870292</v>
      </c>
      <c r="J1625" s="35">
        <f t="shared" si="326"/>
        <v>8594.0129444165068</v>
      </c>
      <c r="K1625" s="35">
        <f t="shared" si="327"/>
        <v>138.40250473513962</v>
      </c>
      <c r="L1625" s="35">
        <f t="shared" si="328"/>
        <v>1052.8008017170778</v>
      </c>
      <c r="M1625" s="35" cm="1">
        <f t="array" ref="M1625">_xll.Interp2dTab(-1,1,Parameters!$V$29:$AI$29,Parameters!$U$30:$U$37,Parameters!$V$30:$AI$37,ABS(J1625),ABS(I1625))*_xll.Interp2dTab(-1,1,Parameters!$V$18:$AI$18,Parameters!$U$19:$U$26,Parameters!$V$19:$AI$26,ABS(J1625),ABS(I1625))</f>
        <v>0.79142146337557762</v>
      </c>
      <c r="N1625" s="35">
        <f t="shared" si="329"/>
        <v>38.560348142488927</v>
      </c>
      <c r="O1625" s="35">
        <f t="shared" si="330"/>
        <v>38560.348142488925</v>
      </c>
      <c r="P1625" s="35">
        <f t="shared" si="336"/>
        <v>2.4331439627301901</v>
      </c>
      <c r="Q1625" s="35" cm="1">
        <f t="array" ref="Q1625">_xll.Interp2dTab(-1,1,Parameters!$AL$29:$AY$29,Parameters!$AK$30:$AK$37,Parameters!$AL$30:$AY$37,ABS(L1625),ABS(K1625))</f>
        <v>0.88522475164876724</v>
      </c>
      <c r="R1625" s="35">
        <f t="shared" si="331"/>
        <v>34.474281360027788</v>
      </c>
      <c r="S1625" s="35">
        <f t="shared" si="337"/>
        <v>1.8487043893780886</v>
      </c>
      <c r="X1625" s="12"/>
      <c r="AB1625" s="17">
        <f>([1]WLTC_BFH!$I1626/1000-H1625)</f>
        <v>-30.487393755200326</v>
      </c>
      <c r="AC1625" s="17">
        <f t="shared" si="332"/>
        <v>30.487393755200326</v>
      </c>
      <c r="AG1625" s="17">
        <f>([1]WLTC_BFH!$U1629/1000-N1625)</f>
        <v>0.10309110984770342</v>
      </c>
      <c r="AH1625" s="17">
        <f t="shared" si="333"/>
        <v>0.10309110984770342</v>
      </c>
      <c r="AK1625">
        <v>-4.4835234266283521</v>
      </c>
    </row>
    <row r="1626" spans="1:37" x14ac:dyDescent="0.3">
      <c r="A1626" s="6" t="s">
        <v>6</v>
      </c>
      <c r="B1626" s="6">
        <v>1622</v>
      </c>
      <c r="C1626" s="11">
        <v>115.9</v>
      </c>
      <c r="D1626" s="11">
        <v>115.9</v>
      </c>
      <c r="E1626" s="11">
        <v>112.544</v>
      </c>
      <c r="F1626" s="13">
        <f t="shared" si="334"/>
        <v>0.22222222222222537</v>
      </c>
      <c r="G1626" s="13">
        <f t="shared" si="335"/>
        <v>18.346694444444456</v>
      </c>
      <c r="H1626" s="35" cm="1">
        <f t="array" ref="H1626">(m*g*_xll.Interp1d(-1,Parameters!$H$48:$H$54,Parameters!$I$48:$I$54,C1626)+c_w*A*rho_L*(C1626/3.6)^2/2+F1626*e_i*m)*C1626/3.6/1000</f>
        <v>28.564853408527711</v>
      </c>
      <c r="I1626" s="35">
        <f t="shared" si="325"/>
        <v>31.520947661313308</v>
      </c>
      <c r="J1626" s="35">
        <f t="shared" si="326"/>
        <v>8653.7454409893417</v>
      </c>
      <c r="K1626" s="35">
        <f t="shared" si="327"/>
        <v>128.65274787965026</v>
      </c>
      <c r="L1626" s="35">
        <f t="shared" si="328"/>
        <v>1060.1182703649811</v>
      </c>
      <c r="M1626" s="35" cm="1">
        <f t="array" ref="M1626">_xll.Interp2dTab(-1,1,Parameters!$V$29:$AI$29,Parameters!$U$30:$U$37,Parameters!$V$30:$AI$37,ABS(J1626),ABS(I1626))*_xll.Interp2dTab(-1,1,Parameters!$V$18:$AI$18,Parameters!$U$19:$U$26,Parameters!$V$19:$AI$26,ABS(J1626),ABS(I1626))</f>
        <v>0.77793403188372723</v>
      </c>
      <c r="N1626" s="35">
        <f t="shared" si="329"/>
        <v>36.718863345468236</v>
      </c>
      <c r="O1626" s="35">
        <f t="shared" si="330"/>
        <v>36718.863345468235</v>
      </c>
      <c r="P1626" s="35">
        <f t="shared" si="336"/>
        <v>2.4433436469928203</v>
      </c>
      <c r="Q1626" s="35" cm="1">
        <f t="array" ref="Q1626">_xll.Interp2dTab(-1,1,Parameters!$AL$29:$AY$29,Parameters!$AK$30:$AK$37,Parameters!$AL$30:$AY$37,ABS(L1626),ABS(K1626))</f>
        <v>0.89306988919498054</v>
      </c>
      <c r="R1626" s="35">
        <f t="shared" si="331"/>
        <v>31.985014559472237</v>
      </c>
      <c r="S1626" s="35">
        <f t="shared" si="337"/>
        <v>1.8575891156446087</v>
      </c>
      <c r="X1626" s="12"/>
      <c r="AB1626" s="17">
        <f>([1]WLTC_BFH!$I1627/1000-H1626)</f>
        <v>-28.530191908527712</v>
      </c>
      <c r="AC1626" s="17">
        <f t="shared" si="332"/>
        <v>28.530191908527712</v>
      </c>
      <c r="AG1626" s="17">
        <f>([1]WLTC_BFH!$U1630/1000-N1626)</f>
        <v>-5.8712062026110736</v>
      </c>
      <c r="AH1626" s="17">
        <f t="shared" si="333"/>
        <v>5.8712062026110736</v>
      </c>
      <c r="AK1626">
        <v>-15.151072707546131</v>
      </c>
    </row>
    <row r="1627" spans="1:37" x14ac:dyDescent="0.3">
      <c r="A1627" s="6" t="s">
        <v>6</v>
      </c>
      <c r="B1627" s="6">
        <v>1623</v>
      </c>
      <c r="C1627" s="11">
        <v>116.5</v>
      </c>
      <c r="D1627" s="11">
        <v>116.5</v>
      </c>
      <c r="E1627" s="11">
        <v>114.0971</v>
      </c>
      <c r="F1627" s="13">
        <f t="shared" si="334"/>
        <v>0.16666666666666508</v>
      </c>
      <c r="G1627" s="13">
        <f t="shared" si="335"/>
        <v>18.379055555555567</v>
      </c>
      <c r="H1627" s="35" cm="1">
        <f t="array" ref="H1627">(m*g*_xll.Interp1d(-1,Parameters!$H$48:$H$54,Parameters!$I$48:$I$54,C1627)+c_w*A*rho_L*(C1627/3.6)^2/2+F1627*e_i*m)*C1627/3.6/1000</f>
        <v>26.470316640837183</v>
      </c>
      <c r="I1627" s="35">
        <f t="shared" si="325"/>
        <v>29.059217344706774</v>
      </c>
      <c r="J1627" s="35">
        <f t="shared" si="326"/>
        <v>8698.5448134189664</v>
      </c>
      <c r="K1627" s="35">
        <f t="shared" si="327"/>
        <v>118.6051955924207</v>
      </c>
      <c r="L1627" s="35">
        <f t="shared" si="328"/>
        <v>1065.6063718509085</v>
      </c>
      <c r="M1627" s="35" cm="1">
        <f t="array" ref="M1627">_xll.Interp2dTab(-1,1,Parameters!$V$29:$AI$29,Parameters!$U$30:$U$37,Parameters!$V$30:$AI$37,ABS(J1627),ABS(I1627))*_xll.Interp2dTab(-1,1,Parameters!$V$18:$AI$18,Parameters!$U$19:$U$26,Parameters!$V$19:$AI$26,ABS(J1627),ABS(I1627))</f>
        <v>0.76413437077749502</v>
      </c>
      <c r="N1627" s="35">
        <f t="shared" si="329"/>
        <v>34.640918735148688</v>
      </c>
      <c r="O1627" s="35">
        <f t="shared" si="330"/>
        <v>34640.918735148691</v>
      </c>
      <c r="P1627" s="35">
        <f t="shared" si="336"/>
        <v>2.4529661244192504</v>
      </c>
      <c r="Q1627" s="35" cm="1">
        <f t="array" ref="Q1627">_xll.Interp2dTab(-1,1,Parameters!$AL$29:$AY$29,Parameters!$AK$30:$AK$37,Parameters!$AL$30:$AY$37,ABS(L1627),ABS(K1627))</f>
        <v>0.90121041999899587</v>
      </c>
      <c r="R1627" s="35">
        <f t="shared" si="331"/>
        <v>29.371960258589414</v>
      </c>
      <c r="S1627" s="35">
        <f t="shared" si="337"/>
        <v>1.8657479934942169</v>
      </c>
      <c r="X1627" s="12"/>
      <c r="AB1627" s="17">
        <f>([1]WLTC_BFH!$I1628/1000-H1627)</f>
        <v>-26.433487840837184</v>
      </c>
      <c r="AC1627" s="17">
        <f t="shared" si="332"/>
        <v>26.433487840837184</v>
      </c>
      <c r="AG1627" s="17">
        <f>([1]WLTC_BFH!$U1631/1000-N1627)</f>
        <v>-5.780198014427615</v>
      </c>
      <c r="AH1627" s="17">
        <f t="shared" si="333"/>
        <v>5.780198014427615</v>
      </c>
      <c r="AK1627">
        <v>-18.793240168868213</v>
      </c>
    </row>
    <row r="1628" spans="1:37" x14ac:dyDescent="0.3">
      <c r="A1628" s="6" t="s">
        <v>6</v>
      </c>
      <c r="B1628" s="6">
        <v>1624</v>
      </c>
      <c r="C1628" s="11">
        <v>116.7</v>
      </c>
      <c r="D1628" s="11">
        <v>116.7</v>
      </c>
      <c r="E1628" s="11">
        <v>115.17570000000001</v>
      </c>
      <c r="F1628" s="13">
        <f t="shared" si="334"/>
        <v>5.5555555555556344E-2</v>
      </c>
      <c r="G1628" s="13">
        <f t="shared" si="335"/>
        <v>18.411472222222233</v>
      </c>
      <c r="H1628" s="35" cm="1">
        <f t="array" ref="H1628">(m*g*_xll.Interp1d(-1,Parameters!$H$48:$H$54,Parameters!$I$48:$I$54,C1628)+c_w*A*rho_L*(C1628/3.6)^2/2+F1628*e_i*m)*C1628/3.6/1000</f>
        <v>21.685060547698555</v>
      </c>
      <c r="I1628" s="35">
        <f t="shared" si="325"/>
        <v>23.765145918614831</v>
      </c>
      <c r="J1628" s="35">
        <f t="shared" si="326"/>
        <v>8713.4779375621747</v>
      </c>
      <c r="K1628" s="35">
        <f t="shared" si="327"/>
        <v>96.997443066826435</v>
      </c>
      <c r="L1628" s="35">
        <f t="shared" si="328"/>
        <v>1067.4357390128844</v>
      </c>
      <c r="M1628" s="35" cm="1">
        <f t="array" ref="M1628">_xll.Interp2dTab(-1,1,Parameters!$V$29:$AI$29,Parameters!$U$30:$U$37,Parameters!$V$30:$AI$37,ABS(J1628),ABS(I1628))*_xll.Interp2dTab(-1,1,Parameters!$V$18:$AI$18,Parameters!$U$19:$U$26,Parameters!$V$19:$AI$26,ABS(J1628),ABS(I1628))</f>
        <v>0.73558243090009467</v>
      </c>
      <c r="N1628" s="35">
        <f t="shared" si="329"/>
        <v>29.480123011045347</v>
      </c>
      <c r="O1628" s="35">
        <f t="shared" si="330"/>
        <v>29480.123011045347</v>
      </c>
      <c r="P1628" s="35">
        <f t="shared" si="336"/>
        <v>2.4611550474778743</v>
      </c>
      <c r="Q1628" s="35" cm="1">
        <f t="array" ref="Q1628">_xll.Interp2dTab(-1,1,Parameters!$AL$29:$AY$29,Parameters!$AK$30:$AK$37,Parameters!$AL$30:$AY$37,ABS(L1628),ABS(K1628))</f>
        <v>0.91582522201700423</v>
      </c>
      <c r="R1628" s="35">
        <f t="shared" si="331"/>
        <v>23.678164813958276</v>
      </c>
      <c r="S1628" s="35">
        <f t="shared" si="337"/>
        <v>1.8723252614980943</v>
      </c>
      <c r="X1628" s="12"/>
      <c r="AB1628" s="17">
        <f>([1]WLTC_BFH!$I1629/1000-H1628)</f>
        <v>-21.654861847698555</v>
      </c>
      <c r="AC1628" s="17">
        <f t="shared" si="332"/>
        <v>21.654861847698555</v>
      </c>
      <c r="AG1628" s="17">
        <f>([1]WLTC_BFH!$U1632/1000-N1628)</f>
        <v>-3.0949338218560847</v>
      </c>
      <c r="AH1628" s="17">
        <f t="shared" si="333"/>
        <v>3.0949338218560847</v>
      </c>
      <c r="AK1628">
        <v>-15.931322182880784</v>
      </c>
    </row>
    <row r="1629" spans="1:37" x14ac:dyDescent="0.3">
      <c r="A1629" s="6" t="s">
        <v>6</v>
      </c>
      <c r="B1629" s="6">
        <v>1625</v>
      </c>
      <c r="C1629" s="11">
        <v>116.6</v>
      </c>
      <c r="D1629" s="11">
        <v>116.6</v>
      </c>
      <c r="E1629" s="11">
        <v>115.80119999999999</v>
      </c>
      <c r="F1629" s="13">
        <f t="shared" si="334"/>
        <v>-2.7777777777780146E-2</v>
      </c>
      <c r="G1629" s="13">
        <f t="shared" si="335"/>
        <v>18.443861111111122</v>
      </c>
      <c r="H1629" s="35" cm="1">
        <f t="array" ref="H1629">(m*g*_xll.Interp1d(-1,Parameters!$H$48:$H$54,Parameters!$I$48:$I$54,C1629)+c_w*A*rho_L*(C1629/3.6)^2/2+F1629*e_i*m)*C1629/3.6/1000</f>
        <v>17.961845548957768</v>
      </c>
      <c r="I1629" s="35">
        <f t="shared" si="325"/>
        <v>19.70167312818635</v>
      </c>
      <c r="J1629" s="35">
        <f t="shared" si="326"/>
        <v>8706.0113754905688</v>
      </c>
      <c r="K1629" s="35">
        <f t="shared" si="327"/>
        <v>80.412378872692585</v>
      </c>
      <c r="L1629" s="35">
        <f t="shared" si="328"/>
        <v>1066.5210554318962</v>
      </c>
      <c r="M1629" s="35" cm="1">
        <f t="array" ref="M1629">_xll.Interp2dTab(-1,1,Parameters!$V$29:$AI$29,Parameters!$U$30:$U$37,Parameters!$V$30:$AI$37,ABS(J1629),ABS(I1629))*_xll.Interp2dTab(-1,1,Parameters!$V$18:$AI$18,Parameters!$U$19:$U$26,Parameters!$V$19:$AI$26,ABS(J1629),ABS(I1629))</f>
        <v>0.71428081355385142</v>
      </c>
      <c r="N1629" s="35">
        <f t="shared" si="329"/>
        <v>25.146756301054669</v>
      </c>
      <c r="O1629" s="35">
        <f t="shared" si="330"/>
        <v>25146.756301054669</v>
      </c>
      <c r="P1629" s="35">
        <f t="shared" si="336"/>
        <v>2.4681402575615006</v>
      </c>
      <c r="Q1629" s="35" cm="1">
        <f t="array" ref="Q1629">_xll.Interp2dTab(-1,1,Parameters!$AL$29:$AY$29,Parameters!$AK$30:$AK$37,Parameters!$AL$30:$AY$37,ABS(L1629),ABS(K1629))</f>
        <v>0.91145343377215526</v>
      </c>
      <c r="R1629" s="35">
        <f t="shared" si="331"/>
        <v>19.706816479499778</v>
      </c>
      <c r="S1629" s="35">
        <f t="shared" si="337"/>
        <v>1.8777993771868442</v>
      </c>
      <c r="X1629" s="12"/>
      <c r="AB1629" s="17">
        <f>([1]WLTC_BFH!$I1630/1000-H1629)</f>
        <v>-17.936912648957769</v>
      </c>
      <c r="AC1629" s="17">
        <f t="shared" si="332"/>
        <v>17.936912648957769</v>
      </c>
      <c r="AG1629" s="17">
        <f>([1]WLTC_BFH!$U1633/1000-N1629)</f>
        <v>-0.27508062537905431</v>
      </c>
      <c r="AH1629" s="17">
        <f t="shared" si="333"/>
        <v>0.27508062537905431</v>
      </c>
      <c r="AK1629">
        <v>-12.256650472268976</v>
      </c>
    </row>
    <row r="1630" spans="1:37" x14ac:dyDescent="0.3">
      <c r="A1630" s="6" t="s">
        <v>6</v>
      </c>
      <c r="B1630" s="6">
        <v>1626</v>
      </c>
      <c r="C1630" s="11">
        <v>116.2</v>
      </c>
      <c r="D1630" s="11">
        <v>116.2</v>
      </c>
      <c r="E1630" s="11">
        <v>116.12860000000001</v>
      </c>
      <c r="F1630" s="13">
        <f t="shared" si="334"/>
        <v>-0.11111111111110875</v>
      </c>
      <c r="G1630" s="13">
        <f t="shared" si="335"/>
        <v>18.476138888888901</v>
      </c>
      <c r="H1630" s="35" cm="1">
        <f t="array" ref="H1630">(m*g*_xll.Interp1d(-1,Parameters!$H$48:$H$54,Parameters!$I$48:$I$54,C1630)+c_w*A*rho_L*(C1630/3.6)^2/2+F1630*e_i*m)*C1630/3.6/1000</f>
        <v>14.107171255731048</v>
      </c>
      <c r="I1630" s="35">
        <f t="shared" si="325"/>
        <v>15.526891301208627</v>
      </c>
      <c r="J1630" s="35">
        <f t="shared" si="326"/>
        <v>8676.1451272041541</v>
      </c>
      <c r="K1630" s="35">
        <f t="shared" si="327"/>
        <v>63.373006845883012</v>
      </c>
      <c r="L1630" s="35">
        <f t="shared" si="328"/>
        <v>1062.8623211079448</v>
      </c>
      <c r="M1630" s="35" cm="1">
        <f t="array" ref="M1630">_xll.Interp2dTab(-1,1,Parameters!$V$29:$AI$29,Parameters!$U$30:$U$37,Parameters!$V$30:$AI$37,ABS(J1630),ABS(I1630))*_xll.Interp2dTab(-1,1,Parameters!$V$18:$AI$18,Parameters!$U$19:$U$26,Parameters!$V$19:$AI$26,ABS(J1630),ABS(I1630))</f>
        <v>0.69319855514809514</v>
      </c>
      <c r="N1630" s="35">
        <f t="shared" si="329"/>
        <v>20.350837651006337</v>
      </c>
      <c r="O1630" s="35">
        <f t="shared" si="330"/>
        <v>20350.837651006335</v>
      </c>
      <c r="P1630" s="35">
        <f t="shared" si="336"/>
        <v>2.4737932680201133</v>
      </c>
      <c r="Q1630" s="35" cm="1">
        <f t="array" ref="Q1630">_xll.Interp2dTab(-1,1,Parameters!$AL$29:$AY$29,Parameters!$AK$30:$AK$37,Parameters!$AL$30:$AY$37,ABS(L1630),ABS(K1630))</f>
        <v>0.90722902750890677</v>
      </c>
      <c r="R1630" s="35">
        <f t="shared" si="331"/>
        <v>15.549735323688758</v>
      </c>
      <c r="S1630" s="35">
        <f t="shared" si="337"/>
        <v>1.8821187481100912</v>
      </c>
      <c r="X1630" s="12"/>
      <c r="AB1630" s="17">
        <f>([1]WLTC_BFH!$I1631/1000-H1630)</f>
        <v>-14.083704355731047</v>
      </c>
      <c r="AC1630" s="17">
        <f t="shared" si="332"/>
        <v>14.083704355731047</v>
      </c>
      <c r="AG1630" s="17">
        <f>([1]WLTC_BFH!$U1634/1000-N1630)</f>
        <v>1.3518913209566037</v>
      </c>
      <c r="AH1630" s="17">
        <f t="shared" si="333"/>
        <v>1.3518913209566037</v>
      </c>
      <c r="AK1630">
        <v>-11.971511100932453</v>
      </c>
    </row>
    <row r="1631" spans="1:37" x14ac:dyDescent="0.3">
      <c r="A1631" s="6" t="s">
        <v>6</v>
      </c>
      <c r="B1631" s="6">
        <v>1627</v>
      </c>
      <c r="C1631" s="11">
        <v>115.2</v>
      </c>
      <c r="D1631" s="11">
        <v>115.2</v>
      </c>
      <c r="E1631" s="11">
        <v>116.2677</v>
      </c>
      <c r="F1631" s="13">
        <f t="shared" si="334"/>
        <v>-0.27777777777777779</v>
      </c>
      <c r="G1631" s="13">
        <f t="shared" si="335"/>
        <v>18.508138888888901</v>
      </c>
      <c r="H1631" s="35" cm="1">
        <f t="array" ref="H1631">(m*g*_xll.Interp1d(-1,Parameters!$H$48:$H$54,Parameters!$I$48:$I$54,C1631)+c_w*A*rho_L*(C1631/3.6)^2/2+F1631*e_i*m)*C1631/3.6/1000</f>
        <v>6.3994124381230488</v>
      </c>
      <c r="I1631" s="35">
        <f t="shared" si="325"/>
        <v>7.1045786133149722</v>
      </c>
      <c r="J1631" s="35">
        <f t="shared" si="326"/>
        <v>8601.4795064881127</v>
      </c>
      <c r="K1631" s="35">
        <f t="shared" si="327"/>
        <v>28.997337610245062</v>
      </c>
      <c r="L1631" s="35">
        <f t="shared" si="328"/>
        <v>1053.7154852980659</v>
      </c>
      <c r="M1631" s="35" cm="1">
        <f t="array" ref="M1631">_xll.Interp2dTab(-1,1,Parameters!$V$29:$AI$29,Parameters!$U$30:$U$37,Parameters!$V$30:$AI$37,ABS(J1631),ABS(I1631))*_xll.Interp2dTab(-1,1,Parameters!$V$18:$AI$18,Parameters!$U$19:$U$26,Parameters!$V$19:$AI$26,ABS(J1631),ABS(I1631))</f>
        <v>0.51215067873204767</v>
      </c>
      <c r="N1631" s="35">
        <f t="shared" si="329"/>
        <v>12.495175158151376</v>
      </c>
      <c r="O1631" s="35">
        <f t="shared" si="330"/>
        <v>12495.175158151376</v>
      </c>
      <c r="P1631" s="35">
        <f t="shared" si="336"/>
        <v>2.4772641500084887</v>
      </c>
      <c r="Q1631" s="35" cm="1">
        <f t="array" ref="Q1631">_xll.Interp2dTab(-1,1,Parameters!$AL$29:$AY$29,Parameters!$AK$30:$AK$37,Parameters!$AL$30:$AY$37,ABS(L1631),ABS(K1631))</f>
        <v>0.822874138316808</v>
      </c>
      <c r="R1631" s="35">
        <f t="shared" si="331"/>
        <v>7.7769031011389789</v>
      </c>
      <c r="S1631" s="35">
        <f t="shared" si="337"/>
        <v>1.8842789989715187</v>
      </c>
      <c r="X1631" s="12"/>
      <c r="AB1631" s="17">
        <f>([1]WLTC_BFH!$I1632/1000-H1631)</f>
        <v>-6.3783973381230492</v>
      </c>
      <c r="AC1631" s="17">
        <f t="shared" si="332"/>
        <v>6.3783973381230492</v>
      </c>
      <c r="AG1631" s="17">
        <f>([1]WLTC_BFH!$U1635/1000-N1631)</f>
        <v>3.85682484184888</v>
      </c>
      <c r="AH1631" s="17">
        <f t="shared" si="333"/>
        <v>3.85682484184888</v>
      </c>
      <c r="AK1631">
        <v>-15.12209366325456</v>
      </c>
    </row>
    <row r="1632" spans="1:37" x14ac:dyDescent="0.3">
      <c r="A1632" s="6" t="s">
        <v>6</v>
      </c>
      <c r="B1632" s="6">
        <v>1628</v>
      </c>
      <c r="C1632" s="11">
        <v>113.8</v>
      </c>
      <c r="D1632" s="11">
        <v>113.8</v>
      </c>
      <c r="E1632" s="11">
        <v>116.2754</v>
      </c>
      <c r="F1632" s="13">
        <f t="shared" si="334"/>
        <v>-0.38888888888889045</v>
      </c>
      <c r="G1632" s="13">
        <f t="shared" si="335"/>
        <v>18.539750000000012</v>
      </c>
      <c r="H1632" s="35" cm="1">
        <f t="array" ref="H1632">(m*g*_xll.Interp1d(-1,Parameters!$H$48:$H$54,Parameters!$I$48:$I$54,C1632)+c_w*A*rho_L*(C1632/3.6)^2/2+F1632*e_i*m)*C1632/3.6/1000</f>
        <v>1.0874767648610473</v>
      </c>
      <c r="I1632" s="35">
        <f t="shared" si="325"/>
        <v>1.2221610159982161</v>
      </c>
      <c r="J1632" s="35">
        <f t="shared" si="326"/>
        <v>8496.9476374856513</v>
      </c>
      <c r="K1632" s="35">
        <f t="shared" si="327"/>
        <v>4.9882501867967193</v>
      </c>
      <c r="L1632" s="35">
        <f t="shared" si="328"/>
        <v>1040.9099151642351</v>
      </c>
      <c r="M1632" s="35" cm="1">
        <f t="array" ref="M1632">_xll.Interp2dTab(-1,1,Parameters!$V$29:$AI$29,Parameters!$U$30:$U$37,Parameters!$V$30:$AI$37,ABS(J1632),ABS(I1632))*_xll.Interp2dTab(-1,1,Parameters!$V$18:$AI$18,Parameters!$U$19:$U$26,Parameters!$V$19:$AI$26,ABS(J1632),ABS(I1632))</f>
        <v>0.25380802726755486</v>
      </c>
      <c r="N1632" s="35">
        <f t="shared" si="329"/>
        <v>4.2846429112924405</v>
      </c>
      <c r="O1632" s="35">
        <f t="shared" si="330"/>
        <v>4284.6429112924407</v>
      </c>
      <c r="P1632" s="35">
        <f t="shared" si="336"/>
        <v>2.478454328594959</v>
      </c>
      <c r="Q1632" s="35" cm="1">
        <f t="array" ref="Q1632">_xll.Interp2dTab(-1,1,Parameters!$AL$29:$AY$29,Parameters!$AK$30:$AK$37,Parameters!$AL$30:$AY$37,ABS(L1632),ABS(K1632))</f>
        <v>0.48139916527954657</v>
      </c>
      <c r="R1632" s="35">
        <f t="shared" si="331"/>
        <v>2.2589917957783618</v>
      </c>
      <c r="S1632" s="35">
        <f t="shared" si="337"/>
        <v>1.8849064966925684</v>
      </c>
      <c r="X1632" s="12"/>
      <c r="AB1632" s="17">
        <f>([1]WLTC_BFH!$I1633/1000-H1632)</f>
        <v>-1.0667937648610473</v>
      </c>
      <c r="AC1632" s="17">
        <f t="shared" si="332"/>
        <v>1.0667937648610473</v>
      </c>
      <c r="AG1632" s="17">
        <f>([1]WLTC_BFH!$U1636/1000-N1632)</f>
        <v>0.6200910336612786</v>
      </c>
      <c r="AH1632" s="17">
        <f t="shared" si="333"/>
        <v>0.6200910336612786</v>
      </c>
      <c r="AK1632">
        <v>-25.020229740363362</v>
      </c>
    </row>
    <row r="1633" spans="1:37" x14ac:dyDescent="0.3">
      <c r="A1633" s="6" t="s">
        <v>6</v>
      </c>
      <c r="B1633" s="6">
        <v>1629</v>
      </c>
      <c r="C1633" s="11">
        <v>112</v>
      </c>
      <c r="D1633" s="11">
        <v>112</v>
      </c>
      <c r="E1633" s="11">
        <v>116.03660000000001</v>
      </c>
      <c r="F1633" s="13">
        <f t="shared" si="334"/>
        <v>-0.49999999999999922</v>
      </c>
      <c r="G1633" s="13">
        <f t="shared" si="335"/>
        <v>18.570861111111125</v>
      </c>
      <c r="H1633" s="35" cm="1">
        <f t="array" ref="H1633">(m*g*_xll.Interp1d(-1,Parameters!$H$48:$H$54,Parameters!$I$48:$I$54,C1633)+c_w*A*rho_L*(C1633/3.6)^2/2+F1633*e_i*m)*C1633/3.6/1000</f>
        <v>-4.2043328137422478</v>
      </c>
      <c r="I1633" s="35">
        <f t="shared" si="325"/>
        <v>4.8009785634952431</v>
      </c>
      <c r="J1633" s="35">
        <f t="shared" si="326"/>
        <v>8362.5495201967751</v>
      </c>
      <c r="K1633" s="35">
        <f t="shared" si="327"/>
        <v>19.595194006905835</v>
      </c>
      <c r="L1633" s="35">
        <f t="shared" si="328"/>
        <v>1024.445610706453</v>
      </c>
      <c r="M1633" s="35" cm="1">
        <f t="array" ref="M1633">_xll.Interp2dTab(-1,1,Parameters!$V$29:$AI$29,Parameters!$U$30:$U$37,Parameters!$V$30:$AI$37,ABS(J1633),ABS(I1633))*_xll.Interp2dTab(-1,1,Parameters!$V$18:$AI$18,Parameters!$U$19:$U$26,Parameters!$V$19:$AI$26,ABS(J1633),ABS(I1633))</f>
        <v>0.40479220823816758</v>
      </c>
      <c r="N1633" s="35">
        <f t="shared" si="329"/>
        <v>-1.701881163842913</v>
      </c>
      <c r="O1633" s="35">
        <f t="shared" si="330"/>
        <v>-1701.8811638429129</v>
      </c>
      <c r="P1633" s="35">
        <f t="shared" si="336"/>
        <v>2.477981583827225</v>
      </c>
      <c r="Q1633" s="35" cm="1">
        <f t="array" ref="Q1633">_xll.Interp2dTab(-1,1,Parameters!$AL$29:$AY$29,Parameters!$AK$30:$AK$37,Parameters!$AL$30:$AY$37,ABS(L1633),ABS(K1633))</f>
        <v>0.72040314874443534</v>
      </c>
      <c r="R1633" s="35">
        <f t="shared" si="331"/>
        <v>-3.0288145973894669</v>
      </c>
      <c r="S1633" s="35">
        <f t="shared" si="337"/>
        <v>1.8840651593044047</v>
      </c>
      <c r="X1633" s="12"/>
      <c r="AB1633" s="17">
        <f>([1]WLTC_BFH!$I1634/1000-H1633)</f>
        <v>4.2205309137422482</v>
      </c>
      <c r="AC1633" s="17">
        <f t="shared" si="332"/>
        <v>4.2205309137422482</v>
      </c>
      <c r="AG1633" s="17">
        <f>([1]WLTC_BFH!$U1637/1000-N1633)</f>
        <v>0.92120789651603685</v>
      </c>
      <c r="AH1633" s="17">
        <f t="shared" si="333"/>
        <v>0.92120789651603685</v>
      </c>
      <c r="AK1633">
        <v>-27.75626567625703</v>
      </c>
    </row>
    <row r="1634" spans="1:37" x14ac:dyDescent="0.3">
      <c r="A1634" s="6" t="s">
        <v>6</v>
      </c>
      <c r="B1634" s="6">
        <v>1630</v>
      </c>
      <c r="C1634" s="11">
        <v>110.1</v>
      </c>
      <c r="D1634" s="11">
        <v>110.1</v>
      </c>
      <c r="E1634" s="11">
        <v>115.42359999999999</v>
      </c>
      <c r="F1634" s="13">
        <f t="shared" si="334"/>
        <v>-0.52777777777777934</v>
      </c>
      <c r="G1634" s="13">
        <f t="shared" si="335"/>
        <v>18.601444444444457</v>
      </c>
      <c r="H1634" s="35" cm="1">
        <f t="array" ref="H1634">(m*g*_xll.Interp1d(-1,Parameters!$H$48:$H$54,Parameters!$I$48:$I$54,C1634)+c_w*A*rho_L*(C1634/3.6)^2/2+F1634*e_i*m)*C1634/3.6/1000</f>
        <v>-5.8768877117401201</v>
      </c>
      <c r="I1634" s="35">
        <f t="shared" si="325"/>
        <v>6.8266993377960885</v>
      </c>
      <c r="J1634" s="35">
        <f t="shared" si="326"/>
        <v>8220.684840836293</v>
      </c>
      <c r="K1634" s="35">
        <f t="shared" si="327"/>
        <v>27.863173347214737</v>
      </c>
      <c r="L1634" s="35">
        <f t="shared" si="328"/>
        <v>1007.0666226676825</v>
      </c>
      <c r="M1634" s="35" cm="1">
        <f t="array" ref="M1634">_xll.Interp2dTab(-1,1,Parameters!$V$29:$AI$29,Parameters!$U$30:$U$37,Parameters!$V$30:$AI$37,ABS(J1634),ABS(I1634))*_xll.Interp2dTab(-1,1,Parameters!$V$18:$AI$18,Parameters!$U$19:$U$26,Parameters!$V$19:$AI$26,ABS(J1634),ABS(I1634))</f>
        <v>0.50439207088266846</v>
      </c>
      <c r="N1634" s="35">
        <f t="shared" si="329"/>
        <v>-2.9642555632695058</v>
      </c>
      <c r="O1634" s="35">
        <f t="shared" si="330"/>
        <v>-2964.2555632695057</v>
      </c>
      <c r="P1634" s="35">
        <f t="shared" si="336"/>
        <v>2.4771581795040944</v>
      </c>
      <c r="Q1634" s="35" cm="1">
        <f t="array" ref="Q1634">_xll.Interp2dTab(-1,1,Parameters!$AL$29:$AY$29,Parameters!$AK$30:$AK$37,Parameters!$AL$30:$AY$37,ABS(L1634),ABS(K1634))</f>
        <v>0.8210588963241211</v>
      </c>
      <c r="R1634" s="35">
        <f t="shared" si="331"/>
        <v>-4.8252709384221326</v>
      </c>
      <c r="S1634" s="35">
        <f t="shared" si="337"/>
        <v>1.8827248062659541</v>
      </c>
      <c r="X1634" s="12"/>
      <c r="AB1634" s="17">
        <f>([1]WLTC_BFH!$I1635/1000-H1634)</f>
        <v>5.8892563117401204</v>
      </c>
      <c r="AC1634" s="17">
        <f t="shared" si="332"/>
        <v>5.8892563117401204</v>
      </c>
      <c r="AG1634" s="17">
        <f>([1]WLTC_BFH!$U1638/1000-N1634)</f>
        <v>1.602335563269522</v>
      </c>
      <c r="AH1634" s="17">
        <f t="shared" si="333"/>
        <v>1.602335563269522</v>
      </c>
      <c r="AK1634">
        <v>-23.760398591259946</v>
      </c>
    </row>
    <row r="1635" spans="1:37" x14ac:dyDescent="0.3">
      <c r="A1635" s="6" t="s">
        <v>6</v>
      </c>
      <c r="B1635" s="6">
        <v>1631</v>
      </c>
      <c r="C1635" s="11">
        <v>108.3</v>
      </c>
      <c r="D1635" s="11">
        <v>108.3</v>
      </c>
      <c r="E1635" s="11">
        <v>114.1459</v>
      </c>
      <c r="F1635" s="13">
        <f t="shared" si="334"/>
        <v>-0.49999999999999922</v>
      </c>
      <c r="G1635" s="13">
        <f t="shared" si="335"/>
        <v>18.631527777777791</v>
      </c>
      <c r="H1635" s="35" cm="1">
        <f t="array" ref="H1635">(m*g*_xll.Interp1d(-1,Parameters!$H$48:$H$54,Parameters!$I$48:$I$54,C1635)+c_w*A*rho_L*(C1635/3.6)^2/2+F1635*e_i*m)*C1635/3.6/1000</f>
        <v>-5.1867322237673577</v>
      </c>
      <c r="I1635" s="35">
        <f t="shared" si="325"/>
        <v>6.1251407484926759</v>
      </c>
      <c r="J1635" s="35">
        <f t="shared" si="326"/>
        <v>8086.2867235474168</v>
      </c>
      <c r="K1635" s="35">
        <f t="shared" si="327"/>
        <v>24.999761964972858</v>
      </c>
      <c r="L1635" s="35">
        <f t="shared" si="328"/>
        <v>990.60231820990032</v>
      </c>
      <c r="M1635" s="35" cm="1">
        <f t="array" ref="M1635">_xll.Interp2dTab(-1,1,Parameters!$V$29:$AI$29,Parameters!$U$30:$U$37,Parameters!$V$30:$AI$37,ABS(J1635),ABS(I1635))*_xll.Interp2dTab(-1,1,Parameters!$V$18:$AI$18,Parameters!$U$19:$U$26,Parameters!$V$19:$AI$26,ABS(J1635),ABS(I1635))</f>
        <v>0.47144369154238258</v>
      </c>
      <c r="N1635" s="35">
        <f t="shared" si="329"/>
        <v>-2.4452521866147143</v>
      </c>
      <c r="O1635" s="35">
        <f t="shared" si="330"/>
        <v>-2445.2521866147144</v>
      </c>
      <c r="P1635" s="35">
        <f t="shared" si="336"/>
        <v>2.4764789427855902</v>
      </c>
      <c r="Q1635" s="35" cm="1">
        <f t="array" ref="Q1635">_xll.Interp2dTab(-1,1,Parameters!$AL$29:$AY$29,Parameters!$AK$30:$AK$37,Parameters!$AL$30:$AY$37,ABS(L1635),ABS(K1635))</f>
        <v>0.81375513314995573</v>
      </c>
      <c r="R1635" s="35">
        <f t="shared" si="331"/>
        <v>-4.220729971364972</v>
      </c>
      <c r="S1635" s="35">
        <f t="shared" si="337"/>
        <v>1.8815523812739083</v>
      </c>
      <c r="X1635" s="12"/>
      <c r="AB1635" s="17">
        <f>([1]WLTC_BFH!$I1636/1000-H1635)</f>
        <v>5.1907086237673576</v>
      </c>
      <c r="AC1635" s="17">
        <f t="shared" si="332"/>
        <v>5.1907086237673576</v>
      </c>
      <c r="AG1635" s="17">
        <f>([1]WLTC_BFH!$U1639/1000-N1635)</f>
        <v>6.4828521866152116</v>
      </c>
      <c r="AH1635" s="17">
        <f t="shared" si="333"/>
        <v>6.4828521866152116</v>
      </c>
      <c r="AK1635">
        <v>-10.078919778680753</v>
      </c>
    </row>
    <row r="1636" spans="1:37" x14ac:dyDescent="0.3">
      <c r="A1636" s="6" t="s">
        <v>6</v>
      </c>
      <c r="B1636" s="6">
        <v>1632</v>
      </c>
      <c r="C1636" s="11">
        <v>107</v>
      </c>
      <c r="D1636" s="11">
        <v>107</v>
      </c>
      <c r="E1636" s="11">
        <v>112.1101</v>
      </c>
      <c r="F1636" s="13">
        <f t="shared" si="334"/>
        <v>-0.36111111111111033</v>
      </c>
      <c r="G1636" s="13">
        <f t="shared" si="335"/>
        <v>18.661250000000013</v>
      </c>
      <c r="H1636" s="35" cm="1">
        <f t="array" ref="H1636">(m*g*_xll.Interp1d(-1,Parameters!$H$48:$H$54,Parameters!$I$48:$I$54,C1636)+c_w*A*rho_L*(C1636/3.6)^2/2+F1636*e_i*m)*C1636/3.6/1000</f>
        <v>0.10628581392724624</v>
      </c>
      <c r="I1636" s="35">
        <f t="shared" si="325"/>
        <v>0.12704050959371618</v>
      </c>
      <c r="J1636" s="35">
        <f t="shared" si="326"/>
        <v>7989.2214166165604</v>
      </c>
      <c r="K1636" s="35">
        <f t="shared" si="327"/>
        <v>0.51851583990675265</v>
      </c>
      <c r="L1636" s="35">
        <f t="shared" si="328"/>
        <v>978.71143165705746</v>
      </c>
      <c r="M1636" s="35" cm="1">
        <f t="array" ref="M1636">_xll.Interp2dTab(-1,1,Parameters!$V$29:$AI$29,Parameters!$U$30:$U$37,Parameters!$V$30:$AI$37,ABS(J1636),ABS(I1636))*_xll.Interp2dTab(-1,1,Parameters!$V$18:$AI$18,Parameters!$U$19:$U$26,Parameters!$V$19:$AI$26,ABS(J1636),ABS(I1636))</f>
        <v>2.2165901740165025E-2</v>
      </c>
      <c r="N1636" s="35">
        <f t="shared" si="329"/>
        <v>4.79501421476819</v>
      </c>
      <c r="O1636" s="35">
        <f t="shared" si="330"/>
        <v>4795.01421476819</v>
      </c>
      <c r="P1636" s="35">
        <f t="shared" si="336"/>
        <v>2.4778108911785814</v>
      </c>
      <c r="Q1636" s="35" cm="1">
        <f t="array" ref="Q1636">_xll.Interp2dTab(-1,1,Parameters!$AL$29:$AY$29,Parameters!$AK$30:$AK$37,Parameters!$AL$30:$AY$37,ABS(L1636),ABS(K1636))</f>
        <v>0.40868027513278687</v>
      </c>
      <c r="R1636" s="35">
        <f t="shared" si="331"/>
        <v>0.2600708191573774</v>
      </c>
      <c r="S1636" s="35">
        <f t="shared" si="337"/>
        <v>1.8816246231681186</v>
      </c>
      <c r="X1636" s="12"/>
      <c r="AB1636" s="17">
        <f>([1]WLTC_BFH!$I1637/1000-H1636)</f>
        <v>-0.11261561392724624</v>
      </c>
      <c r="AC1636" s="17">
        <f t="shared" si="332"/>
        <v>0.11261561392724624</v>
      </c>
      <c r="AG1636" s="17">
        <f>([1]WLTC_BFH!$U1640/1000-N1636)</f>
        <v>5.7624257852321863</v>
      </c>
      <c r="AH1636" s="17">
        <f t="shared" si="333"/>
        <v>5.7624257852321863</v>
      </c>
      <c r="AK1636">
        <v>6.9784481675514414</v>
      </c>
    </row>
    <row r="1637" spans="1:37" x14ac:dyDescent="0.3">
      <c r="A1637" s="6" t="s">
        <v>6</v>
      </c>
      <c r="B1637" s="6">
        <v>1633</v>
      </c>
      <c r="C1637" s="11">
        <v>106.1</v>
      </c>
      <c r="D1637" s="11">
        <v>106.1</v>
      </c>
      <c r="E1637" s="11">
        <v>109.90049999999999</v>
      </c>
      <c r="F1637" s="13">
        <f t="shared" si="334"/>
        <v>-0.25000000000000155</v>
      </c>
      <c r="G1637" s="13">
        <f t="shared" si="335"/>
        <v>18.690722222222234</v>
      </c>
      <c r="H1637" s="35" cm="1">
        <f t="array" ref="H1637">(m*g*_xll.Interp1d(-1,Parameters!$H$48:$H$54,Parameters!$I$48:$I$54,C1637)+c_w*A*rho_L*(C1637/3.6)^2/2+F1637*e_i*m)*C1637/3.6/1000</f>
        <v>4.2974981501421308</v>
      </c>
      <c r="I1637" s="35">
        <f t="shared" si="325"/>
        <v>5.1802535460034598</v>
      </c>
      <c r="J1637" s="35">
        <f t="shared" si="326"/>
        <v>7922.0223579721223</v>
      </c>
      <c r="K1637" s="35">
        <f t="shared" si="327"/>
        <v>21.14320484801312</v>
      </c>
      <c r="L1637" s="35">
        <f t="shared" si="328"/>
        <v>970.47927942816636</v>
      </c>
      <c r="M1637" s="35" cm="1">
        <f t="array" ref="M1637">_xll.Interp2dTab(-1,1,Parameters!$V$29:$AI$29,Parameters!$U$30:$U$37,Parameters!$V$30:$AI$37,ABS(J1637),ABS(I1637))*_xll.Interp2dTab(-1,1,Parameters!$V$18:$AI$18,Parameters!$U$19:$U$26,Parameters!$V$19:$AI$26,ABS(J1637),ABS(I1637))</f>
        <v>0.42841714856704155</v>
      </c>
      <c r="N1637" s="35">
        <f t="shared" si="329"/>
        <v>10.031106748449005</v>
      </c>
      <c r="O1637" s="35">
        <f t="shared" si="330"/>
        <v>10031.106748449005</v>
      </c>
      <c r="P1637" s="35">
        <f t="shared" si="336"/>
        <v>2.4805973097198173</v>
      </c>
      <c r="Q1637" s="35" cm="1">
        <f t="array" ref="Q1637">_xll.Interp2dTab(-1,1,Parameters!$AL$29:$AY$29,Parameters!$AK$30:$AK$37,Parameters!$AL$30:$AY$37,ABS(L1637),ABS(K1637))</f>
        <v>0.75673516178439493</v>
      </c>
      <c r="R1637" s="35">
        <f t="shared" si="331"/>
        <v>5.6789988983841502</v>
      </c>
      <c r="S1637" s="35">
        <f t="shared" si="337"/>
        <v>1.8832021228621143</v>
      </c>
      <c r="X1637" s="12"/>
      <c r="AB1637" s="17">
        <f>([1]WLTC_BFH!$I1638/1000-H1637)</f>
        <v>-4.303079750142131</v>
      </c>
      <c r="AC1637" s="17">
        <f t="shared" si="332"/>
        <v>4.303079750142131</v>
      </c>
      <c r="AG1637" s="17">
        <f>([1]WLTC_BFH!$U1641/1000-N1637)</f>
        <v>-1.4890267484493709</v>
      </c>
      <c r="AH1637" s="17">
        <f t="shared" si="333"/>
        <v>1.4890267484493709</v>
      </c>
      <c r="AK1637">
        <v>5.957393648217308</v>
      </c>
    </row>
    <row r="1638" spans="1:37" x14ac:dyDescent="0.3">
      <c r="A1638" s="6" t="s">
        <v>6</v>
      </c>
      <c r="B1638" s="6">
        <v>1634</v>
      </c>
      <c r="C1638" s="11">
        <v>105.8</v>
      </c>
      <c r="D1638" s="11">
        <v>105.8</v>
      </c>
      <c r="E1638" s="11">
        <v>108.1896</v>
      </c>
      <c r="F1638" s="13">
        <f t="shared" si="334"/>
        <v>-8.3333333333332538E-2</v>
      </c>
      <c r="G1638" s="13">
        <f t="shared" si="335"/>
        <v>18.720111111111123</v>
      </c>
      <c r="H1638" s="35" cm="1">
        <f t="array" ref="H1638">(m*g*_xll.Interp1d(-1,Parameters!$H$48:$H$54,Parameters!$I$48:$I$54,C1638)+c_w*A*rho_L*(C1638/3.6)^2/2+F1638*e_i*m)*C1638/3.6/1000</f>
        <v>10.860235847835714</v>
      </c>
      <c r="I1638" s="35">
        <f t="shared" si="325"/>
        <v>13.128173003805134</v>
      </c>
      <c r="J1638" s="35">
        <f t="shared" si="326"/>
        <v>7899.6226717573081</v>
      </c>
      <c r="K1638" s="35">
        <f t="shared" si="327"/>
        <v>53.582638115030655</v>
      </c>
      <c r="L1638" s="35">
        <f t="shared" si="328"/>
        <v>967.73522868520251</v>
      </c>
      <c r="M1638" s="35" cm="1">
        <f t="array" ref="M1638">_xll.Interp2dTab(-1,1,Parameters!$V$29:$AI$29,Parameters!$U$30:$U$37,Parameters!$V$30:$AI$37,ABS(J1638),ABS(I1638))*_xll.Interp2dTab(-1,1,Parameters!$V$18:$AI$18,Parameters!$U$19:$U$26,Parameters!$V$19:$AI$26,ABS(J1638),ABS(I1638))</f>
        <v>0.69920284748420469</v>
      </c>
      <c r="N1638" s="35">
        <f t="shared" si="329"/>
        <v>15.532310669088131</v>
      </c>
      <c r="O1638" s="35">
        <f t="shared" si="330"/>
        <v>15532.310669088132</v>
      </c>
      <c r="P1638" s="35">
        <f t="shared" si="336"/>
        <v>2.4849118404612307</v>
      </c>
      <c r="Q1638" s="35" cm="1">
        <f t="array" ref="Q1638">_xll.Interp2dTab(-1,1,Parameters!$AL$29:$AY$29,Parameters!$AK$30:$AK$37,Parameters!$AL$30:$AY$37,ABS(L1638),ABS(K1638))</f>
        <v>0.91389676755469185</v>
      </c>
      <c r="R1638" s="35">
        <f t="shared" si="331"/>
        <v>11.883438297844496</v>
      </c>
      <c r="S1638" s="35">
        <f t="shared" si="337"/>
        <v>1.8865030779448488</v>
      </c>
      <c r="X1638" s="12"/>
      <c r="AB1638" s="17">
        <f>([1]WLTC_BFH!$I1639/1000-H1638)</f>
        <v>-10.860402047835715</v>
      </c>
      <c r="AC1638" s="17">
        <f t="shared" si="332"/>
        <v>10.860402047835715</v>
      </c>
      <c r="AG1638" s="17">
        <f>([1]WLTC_BFH!$U1642/1000-N1638)</f>
        <v>-5.3838015781791455</v>
      </c>
      <c r="AH1638" s="17">
        <f t="shared" si="333"/>
        <v>5.3838015781791455</v>
      </c>
      <c r="AK1638">
        <v>3.9072982333311961</v>
      </c>
    </row>
    <row r="1639" spans="1:37" x14ac:dyDescent="0.3">
      <c r="A1639" s="6" t="s">
        <v>6</v>
      </c>
      <c r="B1639" s="6">
        <v>1635</v>
      </c>
      <c r="C1639" s="11">
        <v>105.7</v>
      </c>
      <c r="D1639" s="11">
        <v>105.7</v>
      </c>
      <c r="E1639" s="11">
        <v>107.2332</v>
      </c>
      <c r="F1639" s="13">
        <f t="shared" si="334"/>
        <v>-2.7777777777776198E-2</v>
      </c>
      <c r="G1639" s="13">
        <f t="shared" si="335"/>
        <v>18.749472222222234</v>
      </c>
      <c r="H1639" s="35" cm="1">
        <f t="array" ref="H1639">(m*g*_xll.Interp1d(-1,Parameters!$H$48:$H$54,Parameters!$I$48:$I$54,C1639)+c_w*A*rho_L*(C1639/3.6)^2/2+F1639*e_i*m)*C1639/3.6/1000</f>
        <v>13.039564389423605</v>
      </c>
      <c r="I1639" s="35">
        <f t="shared" si="325"/>
        <v>15.777522133361337</v>
      </c>
      <c r="J1639" s="35">
        <f t="shared" si="326"/>
        <v>7892.1561096857067</v>
      </c>
      <c r="K1639" s="35">
        <f t="shared" si="327"/>
        <v>64.395956587314302</v>
      </c>
      <c r="L1639" s="35">
        <f t="shared" si="328"/>
        <v>966.82054510421494</v>
      </c>
      <c r="M1639" s="35" cm="1">
        <f t="array" ref="M1639">_xll.Interp2dTab(-1,1,Parameters!$V$29:$AI$29,Parameters!$U$30:$U$37,Parameters!$V$30:$AI$37,ABS(J1639),ABS(I1639))*_xll.Interp2dTab(-1,1,Parameters!$V$18:$AI$18,Parameters!$U$19:$U$26,Parameters!$V$19:$AI$26,ABS(J1639),ABS(I1639))</f>
        <v>0.71171106369410175</v>
      </c>
      <c r="N1639" s="35">
        <f t="shared" si="329"/>
        <v>18.321429937792985</v>
      </c>
      <c r="O1639" s="35">
        <f t="shared" si="330"/>
        <v>18321.429937792986</v>
      </c>
      <c r="P1639" s="35">
        <f t="shared" si="336"/>
        <v>2.4900011265550619</v>
      </c>
      <c r="Q1639" s="35" cm="1">
        <f t="array" ref="Q1639">_xll.Interp2dTab(-1,1,Parameters!$AL$29:$AY$29,Parameters!$AK$30:$AK$37,Parameters!$AL$30:$AY$37,ABS(L1639),ABS(K1639))</f>
        <v>0.91600607681013313</v>
      </c>
      <c r="R1639" s="35">
        <f t="shared" si="331"/>
        <v>14.235237865268447</v>
      </c>
      <c r="S1639" s="35">
        <f t="shared" si="337"/>
        <v>1.8904573106852012</v>
      </c>
      <c r="X1639" s="12"/>
      <c r="AB1639" s="17">
        <f>([1]WLTC_BFH!$I1640/1000-H1639)</f>
        <v>-13.030958389423605</v>
      </c>
      <c r="AC1639" s="17">
        <f t="shared" si="332"/>
        <v>13.030958389423605</v>
      </c>
      <c r="AG1639" s="17">
        <f>([1]WLTC_BFH!$U1643/1000-N1639)</f>
        <v>-0.39346803303154587</v>
      </c>
      <c r="AH1639" s="17">
        <f t="shared" si="333"/>
        <v>0.39346803303154587</v>
      </c>
      <c r="AK1639">
        <v>0.99982681035307763</v>
      </c>
    </row>
    <row r="1640" spans="1:37" x14ac:dyDescent="0.3">
      <c r="A1640" s="6" t="s">
        <v>6</v>
      </c>
      <c r="B1640" s="6">
        <v>1636</v>
      </c>
      <c r="C1640" s="11">
        <v>105.7</v>
      </c>
      <c r="D1640" s="11">
        <v>105.7</v>
      </c>
      <c r="E1640" s="11">
        <v>106.226</v>
      </c>
      <c r="F1640" s="13">
        <f t="shared" si="334"/>
        <v>0</v>
      </c>
      <c r="G1640" s="13">
        <f t="shared" si="335"/>
        <v>18.778833333333345</v>
      </c>
      <c r="H1640" s="35" cm="1">
        <f t="array" ref="H1640">(m*g*_xll.Interp1d(-1,Parameters!$H$48:$H$54,Parameters!$I$48:$I$54,C1640)+c_w*A*rho_L*(C1640/3.6)^2/2+F1640*e_i*m)*C1640/3.6/1000</f>
        <v>14.148762246522308</v>
      </c>
      <c r="I1640" s="35">
        <f t="shared" si="325"/>
        <v>17.119621701875015</v>
      </c>
      <c r="J1640" s="35">
        <f t="shared" si="326"/>
        <v>7892.1561096857067</v>
      </c>
      <c r="K1640" s="35">
        <f t="shared" si="327"/>
        <v>69.87373597620288</v>
      </c>
      <c r="L1640" s="35">
        <f t="shared" si="328"/>
        <v>966.82054510421494</v>
      </c>
      <c r="M1640" s="35" cm="1">
        <f t="array" ref="M1640">_xll.Interp2dTab(-1,1,Parameters!$V$29:$AI$29,Parameters!$U$30:$U$37,Parameters!$V$30:$AI$37,ABS(J1640),ABS(I1640))*_xll.Interp2dTab(-1,1,Parameters!$V$18:$AI$18,Parameters!$U$19:$U$26,Parameters!$V$19:$AI$26,ABS(J1640),ABS(I1640))</f>
        <v>0.71795061674424554</v>
      </c>
      <c r="N1640" s="35">
        <f t="shared" si="329"/>
        <v>19.707152437146661</v>
      </c>
      <c r="O1640" s="35">
        <f t="shared" si="330"/>
        <v>19707.152437146662</v>
      </c>
      <c r="P1640" s="35">
        <f t="shared" si="336"/>
        <v>2.4954753355653803</v>
      </c>
      <c r="Q1640" s="35" cm="1">
        <f t="array" ref="Q1640">_xll.Interp2dTab(-1,1,Parameters!$AL$29:$AY$29,Parameters!$AK$30:$AK$37,Parameters!$AL$30:$AY$37,ABS(L1640),ABS(K1640))</f>
        <v>0.91702893279424591</v>
      </c>
      <c r="R1640" s="35">
        <f t="shared" si="331"/>
        <v>15.428915861367779</v>
      </c>
      <c r="S1640" s="35">
        <f t="shared" si="337"/>
        <v>1.8947431206466923</v>
      </c>
      <c r="X1640" s="12"/>
      <c r="AB1640" s="17">
        <f>([1]WLTC_BFH!$I1641/1000-H1640)</f>
        <v>-14.144257646522307</v>
      </c>
      <c r="AC1640" s="17">
        <f t="shared" si="332"/>
        <v>14.144257646522307</v>
      </c>
      <c r="AG1640" s="17">
        <f>([1]WLTC_BFH!$U1644/1000-N1640)</f>
        <v>4.1081808961866919</v>
      </c>
      <c r="AH1640" s="17">
        <f t="shared" si="333"/>
        <v>4.1081808961866919</v>
      </c>
      <c r="AK1640">
        <v>8.5346882236501695</v>
      </c>
    </row>
    <row r="1641" spans="1:37" x14ac:dyDescent="0.3">
      <c r="A1641" s="6" t="s">
        <v>6</v>
      </c>
      <c r="B1641" s="6">
        <v>1637</v>
      </c>
      <c r="C1641" s="11">
        <v>105.6</v>
      </c>
      <c r="D1641" s="11">
        <v>105.6</v>
      </c>
      <c r="E1641" s="11">
        <v>105.4388</v>
      </c>
      <c r="F1641" s="13">
        <f t="shared" si="334"/>
        <v>-2.7777777777780146E-2</v>
      </c>
      <c r="G1641" s="13">
        <f t="shared" si="335"/>
        <v>18.808166666666679</v>
      </c>
      <c r="H1641" s="35" cm="1">
        <f t="array" ref="H1641">(m*g*_xll.Interp1d(-1,Parameters!$H$48:$H$54,Parameters!$I$48:$I$54,C1641)+c_w*A*rho_L*(C1641/3.6)^2/2+F1641*e_i*m)*C1641/3.6/1000</f>
        <v>12.998470554017574</v>
      </c>
      <c r="I1641" s="35">
        <f t="shared" si="325"/>
        <v>15.742693447700949</v>
      </c>
      <c r="J1641" s="35">
        <f t="shared" si="326"/>
        <v>7884.6895476141017</v>
      </c>
      <c r="K1641" s="35">
        <f t="shared" si="327"/>
        <v>64.253803306791426</v>
      </c>
      <c r="L1641" s="35">
        <f t="shared" si="328"/>
        <v>965.90586152322692</v>
      </c>
      <c r="M1641" s="35" cm="1">
        <f t="array" ref="M1641">_xll.Interp2dTab(-1,1,Parameters!$V$29:$AI$29,Parameters!$U$30:$U$37,Parameters!$V$30:$AI$37,ABS(J1641),ABS(I1641))*_xll.Interp2dTab(-1,1,Parameters!$V$18:$AI$18,Parameters!$U$19:$U$26,Parameters!$V$19:$AI$26,ABS(J1641),ABS(I1641))</f>
        <v>0.711792628396275</v>
      </c>
      <c r="N1641" s="35">
        <f t="shared" si="329"/>
        <v>18.261597599435884</v>
      </c>
      <c r="O1641" s="35">
        <f t="shared" si="330"/>
        <v>18261.597599435885</v>
      </c>
      <c r="P1641" s="35">
        <f t="shared" si="336"/>
        <v>2.5005480015652237</v>
      </c>
      <c r="Q1641" s="35" cm="1">
        <f t="array" ref="Q1641">_xll.Interp2dTab(-1,1,Parameters!$AL$29:$AY$29,Parameters!$AK$30:$AK$37,Parameters!$AL$30:$AY$37,ABS(L1641),ABS(K1641))</f>
        <v>0.91606578605153066</v>
      </c>
      <c r="R1641" s="35">
        <f t="shared" si="331"/>
        <v>14.189450967319919</v>
      </c>
      <c r="S1641" s="35">
        <f t="shared" si="337"/>
        <v>1.8986846348042812</v>
      </c>
      <c r="X1641" s="12"/>
      <c r="AB1641" s="17">
        <f>([1]WLTC_BFH!$I1642/1000-H1641)</f>
        <v>-12.990608154017574</v>
      </c>
      <c r="AC1641" s="17">
        <f t="shared" si="332"/>
        <v>12.990608154017574</v>
      </c>
      <c r="AG1641" s="17">
        <f>([1]WLTC_BFH!$U1645/1000-N1641)</f>
        <v>2.1950752977606207</v>
      </c>
      <c r="AH1641" s="17">
        <f t="shared" si="333"/>
        <v>2.1950752977606207</v>
      </c>
      <c r="AK1641">
        <v>2.5862373850755169</v>
      </c>
    </row>
    <row r="1642" spans="1:37" x14ac:dyDescent="0.3">
      <c r="A1642" s="6" t="s">
        <v>6</v>
      </c>
      <c r="B1642" s="6">
        <v>1638</v>
      </c>
      <c r="C1642" s="11">
        <v>105.3</v>
      </c>
      <c r="D1642" s="11">
        <v>105.3</v>
      </c>
      <c r="E1642" s="11">
        <v>105.00069999999999</v>
      </c>
      <c r="F1642" s="13">
        <f t="shared" si="334"/>
        <v>-8.3333333333332538E-2</v>
      </c>
      <c r="G1642" s="13">
        <f t="shared" si="335"/>
        <v>18.83741666666668</v>
      </c>
      <c r="H1642" s="35" cm="1">
        <f t="array" ref="H1642">(m*g*_xll.Interp1d(-1,Parameters!$H$48:$H$54,Parameters!$I$48:$I$54,C1642)+c_w*A*rho_L*(C1642/3.6)^2/2+F1642*e_i*m)*C1642/3.6/1000</f>
        <v>10.665620517175725</v>
      </c>
      <c r="I1642" s="35">
        <f t="shared" si="325"/>
        <v>12.954136184559932</v>
      </c>
      <c r="J1642" s="35">
        <f t="shared" si="326"/>
        <v>7862.2898613992884</v>
      </c>
      <c r="K1642" s="35">
        <f t="shared" si="327"/>
        <v>52.872306837281364</v>
      </c>
      <c r="L1642" s="35">
        <f t="shared" si="328"/>
        <v>963.16181078026318</v>
      </c>
      <c r="M1642" s="35" cm="1">
        <f t="array" ref="M1642">_xll.Interp2dTab(-1,1,Parameters!$V$29:$AI$29,Parameters!$U$30:$U$37,Parameters!$V$30:$AI$37,ABS(J1642),ABS(I1642))*_xll.Interp2dTab(-1,1,Parameters!$V$18:$AI$18,Parameters!$U$19:$U$26,Parameters!$V$19:$AI$26,ABS(J1642),ABS(I1642))</f>
        <v>0.69971326566698366</v>
      </c>
      <c r="N1642" s="35">
        <f t="shared" si="329"/>
        <v>15.24284452004636</v>
      </c>
      <c r="O1642" s="35">
        <f t="shared" si="330"/>
        <v>15242.844520046359</v>
      </c>
      <c r="P1642" s="35">
        <f t="shared" si="336"/>
        <v>2.5047821250430142</v>
      </c>
      <c r="Q1642" s="35" cm="1">
        <f t="array" ref="Q1642">_xll.Interp2dTab(-1,1,Parameters!$AL$29:$AY$29,Parameters!$AK$30:$AK$37,Parameters!$AL$30:$AY$37,ABS(L1642),ABS(K1642))</f>
        <v>0.91421595605632244</v>
      </c>
      <c r="R1642" s="35">
        <f t="shared" si="331"/>
        <v>11.66641256534648</v>
      </c>
      <c r="S1642" s="35">
        <f t="shared" si="337"/>
        <v>1.9019253049613218</v>
      </c>
      <c r="X1642" s="12"/>
      <c r="AB1642" s="17">
        <f>([1]WLTC_BFH!$I1643/1000-H1642)</f>
        <v>-10.654414217175725</v>
      </c>
      <c r="AC1642" s="17">
        <f t="shared" si="332"/>
        <v>10.654414217175725</v>
      </c>
      <c r="AG1642" s="17">
        <f>([1]WLTC_BFH!$U1646/1000-N1642)</f>
        <v>-1.849648258363974</v>
      </c>
      <c r="AH1642" s="17">
        <f t="shared" si="333"/>
        <v>1.849648258363974</v>
      </c>
      <c r="AK1642">
        <v>-8.5209899516456478</v>
      </c>
    </row>
    <row r="1643" spans="1:37" x14ac:dyDescent="0.3">
      <c r="A1643" s="6" t="s">
        <v>6</v>
      </c>
      <c r="B1643" s="6">
        <v>1639</v>
      </c>
      <c r="C1643" s="11">
        <v>104.9</v>
      </c>
      <c r="D1643" s="11">
        <v>104.9</v>
      </c>
      <c r="E1643" s="11">
        <v>105.18989999999999</v>
      </c>
      <c r="F1643" s="13">
        <f t="shared" si="334"/>
        <v>-0.11111111111110875</v>
      </c>
      <c r="G1643" s="13">
        <f t="shared" si="335"/>
        <v>18.866555555555568</v>
      </c>
      <c r="H1643" s="35" cm="1">
        <f t="array" ref="H1643">(m*g*_xll.Interp1d(-1,Parameters!$H$48:$H$54,Parameters!$I$48:$I$54,C1643)+c_w*A*rho_L*(C1643/3.6)^2/2+F1643*e_i*m)*C1643/3.6/1000</f>
        <v>9.4104200173567705</v>
      </c>
      <c r="I1643" s="35">
        <f t="shared" si="325"/>
        <v>11.473190953250855</v>
      </c>
      <c r="J1643" s="35">
        <f t="shared" si="326"/>
        <v>7832.423613112871</v>
      </c>
      <c r="K1643" s="35">
        <f t="shared" si="327"/>
        <v>46.827828875693363</v>
      </c>
      <c r="L1643" s="35">
        <f t="shared" si="328"/>
        <v>959.50307645631153</v>
      </c>
      <c r="M1643" s="35" cm="1">
        <f t="array" ref="M1643">_xll.Interp2dTab(-1,1,Parameters!$V$29:$AI$29,Parameters!$U$30:$U$37,Parameters!$V$30:$AI$37,ABS(J1643),ABS(I1643))*_xll.Interp2dTab(-1,1,Parameters!$V$18:$AI$18,Parameters!$U$19:$U$26,Parameters!$V$19:$AI$26,ABS(J1643),ABS(I1643))</f>
        <v>0.69404358778890651</v>
      </c>
      <c r="N1643" s="35">
        <f t="shared" si="329"/>
        <v>13.558831437859133</v>
      </c>
      <c r="O1643" s="35">
        <f t="shared" si="330"/>
        <v>13558.831437859133</v>
      </c>
      <c r="P1643" s="35">
        <f t="shared" si="336"/>
        <v>2.5085484671090863</v>
      </c>
      <c r="Q1643" s="35" cm="1">
        <f t="array" ref="Q1643">_xll.Interp2dTab(-1,1,Parameters!$AL$29:$AY$29,Parameters!$AK$30:$AK$37,Parameters!$AL$30:$AY$37,ABS(L1643),ABS(K1643))</f>
        <v>0.90290256591500473</v>
      </c>
      <c r="R1643" s="35">
        <f t="shared" si="331"/>
        <v>10.422409208484435</v>
      </c>
      <c r="S1643" s="35">
        <f t="shared" si="337"/>
        <v>1.9048204186303452</v>
      </c>
      <c r="X1643" s="12"/>
      <c r="AB1643" s="17">
        <f>([1]WLTC_BFH!$I1644/1000-H1643)</f>
        <v>-9.391881717356771</v>
      </c>
      <c r="AC1643" s="17">
        <f t="shared" si="332"/>
        <v>9.391881717356771</v>
      </c>
      <c r="AG1643" s="17">
        <f>([1]WLTC_BFH!$U1647/1000-N1643)</f>
        <v>0.16581721078939893</v>
      </c>
      <c r="AH1643" s="17">
        <f t="shared" si="333"/>
        <v>0.16581721078939893</v>
      </c>
      <c r="AK1643">
        <v>-16.01092684022403</v>
      </c>
    </row>
    <row r="1644" spans="1:37" x14ac:dyDescent="0.3">
      <c r="A1644" s="6" t="s">
        <v>6</v>
      </c>
      <c r="B1644" s="6">
        <v>1640</v>
      </c>
      <c r="C1644" s="11">
        <v>104.4</v>
      </c>
      <c r="D1644" s="11">
        <v>104.4</v>
      </c>
      <c r="E1644" s="11">
        <v>105.3616</v>
      </c>
      <c r="F1644" s="13">
        <f t="shared" si="334"/>
        <v>-0.1388888888888889</v>
      </c>
      <c r="G1644" s="13">
        <f t="shared" si="335"/>
        <v>18.895555555555568</v>
      </c>
      <c r="H1644" s="35" cm="1">
        <f t="array" ref="H1644">(m*g*_xll.Interp1d(-1,Parameters!$H$48:$H$54,Parameters!$I$48:$I$54,C1644)+c_w*A*rho_L*(C1644/3.6)^2/2+F1644*e_i*m)*C1644/3.6/1000</f>
        <v>8.1287268665609425</v>
      </c>
      <c r="I1644" s="35">
        <f t="shared" si="325"/>
        <v>9.9580140469936804</v>
      </c>
      <c r="J1644" s="35">
        <f t="shared" si="326"/>
        <v>7795.0908027548503</v>
      </c>
      <c r="K1644" s="35">
        <f t="shared" si="327"/>
        <v>40.643634332804709</v>
      </c>
      <c r="L1644" s="35">
        <f t="shared" si="328"/>
        <v>954.92965855137209</v>
      </c>
      <c r="M1644" s="35" cm="1">
        <f t="array" ref="M1644">_xll.Interp2dTab(-1,1,Parameters!$V$29:$AI$29,Parameters!$U$30:$U$37,Parameters!$V$30:$AI$37,ABS(J1644),ABS(I1644))*_xll.Interp2dTab(-1,1,Parameters!$V$18:$AI$18,Parameters!$U$19:$U$26,Parameters!$V$19:$AI$26,ABS(J1644),ABS(I1644))</f>
        <v>0.68632563550081405</v>
      </c>
      <c r="N1644" s="35">
        <f t="shared" si="329"/>
        <v>11.843833955917127</v>
      </c>
      <c r="O1644" s="35">
        <f t="shared" si="330"/>
        <v>11843.833955917127</v>
      </c>
      <c r="P1644" s="35">
        <f t="shared" si="336"/>
        <v>2.5118384209857298</v>
      </c>
      <c r="Q1644" s="35" cm="1">
        <f t="array" ref="Q1644">_xll.Interp2dTab(-1,1,Parameters!$AL$29:$AY$29,Parameters!$AK$30:$AK$37,Parameters!$AL$30:$AY$37,ABS(L1644),ABS(K1644))</f>
        <v>0.88214190662014624</v>
      </c>
      <c r="R1644" s="35">
        <f t="shared" si="331"/>
        <v>9.2147610328427625</v>
      </c>
      <c r="S1644" s="35">
        <f t="shared" si="337"/>
        <v>1.9073800744728016</v>
      </c>
      <c r="X1644" s="12"/>
      <c r="AB1644" s="17">
        <f>([1]WLTC_BFH!$I1645/1000-H1644)</f>
        <v>-8.1121396665609424</v>
      </c>
      <c r="AC1644" s="17">
        <f t="shared" si="332"/>
        <v>8.1121396665609424</v>
      </c>
      <c r="AG1644" s="17">
        <f>([1]WLTC_BFH!$U1648/1000-N1644)</f>
        <v>5.6146221844337809</v>
      </c>
      <c r="AH1644" s="17">
        <f t="shared" si="333"/>
        <v>5.6146221844337809</v>
      </c>
      <c r="AK1644">
        <v>-12.272872767819941</v>
      </c>
    </row>
    <row r="1645" spans="1:37" x14ac:dyDescent="0.3">
      <c r="A1645" s="6" t="s">
        <v>6</v>
      </c>
      <c r="B1645" s="6">
        <v>1641</v>
      </c>
      <c r="C1645" s="11">
        <v>104</v>
      </c>
      <c r="D1645" s="11">
        <v>104</v>
      </c>
      <c r="E1645" s="11">
        <v>104.92140000000001</v>
      </c>
      <c r="F1645" s="13">
        <f t="shared" si="334"/>
        <v>-0.11111111111111269</v>
      </c>
      <c r="G1645" s="13">
        <f t="shared" si="335"/>
        <v>18.924444444444458</v>
      </c>
      <c r="H1645" s="35" cm="1">
        <f t="array" ref="H1645">(m*g*_xll.Interp1d(-1,Parameters!$H$48:$H$54,Parameters!$I$48:$I$54,C1645)+c_w*A*rho_L*(C1645/3.6)^2/2+F1645*e_i*m)*C1645/3.6/1000</f>
        <v>9.0766593812095024</v>
      </c>
      <c r="I1645" s="35">
        <f t="shared" si="325"/>
        <v>11.162035537913471</v>
      </c>
      <c r="J1645" s="35">
        <f t="shared" si="326"/>
        <v>7765.2245544684329</v>
      </c>
      <c r="K1645" s="35">
        <f t="shared" si="327"/>
        <v>45.557848047993836</v>
      </c>
      <c r="L1645" s="35">
        <f t="shared" si="328"/>
        <v>951.27092422742044</v>
      </c>
      <c r="M1645" s="35" cm="1">
        <f t="array" ref="M1645">_xll.Interp2dTab(-1,1,Parameters!$V$29:$AI$29,Parameters!$U$30:$U$37,Parameters!$V$30:$AI$37,ABS(J1645),ABS(I1645))*_xll.Interp2dTab(-1,1,Parameters!$V$18:$AI$18,Parameters!$U$19:$U$26,Parameters!$V$19:$AI$26,ABS(J1645),ABS(I1645))</f>
        <v>0.6951133050597017</v>
      </c>
      <c r="N1645" s="35">
        <f t="shared" si="329"/>
        <v>13.057812755331922</v>
      </c>
      <c r="O1645" s="35">
        <f t="shared" si="330"/>
        <v>13057.812755331921</v>
      </c>
      <c r="P1645" s="35">
        <f t="shared" si="336"/>
        <v>2.5154655911955444</v>
      </c>
      <c r="Q1645" s="35" cm="1">
        <f t="array" ref="Q1645">_xll.Interp2dTab(-1,1,Parameters!$AL$29:$AY$29,Parameters!$AK$30:$AK$37,Parameters!$AL$30:$AY$37,ABS(L1645),ABS(K1645))</f>
        <v>0.89970184327798486</v>
      </c>
      <c r="R1645" s="35">
        <f t="shared" si="331"/>
        <v>10.088519267827094</v>
      </c>
      <c r="S1645" s="35">
        <f t="shared" si="337"/>
        <v>1.9101824409360868</v>
      </c>
      <c r="X1645" s="12"/>
      <c r="AB1645" s="17">
        <f>([1]WLTC_BFH!$I1646/1000-H1645)</f>
        <v>-9.0683552812095023</v>
      </c>
      <c r="AC1645" s="17">
        <f t="shared" si="332"/>
        <v>9.0683552812095023</v>
      </c>
      <c r="AG1645" s="17">
        <f>([1]WLTC_BFH!$U1649/1000-N1645)</f>
        <v>5.4167532824039508</v>
      </c>
      <c r="AH1645" s="17">
        <f t="shared" si="333"/>
        <v>5.4167532824039508</v>
      </c>
      <c r="AK1645">
        <v>-3.3360343982480387</v>
      </c>
    </row>
    <row r="1646" spans="1:37" x14ac:dyDescent="0.3">
      <c r="A1646" s="6" t="s">
        <v>6</v>
      </c>
      <c r="B1646" s="6">
        <v>1642</v>
      </c>
      <c r="C1646" s="11">
        <v>103.8</v>
      </c>
      <c r="D1646" s="11">
        <v>103.8</v>
      </c>
      <c r="E1646" s="11">
        <v>104.3484</v>
      </c>
      <c r="F1646" s="13">
        <f t="shared" si="334"/>
        <v>-5.5555555555556344E-2</v>
      </c>
      <c r="G1646" s="13">
        <f t="shared" si="335"/>
        <v>18.953277777777792</v>
      </c>
      <c r="H1646" s="35" cm="1">
        <f t="array" ref="H1646">(m*g*_xll.Interp1d(-1,Parameters!$H$48:$H$54,Parameters!$I$48:$I$54,C1646)+c_w*A*rho_L*(C1646/3.6)^2/2+F1646*e_i*m)*C1646/3.6/1000</f>
        <v>11.181794577016877</v>
      </c>
      <c r="I1646" s="35">
        <f t="shared" si="325"/>
        <v>13.777323567010997</v>
      </c>
      <c r="J1646" s="35">
        <f t="shared" si="326"/>
        <v>7750.2914303252255</v>
      </c>
      <c r="K1646" s="35">
        <f t="shared" si="327"/>
        <v>56.23214613875539</v>
      </c>
      <c r="L1646" s="35">
        <f t="shared" si="328"/>
        <v>949.44155706544473</v>
      </c>
      <c r="M1646" s="35" cm="1">
        <f t="array" ref="M1646">_xll.Interp2dTab(-1,1,Parameters!$V$29:$AI$29,Parameters!$U$30:$U$37,Parameters!$V$30:$AI$37,ABS(J1646),ABS(I1646))*_xll.Interp2dTab(-1,1,Parameters!$V$18:$AI$18,Parameters!$U$19:$U$26,Parameters!$V$19:$AI$26,ABS(J1646),ABS(I1646))</f>
        <v>0.70734369175409317</v>
      </c>
      <c r="N1646" s="35">
        <f t="shared" si="329"/>
        <v>15.808149146404219</v>
      </c>
      <c r="O1646" s="35">
        <f t="shared" si="330"/>
        <v>15808.149146404219</v>
      </c>
      <c r="P1646" s="35">
        <f t="shared" si="336"/>
        <v>2.519856743736212</v>
      </c>
      <c r="Q1646" s="35" cm="1">
        <f t="array" ref="Q1646">_xll.Interp2dTab(-1,1,Parameters!$AL$29:$AY$29,Parameters!$AK$30:$AK$37,Parameters!$AL$30:$AY$37,ABS(L1646),ABS(K1646))</f>
        <v>0.91617623847924023</v>
      </c>
      <c r="R1646" s="35">
        <f t="shared" si="331"/>
        <v>12.204851105478923</v>
      </c>
      <c r="S1646" s="35">
        <f t="shared" si="337"/>
        <v>1.9135726773542754</v>
      </c>
      <c r="X1646" s="12"/>
      <c r="AB1646" s="17">
        <f>([1]WLTC_BFH!$I1647/1000-H1646)</f>
        <v>-11.172688277016878</v>
      </c>
      <c r="AC1646" s="17">
        <f t="shared" si="332"/>
        <v>11.172688277016878</v>
      </c>
      <c r="AG1646" s="17">
        <f>([1]WLTC_BFH!$U1650/1000-N1646)</f>
        <v>2.175850853595783</v>
      </c>
      <c r="AH1646" s="17">
        <f t="shared" si="333"/>
        <v>2.175850853595783</v>
      </c>
      <c r="AK1646">
        <v>-1.635350669444037</v>
      </c>
    </row>
    <row r="1647" spans="1:37" x14ac:dyDescent="0.3">
      <c r="A1647" s="6" t="s">
        <v>6</v>
      </c>
      <c r="B1647" s="6">
        <v>1643</v>
      </c>
      <c r="C1647" s="11">
        <v>103.9</v>
      </c>
      <c r="D1647" s="11">
        <v>103.9</v>
      </c>
      <c r="E1647" s="11">
        <v>104.0976</v>
      </c>
      <c r="F1647" s="13">
        <f t="shared" si="334"/>
        <v>2.7777777777780146E-2</v>
      </c>
      <c r="G1647" s="13">
        <f t="shared" si="335"/>
        <v>18.982138888888905</v>
      </c>
      <c r="H1647" s="35" cm="1">
        <f t="array" ref="H1647">(m*g*_xll.Interp1d(-1,Parameters!$H$48:$H$54,Parameters!$I$48:$I$54,C1647)+c_w*A*rho_L*(C1647/3.6)^2/2+F1647*e_i*m)*C1647/3.6/1000</f>
        <v>14.491476611257875</v>
      </c>
      <c r="I1647" s="35">
        <f t="shared" si="325"/>
        <v>17.838067165611847</v>
      </c>
      <c r="J1647" s="35">
        <f t="shared" si="326"/>
        <v>7757.7579923968296</v>
      </c>
      <c r="K1647" s="35">
        <f t="shared" si="327"/>
        <v>72.806071136444757</v>
      </c>
      <c r="L1647" s="35">
        <f t="shared" si="328"/>
        <v>950.35624064643264</v>
      </c>
      <c r="M1647" s="35" cm="1">
        <f t="array" ref="M1647">_xll.Interp2dTab(-1,1,Parameters!$V$29:$AI$29,Parameters!$U$30:$U$37,Parameters!$V$30:$AI$37,ABS(J1647),ABS(I1647))*_xll.Interp2dTab(-1,1,Parameters!$V$18:$AI$18,Parameters!$U$19:$U$26,Parameters!$V$19:$AI$26,ABS(J1647),ABS(I1647))</f>
        <v>0.72541576333045132</v>
      </c>
      <c r="N1647" s="35">
        <f t="shared" si="329"/>
        <v>19.976787580030184</v>
      </c>
      <c r="O1647" s="35">
        <f t="shared" si="330"/>
        <v>19976.787580030184</v>
      </c>
      <c r="P1647" s="35">
        <f t="shared" si="336"/>
        <v>2.5254058513973314</v>
      </c>
      <c r="Q1647" s="35" cm="1">
        <f t="array" ref="Q1647">_xll.Interp2dTab(-1,1,Parameters!$AL$29:$AY$29,Parameters!$AK$30:$AK$37,Parameters!$AL$30:$AY$37,ABS(L1647),ABS(K1647))</f>
        <v>0.91907271851972649</v>
      </c>
      <c r="R1647" s="35">
        <f t="shared" si="331"/>
        <v>15.767497303802124</v>
      </c>
      <c r="S1647" s="35">
        <f t="shared" si="337"/>
        <v>1.9179525377164426</v>
      </c>
      <c r="X1647" s="12"/>
      <c r="AB1647" s="17">
        <f>([1]WLTC_BFH!$I1648/1000-H1647)</f>
        <v>-14.478319111257875</v>
      </c>
      <c r="AC1647" s="17">
        <f t="shared" si="332"/>
        <v>14.478319111257875</v>
      </c>
      <c r="AG1647" s="17">
        <f>([1]WLTC_BFH!$U1651/1000-N1647)</f>
        <v>1.4018070145640209</v>
      </c>
      <c r="AH1647" s="17">
        <f t="shared" si="333"/>
        <v>1.4018070145640209</v>
      </c>
      <c r="AK1647">
        <v>-1.9331643759534032</v>
      </c>
    </row>
    <row r="1648" spans="1:37" x14ac:dyDescent="0.3">
      <c r="A1648" s="6" t="s">
        <v>6</v>
      </c>
      <c r="B1648" s="6">
        <v>1644</v>
      </c>
      <c r="C1648" s="11">
        <v>104.4</v>
      </c>
      <c r="D1648" s="11">
        <v>104.4</v>
      </c>
      <c r="E1648" s="11">
        <v>104.0094</v>
      </c>
      <c r="F1648" s="13">
        <f t="shared" si="334"/>
        <v>0.1388888888888889</v>
      </c>
      <c r="G1648" s="13">
        <f t="shared" si="335"/>
        <v>19.011138888888905</v>
      </c>
      <c r="H1648" s="35" cm="1">
        <f t="array" ref="H1648">(m*g*_xll.Interp1d(-1,Parameters!$H$48:$H$54,Parameters!$I$48:$I$54,C1648)+c_w*A*rho_L*(C1648/3.6)^2/2+F1648*e_i*m)*C1648/3.6/1000</f>
        <v>19.084285644338717</v>
      </c>
      <c r="I1648" s="35">
        <f t="shared" si="325"/>
        <v>23.379009732131223</v>
      </c>
      <c r="J1648" s="35">
        <f t="shared" si="326"/>
        <v>7795.0908027548503</v>
      </c>
      <c r="K1648" s="35">
        <f t="shared" si="327"/>
        <v>95.421428221693589</v>
      </c>
      <c r="L1648" s="35">
        <f t="shared" si="328"/>
        <v>954.92965855137209</v>
      </c>
      <c r="M1648" s="35" cm="1">
        <f t="array" ref="M1648">_xll.Interp2dTab(-1,1,Parameters!$V$29:$AI$29,Parameters!$U$30:$U$37,Parameters!$V$30:$AI$37,ABS(J1648),ABS(I1648))*_xll.Interp2dTab(-1,1,Parameters!$V$18:$AI$18,Parameters!$U$19:$U$26,Parameters!$V$19:$AI$26,ABS(J1648),ABS(I1648))</f>
        <v>0.74981372500089072</v>
      </c>
      <c r="N1648" s="35">
        <f t="shared" si="329"/>
        <v>25.452035629670618</v>
      </c>
      <c r="O1648" s="35">
        <f t="shared" si="330"/>
        <v>25452.03562967062</v>
      </c>
      <c r="P1648" s="35">
        <f t="shared" si="336"/>
        <v>2.5324758612944622</v>
      </c>
      <c r="Q1648" s="35" cm="1">
        <f t="array" ref="Q1648">_xll.Interp2dTab(-1,1,Parameters!$AL$29:$AY$29,Parameters!$AK$30:$AK$37,Parameters!$AL$30:$AY$37,ABS(L1648),ABS(K1648))</f>
        <v>0.92277245607758718</v>
      </c>
      <c r="R1648" s="35">
        <f t="shared" si="331"/>
        <v>20.681464340038886</v>
      </c>
      <c r="S1648" s="35">
        <f t="shared" si="337"/>
        <v>1.923697388922009</v>
      </c>
      <c r="X1648" s="12"/>
      <c r="AB1648" s="17">
        <f>([1]WLTC_BFH!$I1649/1000-H1648)</f>
        <v>-19.070331344338715</v>
      </c>
      <c r="AC1648" s="17">
        <f t="shared" si="332"/>
        <v>19.070331344338715</v>
      </c>
      <c r="AG1648" s="17">
        <f>([1]WLTC_BFH!$U1652/1000-N1648)</f>
        <v>-1.3651887828238962</v>
      </c>
      <c r="AH1648" s="17">
        <f t="shared" si="333"/>
        <v>1.3651887828238962</v>
      </c>
      <c r="AK1648">
        <v>-1.065667370022922</v>
      </c>
    </row>
    <row r="1649" spans="1:37" x14ac:dyDescent="0.3">
      <c r="A1649" s="6" t="s">
        <v>6</v>
      </c>
      <c r="B1649" s="6">
        <v>1645</v>
      </c>
      <c r="C1649" s="11">
        <v>105.1</v>
      </c>
      <c r="D1649" s="11">
        <v>105.1</v>
      </c>
      <c r="E1649" s="11">
        <v>103.9438</v>
      </c>
      <c r="F1649" s="13">
        <f t="shared" si="334"/>
        <v>0.19444444444444128</v>
      </c>
      <c r="G1649" s="13">
        <f t="shared" si="335"/>
        <v>19.040333333333351</v>
      </c>
      <c r="H1649" s="35" cm="1">
        <f t="array" ref="H1649">(m*g*_xll.Interp1d(-1,Parameters!$H$48:$H$54,Parameters!$I$48:$I$54,C1649)+c_w*A*rho_L*(C1649/3.6)^2/2+F1649*e_i*m)*C1649/3.6/1000</f>
        <v>21.617293646888687</v>
      </c>
      <c r="I1649" s="35">
        <f t="shared" si="325"/>
        <v>26.305666394677278</v>
      </c>
      <c r="J1649" s="35">
        <f t="shared" si="326"/>
        <v>7847.3567372560801</v>
      </c>
      <c r="K1649" s="35">
        <f t="shared" si="327"/>
        <v>107.36657738987532</v>
      </c>
      <c r="L1649" s="35">
        <f t="shared" si="328"/>
        <v>961.33244361828736</v>
      </c>
      <c r="M1649" s="35" cm="1">
        <f t="array" ref="M1649">_xll.Interp2dTab(-1,1,Parameters!$V$29:$AI$29,Parameters!$U$30:$U$37,Parameters!$V$30:$AI$37,ABS(J1649),ABS(I1649))*_xll.Interp2dTab(-1,1,Parameters!$V$18:$AI$18,Parameters!$U$19:$U$26,Parameters!$V$19:$AI$26,ABS(J1649),ABS(I1649))</f>
        <v>0.76229660351747275</v>
      </c>
      <c r="N1649" s="35">
        <f t="shared" si="329"/>
        <v>28.358113557294885</v>
      </c>
      <c r="O1649" s="35">
        <f t="shared" si="330"/>
        <v>28358.113557294884</v>
      </c>
      <c r="P1649" s="35">
        <f t="shared" si="336"/>
        <v>2.5403531150603773</v>
      </c>
      <c r="Q1649" s="35" cm="1">
        <f t="array" ref="Q1649">_xll.Interp2dTab(-1,1,Parameters!$AL$29:$AY$29,Parameters!$AK$30:$AK$37,Parameters!$AL$30:$AY$37,ABS(L1649),ABS(K1649))</f>
        <v>0.91671787471051769</v>
      </c>
      <c r="R1649" s="35">
        <f t="shared" si="331"/>
        <v>23.58118483695436</v>
      </c>
      <c r="S1649" s="35">
        <f t="shared" si="337"/>
        <v>1.9302477180433852</v>
      </c>
      <c r="X1649" s="12"/>
      <c r="AB1649" s="17">
        <f>([1]WLTC_BFH!$I1650/1000-H1649)</f>
        <v>-21.603366446888685</v>
      </c>
      <c r="AC1649" s="17">
        <f t="shared" si="332"/>
        <v>21.603366446888685</v>
      </c>
      <c r="AG1649" s="17">
        <f>([1]WLTC_BFH!$U1653/1000-N1649)</f>
        <v>-2.6428703140517982</v>
      </c>
      <c r="AH1649" s="17">
        <f t="shared" si="333"/>
        <v>2.6428703140517982</v>
      </c>
      <c r="AK1649">
        <v>0.36571272423884693</v>
      </c>
    </row>
    <row r="1650" spans="1:37" x14ac:dyDescent="0.3">
      <c r="A1650" s="6" t="s">
        <v>6</v>
      </c>
      <c r="B1650" s="6">
        <v>1646</v>
      </c>
      <c r="C1650" s="11">
        <v>106.1</v>
      </c>
      <c r="D1650" s="11">
        <v>106.1</v>
      </c>
      <c r="E1650" s="11">
        <v>104.1096</v>
      </c>
      <c r="F1650" s="13">
        <f t="shared" si="334"/>
        <v>0.27777777777777779</v>
      </c>
      <c r="G1650" s="13">
        <f t="shared" si="335"/>
        <v>19.069805555555572</v>
      </c>
      <c r="H1650" s="35" cm="1">
        <f t="array" ref="H1650">(m*g*_xll.Interp1d(-1,Parameters!$H$48:$H$54,Parameters!$I$48:$I$54,C1650)+c_w*A*rho_L*(C1650/3.6)^2/2+F1650*e_i*m)*C1650/3.6/1000</f>
        <v>25.452010544895277</v>
      </c>
      <c r="I1650" s="35">
        <f t="shared" si="325"/>
        <v>30.680145347764867</v>
      </c>
      <c r="J1650" s="35">
        <f t="shared" si="326"/>
        <v>7922.0223579721223</v>
      </c>
      <c r="K1650" s="35">
        <f t="shared" si="327"/>
        <v>125.22101323690231</v>
      </c>
      <c r="L1650" s="35">
        <f t="shared" si="328"/>
        <v>970.47927942816636</v>
      </c>
      <c r="M1650" s="35" cm="1">
        <f t="array" ref="M1650">_xll.Interp2dTab(-1,1,Parameters!$V$29:$AI$29,Parameters!$U$30:$U$37,Parameters!$V$30:$AI$37,ABS(J1650),ABS(I1650))*_xll.Interp2dTab(-1,1,Parameters!$V$18:$AI$18,Parameters!$U$19:$U$26,Parameters!$V$19:$AI$26,ABS(J1650),ABS(I1650))</f>
        <v>0.78180484076941104</v>
      </c>
      <c r="N1650" s="35">
        <f t="shared" si="329"/>
        <v>32.55545273913468</v>
      </c>
      <c r="O1650" s="35">
        <f t="shared" si="330"/>
        <v>32555.452739134678</v>
      </c>
      <c r="P1650" s="35">
        <f t="shared" si="336"/>
        <v>2.5493962963768038</v>
      </c>
      <c r="Q1650" s="35" cm="1">
        <f t="array" ref="Q1650">_xll.Interp2dTab(-1,1,Parameters!$AL$29:$AY$29,Parameters!$AK$30:$AK$37,Parameters!$AL$30:$AY$37,ABS(L1650),ABS(K1650))</f>
        <v>0.90062597940065769</v>
      </c>
      <c r="R1650" s="35">
        <f t="shared" si="331"/>
        <v>28.260355715957587</v>
      </c>
      <c r="S1650" s="35">
        <f t="shared" si="337"/>
        <v>1.9380978168533736</v>
      </c>
      <c r="X1650" s="12"/>
      <c r="AB1650" s="17">
        <f>([1]WLTC_BFH!$I1651/1000-H1650)</f>
        <v>-25.435299344895277</v>
      </c>
      <c r="AC1650" s="17">
        <f t="shared" si="332"/>
        <v>25.435299344895277</v>
      </c>
      <c r="AG1650" s="17">
        <f>([1]WLTC_BFH!$U1654/1000-N1650)</f>
        <v>-4.3383716580538874</v>
      </c>
      <c r="AH1650" s="17">
        <f t="shared" si="333"/>
        <v>4.3383716580538874</v>
      </c>
      <c r="AK1650">
        <v>-1.5577886822306652E-3</v>
      </c>
    </row>
    <row r="1651" spans="1:37" x14ac:dyDescent="0.3">
      <c r="A1651" s="6" t="s">
        <v>6</v>
      </c>
      <c r="B1651" s="6">
        <v>1647</v>
      </c>
      <c r="C1651" s="11">
        <v>107.2</v>
      </c>
      <c r="D1651" s="11">
        <v>107.2</v>
      </c>
      <c r="E1651" s="11">
        <v>104.50830000000001</v>
      </c>
      <c r="F1651" s="13">
        <f t="shared" si="334"/>
        <v>0.30555555555555791</v>
      </c>
      <c r="G1651" s="13">
        <f t="shared" si="335"/>
        <v>19.099583333333349</v>
      </c>
      <c r="H1651" s="35" cm="1">
        <f t="array" ref="H1651">(m*g*_xll.Interp1d(-1,Parameters!$H$48:$H$54,Parameters!$I$48:$I$54,C1651)+c_w*A*rho_L*(C1651/3.6)^2/2+F1651*e_i*m)*C1651/3.6/1000</f>
        <v>27.163915548561206</v>
      </c>
      <c r="I1651" s="35">
        <f t="shared" si="325"/>
        <v>32.407705857767731</v>
      </c>
      <c r="J1651" s="35">
        <f t="shared" si="326"/>
        <v>8004.1545407597705</v>
      </c>
      <c r="K1651" s="35">
        <f t="shared" si="327"/>
        <v>132.27205145847898</v>
      </c>
      <c r="L1651" s="35">
        <f t="shared" si="328"/>
        <v>980.54079881903351</v>
      </c>
      <c r="M1651" s="35" cm="1">
        <f t="array" ref="M1651">_xll.Interp2dTab(-1,1,Parameters!$V$29:$AI$29,Parameters!$U$30:$U$37,Parameters!$V$30:$AI$37,ABS(J1651),ABS(I1651))*_xll.Interp2dTab(-1,1,Parameters!$V$18:$AI$18,Parameters!$U$19:$U$26,Parameters!$V$19:$AI$26,ABS(J1651),ABS(I1651))</f>
        <v>0.78895273100198815</v>
      </c>
      <c r="N1651" s="35">
        <f t="shared" si="329"/>
        <v>34.430346053891476</v>
      </c>
      <c r="O1651" s="35">
        <f t="shared" si="330"/>
        <v>34430.346053891473</v>
      </c>
      <c r="P1651" s="35">
        <f t="shared" si="336"/>
        <v>2.5589602813917738</v>
      </c>
      <c r="Q1651" s="35" cm="1">
        <f t="array" ref="Q1651">_xll.Interp2dTab(-1,1,Parameters!$AL$29:$AY$29,Parameters!$AK$30:$AK$37,Parameters!$AL$30:$AY$37,ABS(L1651),ABS(K1651))</f>
        <v>0.89387429701802901</v>
      </c>
      <c r="R1651" s="35">
        <f t="shared" si="331"/>
        <v>30.38896591968269</v>
      </c>
      <c r="S1651" s="35">
        <f t="shared" si="337"/>
        <v>1.9465391962755076</v>
      </c>
      <c r="X1651" s="12"/>
      <c r="AB1651" s="17">
        <f>([1]WLTC_BFH!$I1652/1000-H1651)</f>
        <v>-27.144707148561206</v>
      </c>
      <c r="AC1651" s="17">
        <f t="shared" si="332"/>
        <v>27.144707148561206</v>
      </c>
      <c r="AG1651" s="17">
        <f>([1]WLTC_BFH!$U1655/1000-N1651)</f>
        <v>-1.3731929007383457</v>
      </c>
      <c r="AH1651" s="17">
        <f t="shared" si="333"/>
        <v>1.3731929007383457</v>
      </c>
      <c r="AK1651">
        <v>1.7062460607715408</v>
      </c>
    </row>
    <row r="1652" spans="1:37" x14ac:dyDescent="0.3">
      <c r="A1652" s="6" t="s">
        <v>6</v>
      </c>
      <c r="B1652" s="6">
        <v>1648</v>
      </c>
      <c r="C1652" s="11">
        <v>108.5</v>
      </c>
      <c r="D1652" s="11">
        <v>108.5</v>
      </c>
      <c r="E1652" s="11">
        <v>105.09269999999999</v>
      </c>
      <c r="F1652" s="13">
        <f t="shared" si="334"/>
        <v>0.36111111111111033</v>
      </c>
      <c r="G1652" s="13">
        <f t="shared" si="335"/>
        <v>19.129722222222238</v>
      </c>
      <c r="H1652" s="35" cm="1">
        <f t="array" ref="H1652">(m*g*_xll.Interp1d(-1,Parameters!$H$48:$H$54,Parameters!$I$48:$I$54,C1652)+c_w*A*rho_L*(C1652/3.6)^2/2+F1652*e_i*m)*C1652/3.6/1000</f>
        <v>30.159776599086623</v>
      </c>
      <c r="I1652" s="35">
        <f t="shared" si="325"/>
        <v>35.550775946367459</v>
      </c>
      <c r="J1652" s="35">
        <f t="shared" si="326"/>
        <v>8101.2198476906251</v>
      </c>
      <c r="K1652" s="35">
        <f t="shared" si="327"/>
        <v>145.10049202509879</v>
      </c>
      <c r="L1652" s="35">
        <f t="shared" si="328"/>
        <v>992.43168537187614</v>
      </c>
      <c r="M1652" s="35" cm="1">
        <f t="array" ref="M1652">_xll.Interp2dTab(-1,1,Parameters!$V$29:$AI$29,Parameters!$U$30:$U$37,Parameters!$V$30:$AI$37,ABS(J1652),ABS(I1652))*_xll.Interp2dTab(-1,1,Parameters!$V$18:$AI$18,Parameters!$U$19:$U$26,Parameters!$V$19:$AI$26,ABS(J1652),ABS(I1652))</f>
        <v>0.80395557150367425</v>
      </c>
      <c r="N1652" s="35">
        <f t="shared" si="329"/>
        <v>37.514232960258532</v>
      </c>
      <c r="O1652" s="35">
        <f t="shared" si="330"/>
        <v>37514.232960258531</v>
      </c>
      <c r="P1652" s="35">
        <f t="shared" si="336"/>
        <v>2.5693809016585121</v>
      </c>
      <c r="Q1652" s="35" cm="1">
        <f t="array" ref="Q1652">_xll.Interp2dTab(-1,1,Parameters!$AL$29:$AY$29,Parameters!$AK$30:$AK$37,Parameters!$AL$30:$AY$37,ABS(L1652),ABS(K1652))</f>
        <v>0.88213351306350429</v>
      </c>
      <c r="R1652" s="35">
        <f t="shared" si="331"/>
        <v>34.189582588634103</v>
      </c>
      <c r="S1652" s="35">
        <f t="shared" si="337"/>
        <v>1.9560363025501282</v>
      </c>
      <c r="X1652" s="12"/>
      <c r="AB1652" s="17">
        <f>([1]WLTC_BFH!$I1653/1000-H1652)</f>
        <v>-30.138562899086622</v>
      </c>
      <c r="AC1652" s="17">
        <f t="shared" si="332"/>
        <v>30.138562899086622</v>
      </c>
      <c r="AG1652" s="17">
        <f>([1]WLTC_BFH!$U1656/1000-N1652)</f>
        <v>-0.96273296025853483</v>
      </c>
      <c r="AH1652" s="17">
        <f t="shared" si="333"/>
        <v>0.96273296025853483</v>
      </c>
      <c r="AK1652">
        <v>2.3566117308575656</v>
      </c>
    </row>
    <row r="1653" spans="1:37" x14ac:dyDescent="0.3">
      <c r="A1653" s="6" t="s">
        <v>6</v>
      </c>
      <c r="B1653" s="6">
        <v>1649</v>
      </c>
      <c r="C1653" s="11">
        <v>109.9</v>
      </c>
      <c r="D1653" s="11">
        <v>109.9</v>
      </c>
      <c r="E1653" s="11">
        <v>105.8124</v>
      </c>
      <c r="F1653" s="13">
        <f t="shared" si="334"/>
        <v>0.38888888888889045</v>
      </c>
      <c r="G1653" s="13">
        <f t="shared" si="335"/>
        <v>19.160250000000016</v>
      </c>
      <c r="H1653" s="35" cm="1">
        <f t="array" ref="H1653">(m*g*_xll.Interp1d(-1,Parameters!$H$48:$H$54,Parameters!$I$48:$I$54,C1653)+c_w*A*rho_L*(C1653/3.6)^2/2+F1653*e_i*m)*C1653/3.6/1000</f>
        <v>32.130311103254478</v>
      </c>
      <c r="I1653" s="35">
        <f t="shared" si="325"/>
        <v>37.391074054267222</v>
      </c>
      <c r="J1653" s="35">
        <f t="shared" si="326"/>
        <v>8205.7517166930866</v>
      </c>
      <c r="K1653" s="35">
        <f t="shared" si="327"/>
        <v>152.61166875249168</v>
      </c>
      <c r="L1653" s="35">
        <f t="shared" si="328"/>
        <v>1005.237255505707</v>
      </c>
      <c r="M1653" s="35" cm="1">
        <f t="array" ref="M1653">_xll.Interp2dTab(-1,1,Parameters!$V$29:$AI$29,Parameters!$U$30:$U$37,Parameters!$V$30:$AI$37,ABS(J1653),ABS(I1653))*_xll.Interp2dTab(-1,1,Parameters!$V$18:$AI$18,Parameters!$U$19:$U$26,Parameters!$V$19:$AI$26,ABS(J1653),ABS(I1653))</f>
        <v>0.81271825271422993</v>
      </c>
      <c r="N1653" s="35">
        <f t="shared" si="329"/>
        <v>39.534378606545481</v>
      </c>
      <c r="O1653" s="35">
        <f t="shared" si="330"/>
        <v>39534.378606545484</v>
      </c>
      <c r="P1653" s="35">
        <f t="shared" si="336"/>
        <v>2.5803626734936636</v>
      </c>
      <c r="Q1653" s="35" cm="1">
        <f t="array" ref="Q1653">_xll.Interp2dTab(-1,1,Parameters!$AL$29:$AY$29,Parameters!$AK$30:$AK$37,Parameters!$AL$30:$AY$37,ABS(L1653),ABS(K1653))</f>
        <v>0.87508710397305633</v>
      </c>
      <c r="R1653" s="35">
        <f t="shared" si="331"/>
        <v>36.716700494587293</v>
      </c>
      <c r="S1653" s="35">
        <f t="shared" si="337"/>
        <v>1.9662353860208468</v>
      </c>
      <c r="X1653" s="12"/>
      <c r="AB1653" s="17">
        <f>([1]WLTC_BFH!$I1654/1000-H1653)</f>
        <v>-32.107628303254479</v>
      </c>
      <c r="AC1653" s="17">
        <f t="shared" si="332"/>
        <v>32.107628303254479</v>
      </c>
      <c r="AG1653" s="17">
        <f>([1]WLTC_BFH!$U1657/1000-N1653)</f>
        <v>-1.63545003511706</v>
      </c>
      <c r="AH1653" s="17">
        <f t="shared" si="333"/>
        <v>1.63545003511706</v>
      </c>
      <c r="AK1653">
        <v>1.2010705612587316</v>
      </c>
    </row>
    <row r="1654" spans="1:37" x14ac:dyDescent="0.3">
      <c r="A1654" s="6" t="s">
        <v>6</v>
      </c>
      <c r="B1654" s="6">
        <v>1650</v>
      </c>
      <c r="C1654" s="11">
        <v>111.3</v>
      </c>
      <c r="D1654" s="11">
        <v>111.3</v>
      </c>
      <c r="E1654" s="11">
        <v>106.7972</v>
      </c>
      <c r="F1654" s="13">
        <f t="shared" si="334"/>
        <v>0.38888888888888651</v>
      </c>
      <c r="G1654" s="13">
        <f t="shared" si="335"/>
        <v>19.191166666666682</v>
      </c>
      <c r="H1654" s="35" cm="1">
        <f t="array" ref="H1654">(m*g*_xll.Interp1d(-1,Parameters!$H$48:$H$54,Parameters!$I$48:$I$54,C1654)+c_w*A*rho_L*(C1654/3.6)^2/2+F1654*e_i*m)*C1654/3.6/1000</f>
        <v>32.976808981401767</v>
      </c>
      <c r="I1654" s="35">
        <f t="shared" si="325"/>
        <v>37.893451668638995</v>
      </c>
      <c r="J1654" s="35">
        <f t="shared" si="326"/>
        <v>8310.2835856955444</v>
      </c>
      <c r="K1654" s="35">
        <f t="shared" si="327"/>
        <v>154.66212298555007</v>
      </c>
      <c r="L1654" s="35">
        <f t="shared" si="328"/>
        <v>1018.0428256395375</v>
      </c>
      <c r="M1654" s="35" cm="1">
        <f t="array" ref="M1654">_xll.Interp2dTab(-1,1,Parameters!$V$29:$AI$29,Parameters!$U$30:$U$37,Parameters!$V$30:$AI$37,ABS(J1654),ABS(I1654))*_xll.Interp2dTab(-1,1,Parameters!$V$18:$AI$18,Parameters!$U$19:$U$26,Parameters!$V$19:$AI$26,ABS(J1654),ABS(I1654))</f>
        <v>0.81473523382202717</v>
      </c>
      <c r="N1654" s="35">
        <f t="shared" si="329"/>
        <v>40.475491438738125</v>
      </c>
      <c r="O1654" s="35">
        <f t="shared" si="330"/>
        <v>40475.491438738121</v>
      </c>
      <c r="P1654" s="35">
        <f t="shared" si="336"/>
        <v>2.5916058655599796</v>
      </c>
      <c r="Q1654" s="35" cm="1">
        <f t="array" ref="Q1654">_xll.Interp2dTab(-1,1,Parameters!$AL$29:$AY$29,Parameters!$AK$30:$AK$37,Parameters!$AL$30:$AY$37,ABS(L1654),ABS(K1654))</f>
        <v>0.87288161896883443</v>
      </c>
      <c r="R1654" s="35">
        <f t="shared" si="331"/>
        <v>37.779245506805864</v>
      </c>
      <c r="S1654" s="35">
        <f t="shared" si="337"/>
        <v>1.9767296208838485</v>
      </c>
      <c r="X1654" s="12"/>
      <c r="AB1654" s="17">
        <f>([1]WLTC_BFH!$I1655/1000-H1654)</f>
        <v>-32.950533981401769</v>
      </c>
      <c r="AC1654" s="17">
        <f t="shared" si="332"/>
        <v>32.950533981401769</v>
      </c>
      <c r="AG1654" s="17">
        <f>([1]WLTC_BFH!$U1658/1000-N1654)</f>
        <v>1.1221085612618751</v>
      </c>
      <c r="AH1654" s="17">
        <f t="shared" si="333"/>
        <v>1.1221085612618751</v>
      </c>
      <c r="AK1654">
        <v>0.44298243837649665</v>
      </c>
    </row>
    <row r="1655" spans="1:37" x14ac:dyDescent="0.3">
      <c r="A1655" s="6" t="s">
        <v>6</v>
      </c>
      <c r="B1655" s="6">
        <v>1651</v>
      </c>
      <c r="C1655" s="11">
        <v>112.7</v>
      </c>
      <c r="D1655" s="11">
        <v>112.7</v>
      </c>
      <c r="E1655" s="11">
        <v>108.06659999999999</v>
      </c>
      <c r="F1655" s="13">
        <f t="shared" si="334"/>
        <v>0.38888888888889045</v>
      </c>
      <c r="G1655" s="13">
        <f t="shared" si="335"/>
        <v>19.222472222222237</v>
      </c>
      <c r="H1655" s="35" cm="1">
        <f t="array" ref="H1655">(m*g*_xll.Interp1d(-1,Parameters!$H$48:$H$54,Parameters!$I$48:$I$54,C1655)+c_w*A*rho_L*(C1655/3.6)^2/2+F1655*e_i*m)*C1655/3.6/1000</f>
        <v>33.837988054700681</v>
      </c>
      <c r="I1655" s="35">
        <f t="shared" si="325"/>
        <v>38.400008357997187</v>
      </c>
      <c r="J1655" s="35">
        <f t="shared" si="326"/>
        <v>8414.8154546980059</v>
      </c>
      <c r="K1655" s="35">
        <f t="shared" si="327"/>
        <v>156.72963411316553</v>
      </c>
      <c r="L1655" s="35">
        <f t="shared" si="328"/>
        <v>1030.8483957733683</v>
      </c>
      <c r="M1655" s="35" cm="1">
        <f t="array" ref="M1655">_xll.Interp2dTab(-1,1,Parameters!$V$29:$AI$29,Parameters!$U$30:$U$37,Parameters!$V$30:$AI$37,ABS(J1655),ABS(I1655))*_xll.Interp2dTab(-1,1,Parameters!$V$18:$AI$18,Parameters!$U$19:$U$26,Parameters!$V$19:$AI$26,ABS(J1655),ABS(I1655))</f>
        <v>0.81685263298845079</v>
      </c>
      <c r="N1655" s="35">
        <f t="shared" si="329"/>
        <v>41.42483807746887</v>
      </c>
      <c r="O1655" s="35">
        <f t="shared" si="330"/>
        <v>41424.83807746887</v>
      </c>
      <c r="P1655" s="35">
        <f t="shared" si="336"/>
        <v>2.6031127650259434</v>
      </c>
      <c r="Q1655" s="35" cm="1">
        <f t="array" ref="Q1655">_xll.Interp2dTab(-1,1,Parameters!$AL$29:$AY$29,Parameters!$AK$30:$AK$37,Parameters!$AL$30:$AY$37,ABS(L1655),ABS(K1655))</f>
        <v>0.8706748957664413</v>
      </c>
      <c r="R1655" s="35">
        <f t="shared" si="331"/>
        <v>38.86409062582841</v>
      </c>
      <c r="S1655" s="35">
        <f t="shared" si="337"/>
        <v>1.9875252016132452</v>
      </c>
      <c r="X1655" s="12"/>
      <c r="AB1655" s="17">
        <f>([1]WLTC_BFH!$I1656/1000-H1655)</f>
        <v>-33.807284854700683</v>
      </c>
      <c r="AC1655" s="17">
        <f t="shared" si="332"/>
        <v>33.807284854700683</v>
      </c>
      <c r="AG1655" s="17">
        <f>([1]WLTC_BFH!$U1659/1000-N1655)</f>
        <v>1.525958039037306</v>
      </c>
      <c r="AH1655" s="17">
        <f t="shared" si="333"/>
        <v>1.525958039037306</v>
      </c>
      <c r="AK1655">
        <v>-1.8537812127277249</v>
      </c>
    </row>
    <row r="1656" spans="1:37" x14ac:dyDescent="0.3">
      <c r="A1656" s="6" t="s">
        <v>6</v>
      </c>
      <c r="B1656" s="6">
        <v>1652</v>
      </c>
      <c r="C1656" s="11">
        <v>113.9</v>
      </c>
      <c r="D1656" s="11">
        <v>113.9</v>
      </c>
      <c r="E1656" s="11">
        <v>109.4152</v>
      </c>
      <c r="F1656" s="13">
        <f t="shared" si="334"/>
        <v>0.33333333333333409</v>
      </c>
      <c r="G1656" s="13">
        <f t="shared" si="335"/>
        <v>19.254111111111126</v>
      </c>
      <c r="H1656" s="35" cm="1">
        <f t="array" ref="H1656">(m*g*_xll.Interp1d(-1,Parameters!$H$48:$H$54,Parameters!$I$48:$I$54,C1656)+c_w*A*rho_L*(C1656/3.6)^2/2+F1656*e_i*m)*C1656/3.6/1000</f>
        <v>32.19743607858004</v>
      </c>
      <c r="I1656" s="35">
        <f t="shared" si="325"/>
        <v>36.153326871530709</v>
      </c>
      <c r="J1656" s="35">
        <f t="shared" si="326"/>
        <v>8504.4141995572554</v>
      </c>
      <c r="K1656" s="35">
        <f t="shared" si="327"/>
        <v>147.55980362615259</v>
      </c>
      <c r="L1656" s="35">
        <f t="shared" si="328"/>
        <v>1041.8245987452231</v>
      </c>
      <c r="M1656" s="35" cm="1">
        <f t="array" ref="M1656">_xll.Interp2dTab(-1,1,Parameters!$V$29:$AI$29,Parameters!$U$30:$U$37,Parameters!$V$30:$AI$37,ABS(J1656),ABS(I1656))*_xll.Interp2dTab(-1,1,Parameters!$V$18:$AI$18,Parameters!$U$19:$U$26,Parameters!$V$19:$AI$26,ABS(J1656),ABS(I1656))</f>
        <v>0.80423044716331005</v>
      </c>
      <c r="N1656" s="35">
        <f t="shared" si="329"/>
        <v>40.035087196893841</v>
      </c>
      <c r="O1656" s="35">
        <f t="shared" si="330"/>
        <v>40035.087196893837</v>
      </c>
      <c r="P1656" s="35">
        <f t="shared" si="336"/>
        <v>2.614233622580636</v>
      </c>
      <c r="Q1656" s="35" cm="1">
        <f t="array" ref="Q1656">_xll.Interp2dTab(-1,1,Parameters!$AL$29:$AY$29,Parameters!$AK$30:$AK$37,Parameters!$AL$30:$AY$37,ABS(L1656),ABS(K1656))</f>
        <v>0.87798022940627551</v>
      </c>
      <c r="R1656" s="35">
        <f t="shared" si="331"/>
        <v>36.672165272278626</v>
      </c>
      <c r="S1656" s="35">
        <f t="shared" si="337"/>
        <v>1.9977119141888782</v>
      </c>
      <c r="X1656" s="12"/>
      <c r="AB1656" s="17">
        <f>([1]WLTC_BFH!$I1657/1000-H1656)</f>
        <v>-32.166810178580043</v>
      </c>
      <c r="AC1656" s="17">
        <f t="shared" si="332"/>
        <v>32.166810178580043</v>
      </c>
      <c r="AG1656" s="17">
        <f>([1]WLTC_BFH!$U1660/1000-N1656)</f>
        <v>-5.4129919587984574</v>
      </c>
      <c r="AH1656" s="17">
        <f t="shared" si="333"/>
        <v>5.4129919587984574</v>
      </c>
      <c r="AK1656">
        <v>-10.92598576893316</v>
      </c>
    </row>
    <row r="1657" spans="1:37" x14ac:dyDescent="0.3">
      <c r="A1657" s="6" t="s">
        <v>6</v>
      </c>
      <c r="B1657" s="6">
        <v>1653</v>
      </c>
      <c r="C1657" s="11">
        <v>115</v>
      </c>
      <c r="D1657" s="11">
        <v>115</v>
      </c>
      <c r="E1657" s="11">
        <v>111.01130000000001</v>
      </c>
      <c r="F1657" s="13">
        <f t="shared" si="334"/>
        <v>0.30555555555555397</v>
      </c>
      <c r="G1657" s="13">
        <f t="shared" si="335"/>
        <v>19.286055555555571</v>
      </c>
      <c r="H1657" s="35" cm="1">
        <f t="array" ref="H1657">(m*g*_xll.Interp1d(-1,Parameters!$H$48:$H$54,Parameters!$I$48:$I$54,C1657)+c_w*A*rho_L*(C1657/3.6)^2/2+F1657*e_i*m)*C1657/3.6/1000</f>
        <v>31.664644266385981</v>
      </c>
      <c r="I1657" s="35">
        <f t="shared" si="325"/>
        <v>35.214982358475368</v>
      </c>
      <c r="J1657" s="35">
        <f t="shared" si="326"/>
        <v>8586.5463823449027</v>
      </c>
      <c r="K1657" s="35">
        <f t="shared" si="327"/>
        <v>143.72995049611723</v>
      </c>
      <c r="L1657" s="35">
        <f t="shared" si="328"/>
        <v>1051.8861181360899</v>
      </c>
      <c r="M1657" s="35" cm="1">
        <f t="array" ref="M1657">_xll.Interp2dTab(-1,1,Parameters!$V$29:$AI$29,Parameters!$U$30:$U$37,Parameters!$V$30:$AI$37,ABS(J1657),ABS(I1657))*_xll.Interp2dTab(-1,1,Parameters!$V$18:$AI$18,Parameters!$U$19:$U$26,Parameters!$V$19:$AI$26,ABS(J1657),ABS(I1657))</f>
        <v>0.79855632538072285</v>
      </c>
      <c r="N1657" s="35">
        <f t="shared" si="329"/>
        <v>39.652361718241252</v>
      </c>
      <c r="O1657" s="35">
        <f t="shared" si="330"/>
        <v>39652.361718241249</v>
      </c>
      <c r="P1657" s="35">
        <f t="shared" si="336"/>
        <v>2.6252481675023698</v>
      </c>
      <c r="Q1657" s="35" cm="1">
        <f t="array" ref="Q1657">_xll.Interp2dTab(-1,1,Parameters!$AL$29:$AY$29,Parameters!$AK$30:$AK$37,Parameters!$AL$30:$AY$37,ABS(L1657),ABS(K1657))</f>
        <v>0.88080248051587762</v>
      </c>
      <c r="R1657" s="35">
        <f t="shared" si="331"/>
        <v>35.949767361963261</v>
      </c>
      <c r="S1657" s="35">
        <f t="shared" si="337"/>
        <v>2.0076979606783123</v>
      </c>
      <c r="X1657" s="12"/>
      <c r="AB1657" s="17">
        <f>([1]WLTC_BFH!$I1658/1000-H1657)</f>
        <v>-31.629228066385981</v>
      </c>
      <c r="AC1657" s="17">
        <f t="shared" si="332"/>
        <v>31.629228066385981</v>
      </c>
      <c r="AG1657" s="17">
        <f>([1]WLTC_BFH!$U1661/1000-N1657)</f>
        <v>-5.8988802367600286</v>
      </c>
      <c r="AH1657" s="17">
        <f t="shared" si="333"/>
        <v>5.8988802367600286</v>
      </c>
      <c r="AK1657">
        <v>-14.4356065211309</v>
      </c>
    </row>
    <row r="1658" spans="1:37" x14ac:dyDescent="0.3">
      <c r="A1658" s="6" t="s">
        <v>6</v>
      </c>
      <c r="B1658" s="6">
        <v>1654</v>
      </c>
      <c r="C1658" s="11">
        <v>116</v>
      </c>
      <c r="D1658" s="11">
        <v>116</v>
      </c>
      <c r="E1658" s="11">
        <v>112.65770000000001</v>
      </c>
      <c r="F1658" s="13">
        <f t="shared" si="334"/>
        <v>0.27777777777777779</v>
      </c>
      <c r="G1658" s="13">
        <f t="shared" si="335"/>
        <v>19.318277777777794</v>
      </c>
      <c r="H1658" s="35" cm="1">
        <f t="array" ref="H1658">(m*g*_xll.Interp1d(-1,Parameters!$H$48:$H$54,Parameters!$I$48:$I$54,C1658)+c_w*A*rho_L*(C1658/3.6)^2/2+F1658*e_i*m)*C1658/3.6/1000</f>
        <v>31.057649668908525</v>
      </c>
      <c r="I1658" s="35">
        <f t="shared" si="325"/>
        <v>34.242171630549642</v>
      </c>
      <c r="J1658" s="35">
        <f t="shared" si="326"/>
        <v>8661.2120030609458</v>
      </c>
      <c r="K1658" s="35">
        <f t="shared" si="327"/>
        <v>139.75942351008837</v>
      </c>
      <c r="L1658" s="35">
        <f t="shared" si="328"/>
        <v>1061.032953945969</v>
      </c>
      <c r="M1658" s="35" cm="1">
        <f t="array" ref="M1658">_xll.Interp2dTab(-1,1,Parameters!$V$29:$AI$29,Parameters!$U$30:$U$37,Parameters!$V$30:$AI$37,ABS(J1658),ABS(I1658))*_xll.Interp2dTab(-1,1,Parameters!$V$18:$AI$18,Parameters!$U$19:$U$26,Parameters!$V$19:$AI$26,ABS(J1658),ABS(I1658))</f>
        <v>0.7926609978102932</v>
      </c>
      <c r="N1658" s="35">
        <f t="shared" si="329"/>
        <v>39.181503511216683</v>
      </c>
      <c r="O1658" s="35">
        <f t="shared" si="330"/>
        <v>39181.503511216681</v>
      </c>
      <c r="P1658" s="35">
        <f t="shared" si="336"/>
        <v>2.6361319184777079</v>
      </c>
      <c r="Q1658" s="35" cm="1">
        <f t="array" ref="Q1658">_xll.Interp2dTab(-1,1,Parameters!$AL$29:$AY$29,Parameters!$AK$30:$AK$37,Parameters!$AL$30:$AY$37,ABS(L1658),ABS(K1658))</f>
        <v>0.88375950108512891</v>
      </c>
      <c r="R1658" s="35">
        <f t="shared" si="331"/>
        <v>35.142648685274921</v>
      </c>
      <c r="S1658" s="35">
        <f t="shared" si="337"/>
        <v>2.0174598075353329</v>
      </c>
      <c r="X1658" s="12"/>
      <c r="AB1658" s="17">
        <f>([1]WLTC_BFH!$I1659/1000-H1658)</f>
        <v>-31.020922268908524</v>
      </c>
      <c r="AC1658" s="17">
        <f t="shared" si="332"/>
        <v>31.020922268908524</v>
      </c>
      <c r="AG1658" s="17">
        <f>([1]WLTC_BFH!$U1662/1000-N1658)</f>
        <v>-1.6095035112166798</v>
      </c>
      <c r="AH1658" s="17">
        <f t="shared" si="333"/>
        <v>1.6095035112166798</v>
      </c>
      <c r="AK1658">
        <v>-11.121302704460156</v>
      </c>
    </row>
    <row r="1659" spans="1:37" x14ac:dyDescent="0.3">
      <c r="A1659" s="6" t="s">
        <v>6</v>
      </c>
      <c r="B1659" s="6">
        <v>1655</v>
      </c>
      <c r="C1659" s="11">
        <v>116.8</v>
      </c>
      <c r="D1659" s="11">
        <v>116.8</v>
      </c>
      <c r="E1659" s="11">
        <v>113.7824</v>
      </c>
      <c r="F1659" s="13">
        <f t="shared" si="334"/>
        <v>0.22222222222222143</v>
      </c>
      <c r="G1659" s="13">
        <f t="shared" si="335"/>
        <v>19.350722222222238</v>
      </c>
      <c r="H1659" s="35" cm="1">
        <f t="array" ref="H1659">(m*g*_xll.Interp1d(-1,Parameters!$H$48:$H$54,Parameters!$I$48:$I$54,C1659)+c_w*A*rho_L*(C1659/3.6)^2/2+F1659*e_i*m)*C1659/3.6/1000</f>
        <v>29.091687567937679</v>
      </c>
      <c r="I1659" s="35">
        <f t="shared" si="325"/>
        <v>31.854938736395486</v>
      </c>
      <c r="J1659" s="35">
        <f t="shared" si="326"/>
        <v>8720.944499633777</v>
      </c>
      <c r="K1659" s="35">
        <f t="shared" si="327"/>
        <v>130.01593245259818</v>
      </c>
      <c r="L1659" s="35">
        <f t="shared" si="328"/>
        <v>1068.3504225938721</v>
      </c>
      <c r="M1659" s="35" cm="1">
        <f t="array" ref="M1659">_xll.Interp2dTab(-1,1,Parameters!$V$29:$AI$29,Parameters!$U$30:$U$37,Parameters!$V$30:$AI$37,ABS(J1659),ABS(I1659))*_xll.Interp2dTab(-1,1,Parameters!$V$18:$AI$18,Parameters!$U$19:$U$26,Parameters!$V$19:$AI$26,ABS(J1659),ABS(I1659))</f>
        <v>0.77906952726676715</v>
      </c>
      <c r="N1659" s="35">
        <f t="shared" si="329"/>
        <v>37.341580628882909</v>
      </c>
      <c r="O1659" s="35">
        <f t="shared" si="330"/>
        <v>37341.580628882912</v>
      </c>
      <c r="P1659" s="35">
        <f t="shared" si="336"/>
        <v>2.6465045797635085</v>
      </c>
      <c r="Q1659" s="35" cm="1">
        <f t="array" ref="Q1659">_xll.Interp2dTab(-1,1,Parameters!$AL$29:$AY$29,Parameters!$AK$30:$AK$37,Parameters!$AL$30:$AY$37,ABS(L1659),ABS(K1659))</f>
        <v>0.89158183670251911</v>
      </c>
      <c r="R1659" s="35">
        <f t="shared" si="331"/>
        <v>32.629295898996958</v>
      </c>
      <c r="S1659" s="35">
        <f t="shared" si="337"/>
        <v>2.0265235008406099</v>
      </c>
      <c r="X1659" s="12"/>
      <c r="AB1659" s="17">
        <f>([1]WLTC_BFH!$I1660/1000-H1659)</f>
        <v>-29.06232976793768</v>
      </c>
      <c r="AC1659" s="17">
        <f t="shared" si="332"/>
        <v>29.06232976793768</v>
      </c>
      <c r="AG1659" s="17">
        <f>([1]WLTC_BFH!$U1663/1000-N1659)</f>
        <v>0.44789509927243643</v>
      </c>
      <c r="AH1659" s="17">
        <f t="shared" si="333"/>
        <v>0.44789509927243643</v>
      </c>
      <c r="AK1659">
        <v>-5.0341413040002081</v>
      </c>
    </row>
    <row r="1660" spans="1:37" x14ac:dyDescent="0.3">
      <c r="A1660" s="6" t="s">
        <v>6</v>
      </c>
      <c r="B1660" s="6">
        <v>1656</v>
      </c>
      <c r="C1660" s="11">
        <v>117.6</v>
      </c>
      <c r="D1660" s="11">
        <v>117.6</v>
      </c>
      <c r="E1660" s="11">
        <v>114.562</v>
      </c>
      <c r="F1660" s="13">
        <f t="shared" si="334"/>
        <v>0.22222222222222143</v>
      </c>
      <c r="G1660" s="13">
        <f t="shared" si="335"/>
        <v>19.383388888888906</v>
      </c>
      <c r="H1660" s="35" cm="1">
        <f t="array" ref="H1660">(m*g*_xll.Interp1d(-1,Parameters!$H$48:$H$54,Parameters!$I$48:$I$54,C1660)+c_w*A*rho_L*(C1660/3.6)^2/2+F1660*e_i*m)*C1660/3.6/1000</f>
        <v>29.565263994410572</v>
      </c>
      <c r="I1660" s="35">
        <f t="shared" si="325"/>
        <v>32.153269575182684</v>
      </c>
      <c r="J1660" s="35">
        <f t="shared" si="326"/>
        <v>8780.6769962066119</v>
      </c>
      <c r="K1660" s="35">
        <f t="shared" si="327"/>
        <v>131.23356977110814</v>
      </c>
      <c r="L1660" s="35">
        <f t="shared" si="328"/>
        <v>1075.6678912417754</v>
      </c>
      <c r="M1660" s="35" cm="1">
        <f t="array" ref="M1660">_xll.Interp2dTab(-1,1,Parameters!$V$29:$AI$29,Parameters!$U$30:$U$37,Parameters!$V$30:$AI$37,ABS(J1660),ABS(I1660))*_xll.Interp2dTab(-1,1,Parameters!$V$18:$AI$18,Parameters!$U$19:$U$26,Parameters!$V$19:$AI$26,ABS(J1660),ABS(I1660))</f>
        <v>0.78011381330006624</v>
      </c>
      <c r="N1660" s="35">
        <f t="shared" si="329"/>
        <v>37.89865464545808</v>
      </c>
      <c r="O1660" s="35">
        <f t="shared" si="330"/>
        <v>37898.654645458082</v>
      </c>
      <c r="P1660" s="35">
        <f t="shared" si="336"/>
        <v>2.6570319838316911</v>
      </c>
      <c r="Q1660" s="35" cm="1">
        <f t="array" ref="Q1660">_xll.Interp2dTab(-1,1,Parameters!$AL$29:$AY$29,Parameters!$AK$30:$AK$37,Parameters!$AL$30:$AY$37,ABS(L1660),ABS(K1660))</f>
        <v>0.89025891572260252</v>
      </c>
      <c r="R1660" s="35">
        <f t="shared" si="331"/>
        <v>33.209736484821534</v>
      </c>
      <c r="S1660" s="35">
        <f t="shared" si="337"/>
        <v>2.0357484276419493</v>
      </c>
      <c r="X1660" s="12"/>
      <c r="AB1660" s="17">
        <f>([1]WLTC_BFH!$I1661/1000-H1660)</f>
        <v>-29.538135794410572</v>
      </c>
      <c r="AC1660" s="17">
        <f t="shared" si="332"/>
        <v>29.538135794410572</v>
      </c>
      <c r="AG1660" s="17">
        <f>([1]WLTC_BFH!$U1664/1000-N1660)</f>
        <v>1.9324433937577012</v>
      </c>
      <c r="AH1660" s="17">
        <f t="shared" si="333"/>
        <v>1.9324433937577012</v>
      </c>
      <c r="AK1660">
        <v>0.95842301112922001</v>
      </c>
    </row>
    <row r="1661" spans="1:37" x14ac:dyDescent="0.3">
      <c r="A1661" s="6" t="s">
        <v>6</v>
      </c>
      <c r="B1661" s="6">
        <v>1657</v>
      </c>
      <c r="C1661" s="11">
        <v>118.4</v>
      </c>
      <c r="D1661" s="11">
        <v>118.4</v>
      </c>
      <c r="E1661" s="11">
        <v>115.47969999999999</v>
      </c>
      <c r="F1661" s="13">
        <f t="shared" si="334"/>
        <v>0.22222222222222537</v>
      </c>
      <c r="G1661" s="13">
        <f t="shared" si="335"/>
        <v>19.416277777777793</v>
      </c>
      <c r="H1661" s="35" cm="1">
        <f t="array" ref="H1661">(m*g*_xll.Interp1d(-1,Parameters!$H$48:$H$54,Parameters!$I$48:$I$54,C1661)+c_w*A*rho_L*(C1661/3.6)^2/2+F1661*e_i*m)*C1661/3.6/1000</f>
        <v>30.043835938391567</v>
      </c>
      <c r="I1661" s="35">
        <f t="shared" si="325"/>
        <v>32.452965009883904</v>
      </c>
      <c r="J1661" s="35">
        <f t="shared" si="326"/>
        <v>8840.4094927794486</v>
      </c>
      <c r="K1661" s="35">
        <f t="shared" si="327"/>
        <v>132.45677668784117</v>
      </c>
      <c r="L1661" s="35">
        <f t="shared" si="328"/>
        <v>1082.9853598896789</v>
      </c>
      <c r="M1661" s="35" cm="1">
        <f t="array" ref="M1661">_xll.Interp2dTab(-1,1,Parameters!$V$29:$AI$29,Parameters!$U$30:$U$37,Parameters!$V$30:$AI$37,ABS(J1661),ABS(I1661))*_xll.Interp2dTab(-1,1,Parameters!$V$18:$AI$18,Parameters!$U$19:$U$26,Parameters!$V$19:$AI$26,ABS(J1661),ABS(I1661))</f>
        <v>0.78119129544586963</v>
      </c>
      <c r="N1661" s="35">
        <f t="shared" si="329"/>
        <v>38.458999880744791</v>
      </c>
      <c r="O1661" s="35">
        <f t="shared" si="330"/>
        <v>38458.999880744792</v>
      </c>
      <c r="P1661" s="35">
        <f t="shared" si="336"/>
        <v>2.6677150393541202</v>
      </c>
      <c r="Q1661" s="35" cm="1">
        <f t="array" ref="Q1661">_xll.Interp2dTab(-1,1,Parameters!$AL$29:$AY$29,Parameters!$AK$30:$AK$37,Parameters!$AL$30:$AY$37,ABS(L1661),ABS(K1661))</f>
        <v>0.88893583114442598</v>
      </c>
      <c r="R1661" s="35">
        <f t="shared" si="331"/>
        <v>33.797530581833783</v>
      </c>
      <c r="S1661" s="35">
        <f t="shared" si="337"/>
        <v>2.0451366305813474</v>
      </c>
      <c r="X1661" s="12"/>
      <c r="AB1661" s="17">
        <f>([1]WLTC_BFH!$I1662/1000-H1661)</f>
        <v>-30.012741038391567</v>
      </c>
      <c r="AC1661" s="17">
        <f t="shared" si="332"/>
        <v>30.012741038391567</v>
      </c>
      <c r="AG1661" s="17">
        <f>([1]WLTC_BFH!$U1665/1000-N1661)</f>
        <v>0.70266049661378815</v>
      </c>
      <c r="AH1661" s="17">
        <f t="shared" si="333"/>
        <v>0.70266049661378815</v>
      </c>
      <c r="AK1661">
        <v>-1.3235008018451921</v>
      </c>
    </row>
    <row r="1662" spans="1:37" x14ac:dyDescent="0.3">
      <c r="A1662" s="6" t="s">
        <v>6</v>
      </c>
      <c r="B1662" s="6">
        <v>1658</v>
      </c>
      <c r="C1662" s="11">
        <v>119.2</v>
      </c>
      <c r="D1662" s="11">
        <v>119.2</v>
      </c>
      <c r="E1662" s="11">
        <v>116.5052</v>
      </c>
      <c r="F1662" s="13">
        <f t="shared" si="334"/>
        <v>0.22222222222222143</v>
      </c>
      <c r="G1662" s="13">
        <f t="shared" si="335"/>
        <v>19.449388888888905</v>
      </c>
      <c r="H1662" s="35" cm="1">
        <f t="array" ref="H1662">(m*g*_xll.Interp1d(-1,Parameters!$H$48:$H$54,Parameters!$I$48:$I$54,C1662)+c_w*A*rho_L*(C1662/3.6)^2/2+F1662*e_i*m)*C1662/3.6/1000</f>
        <v>30.527429007228246</v>
      </c>
      <c r="I1662" s="35">
        <f t="shared" si="325"/>
        <v>32.75402504049854</v>
      </c>
      <c r="J1662" s="35">
        <f t="shared" si="326"/>
        <v>8900.1419893522834</v>
      </c>
      <c r="K1662" s="35">
        <f t="shared" si="327"/>
        <v>133.68555320279481</v>
      </c>
      <c r="L1662" s="35">
        <f t="shared" si="328"/>
        <v>1090.3028285375822</v>
      </c>
      <c r="M1662" s="35" cm="1">
        <f t="array" ref="M1662">_xll.Interp2dTab(-1,1,Parameters!$V$29:$AI$29,Parameters!$U$30:$U$37,Parameters!$V$30:$AI$37,ABS(J1662),ABS(I1662))*_xll.Interp2dTab(-1,1,Parameters!$V$18:$AI$18,Parameters!$U$19:$U$26,Parameters!$V$19:$AI$26,ABS(J1662),ABS(I1662))</f>
        <v>0.7823022603611457</v>
      </c>
      <c r="N1662" s="35">
        <f t="shared" si="329"/>
        <v>39.022549919688871</v>
      </c>
      <c r="O1662" s="35">
        <f t="shared" si="330"/>
        <v>39022.54991968887</v>
      </c>
      <c r="P1662" s="35">
        <f t="shared" si="336"/>
        <v>2.678554636554034</v>
      </c>
      <c r="Q1662" s="35" cm="1">
        <f t="array" ref="Q1662">_xll.Interp2dTab(-1,1,Parameters!$AL$29:$AY$29,Parameters!$AK$30:$AK$37,Parameters!$AL$30:$AY$37,ABS(L1662),ABS(K1662))</f>
        <v>0.88761261353451171</v>
      </c>
      <c r="R1662" s="35">
        <f t="shared" si="331"/>
        <v>34.392739064023331</v>
      </c>
      <c r="S1662" s="35">
        <f t="shared" si="337"/>
        <v>2.0546901692102426</v>
      </c>
      <c r="X1662" s="12"/>
      <c r="AB1662" s="17">
        <f>([1]WLTC_BFH!$I1663/1000-H1662)</f>
        <v>-30.495769207228246</v>
      </c>
      <c r="AC1662" s="17">
        <f t="shared" si="332"/>
        <v>30.495769207228246</v>
      </c>
      <c r="AG1662" s="17">
        <f>([1]WLTC_BFH!$U1666/1000-N1662)</f>
        <v>-3.9710636811564868</v>
      </c>
      <c r="AH1662" s="17">
        <f t="shared" si="333"/>
        <v>3.9710636811564868</v>
      </c>
      <c r="AK1662">
        <v>-6.7083223696541481</v>
      </c>
    </row>
    <row r="1663" spans="1:37" x14ac:dyDescent="0.3">
      <c r="A1663" s="6" t="s">
        <v>6</v>
      </c>
      <c r="B1663" s="6">
        <v>1659</v>
      </c>
      <c r="C1663" s="11">
        <v>120</v>
      </c>
      <c r="D1663" s="11">
        <v>120</v>
      </c>
      <c r="E1663" s="11">
        <v>117.5168</v>
      </c>
      <c r="F1663" s="13">
        <f t="shared" si="334"/>
        <v>0.22222222222222143</v>
      </c>
      <c r="G1663" s="13">
        <f t="shared" si="335"/>
        <v>19.48272222222224</v>
      </c>
      <c r="H1663" s="35" cm="1">
        <f t="array" ref="H1663">(m*g*_xll.Interp1d(-1,Parameters!$H$48:$H$54,Parameters!$I$48:$I$54,C1663)+c_w*A*rho_L*(C1663/3.6)^2/2+F1663*e_i*m)*C1663/3.6/1000</f>
        <v>31.016068808269306</v>
      </c>
      <c r="I1663" s="35">
        <f t="shared" si="325"/>
        <v>33.056449667027188</v>
      </c>
      <c r="J1663" s="35">
        <f t="shared" si="326"/>
        <v>8959.8744859251165</v>
      </c>
      <c r="K1663" s="35">
        <f t="shared" si="327"/>
        <v>134.91989931597146</v>
      </c>
      <c r="L1663" s="35">
        <f t="shared" si="328"/>
        <v>1097.6202971854852</v>
      </c>
      <c r="M1663" s="35" cm="1">
        <f t="array" ref="M1663">_xll.Interp2dTab(-1,1,Parameters!$V$29:$AI$29,Parameters!$U$30:$U$37,Parameters!$V$30:$AI$37,ABS(J1663),ABS(I1663))*_xll.Interp2dTab(-1,1,Parameters!$V$18:$AI$18,Parameters!$U$19:$U$26,Parameters!$V$19:$AI$26,ABS(J1663),ABS(I1663))</f>
        <v>0.78344699753793234</v>
      </c>
      <c r="N1663" s="35">
        <f t="shared" si="329"/>
        <v>39.589236930820704</v>
      </c>
      <c r="O1663" s="35">
        <f t="shared" si="330"/>
        <v>39589.236930820705</v>
      </c>
      <c r="P1663" s="35">
        <f t="shared" si="336"/>
        <v>2.6895516468125953</v>
      </c>
      <c r="Q1663" s="35" cm="1">
        <f t="array" ref="Q1663">_xll.Interp2dTab(-1,1,Parameters!$AL$29:$AY$29,Parameters!$AK$30:$AK$37,Parameters!$AL$30:$AY$37,ABS(L1663),ABS(K1663))</f>
        <v>0.88628929345937824</v>
      </c>
      <c r="R1663" s="35">
        <f t="shared" si="331"/>
        <v>34.995423093972967</v>
      </c>
      <c r="S1663" s="35">
        <f t="shared" si="337"/>
        <v>2.0644111200696798</v>
      </c>
      <c r="X1663" s="12"/>
      <c r="AB1663" s="17">
        <f>([1]WLTC_BFH!$I1664/1000-H1663)</f>
        <v>-30.983822308269307</v>
      </c>
      <c r="AC1663" s="17">
        <f t="shared" si="332"/>
        <v>30.983822308269307</v>
      </c>
      <c r="AG1663" s="17">
        <f>([1]WLTC_BFH!$U1667/1000-N1663)</f>
        <v>-5.3365096580934335</v>
      </c>
      <c r="AH1663" s="17">
        <f t="shared" si="333"/>
        <v>5.3365096580934335</v>
      </c>
      <c r="AK1663">
        <v>-7.4054255678663807</v>
      </c>
    </row>
    <row r="1664" spans="1:37" x14ac:dyDescent="0.3">
      <c r="A1664" s="6" t="s">
        <v>6</v>
      </c>
      <c r="B1664" s="6">
        <v>1660</v>
      </c>
      <c r="C1664" s="11">
        <v>120.8</v>
      </c>
      <c r="D1664" s="11">
        <v>120.8</v>
      </c>
      <c r="E1664" s="11">
        <v>118.51130000000001</v>
      </c>
      <c r="F1664" s="13">
        <f t="shared" si="334"/>
        <v>0.22222222222222143</v>
      </c>
      <c r="G1664" s="13">
        <f t="shared" si="335"/>
        <v>19.516277777777795</v>
      </c>
      <c r="H1664" s="35" cm="1">
        <f t="array" ref="H1664">(m*g*_xll.Interp1d(-1,Parameters!$H$48:$H$54,Parameters!$I$48:$I$54,C1664)+c_w*A*rho_L*(C1664/3.6)^2/2+F1664*e_i*m)*C1664/3.6/1000</f>
        <v>31.509780948862716</v>
      </c>
      <c r="I1664" s="35">
        <f t="shared" si="325"/>
        <v>33.360238889469642</v>
      </c>
      <c r="J1664" s="35">
        <f t="shared" si="326"/>
        <v>9019.6069824979513</v>
      </c>
      <c r="K1664" s="35">
        <f t="shared" si="327"/>
        <v>136.15981502737034</v>
      </c>
      <c r="L1664" s="35">
        <f t="shared" si="328"/>
        <v>1104.9377658333885</v>
      </c>
      <c r="M1664" s="35" cm="1">
        <f t="array" ref="M1664">_xll.Interp2dTab(-1,1,Parameters!$V$29:$AI$29,Parameters!$U$30:$U$37,Parameters!$V$30:$AI$37,ABS(J1664),ABS(I1664))*_xll.Interp2dTab(-1,1,Parameters!$V$18:$AI$18,Parameters!$U$19:$U$26,Parameters!$V$19:$AI$26,ABS(J1664),ABS(I1664))</f>
        <v>0.78419590558849073</v>
      </c>
      <c r="N1664" s="35">
        <f t="shared" si="329"/>
        <v>40.181006715683587</v>
      </c>
      <c r="O1664" s="35">
        <f t="shared" si="330"/>
        <v>40181.006715683587</v>
      </c>
      <c r="P1664" s="35">
        <f t="shared" si="336"/>
        <v>2.7007130375669517</v>
      </c>
      <c r="Q1664" s="35" cm="1">
        <f t="array" ref="Q1664">_xll.Interp2dTab(-1,1,Parameters!$AL$29:$AY$29,Parameters!$AK$30:$AK$37,Parameters!$AL$30:$AY$37,ABS(L1664),ABS(K1664))</f>
        <v>0.8849659014855461</v>
      </c>
      <c r="R1664" s="35">
        <f t="shared" si="331"/>
        <v>35.605644122523692</v>
      </c>
      <c r="S1664" s="35">
        <f t="shared" si="337"/>
        <v>2.074301576770381</v>
      </c>
      <c r="X1664" s="12"/>
      <c r="AB1664" s="17">
        <f>([1]WLTC_BFH!$I1665/1000-H1664)</f>
        <v>-31.476821248862716</v>
      </c>
      <c r="AC1664" s="17">
        <f t="shared" si="332"/>
        <v>31.476821248862716</v>
      </c>
      <c r="AG1664" s="17">
        <f>([1]WLTC_BFH!$U1668/1000-N1664)</f>
        <v>-4.3058291455902662</v>
      </c>
      <c r="AH1664" s="17">
        <f t="shared" si="333"/>
        <v>4.3058291455902662</v>
      </c>
      <c r="AK1664">
        <v>-5.6594520487926729</v>
      </c>
    </row>
    <row r="1665" spans="1:37" x14ac:dyDescent="0.3">
      <c r="A1665" s="6" t="s">
        <v>6</v>
      </c>
      <c r="B1665" s="6">
        <v>1661</v>
      </c>
      <c r="C1665" s="11">
        <v>121.6</v>
      </c>
      <c r="D1665" s="11">
        <v>121.6</v>
      </c>
      <c r="E1665" s="11">
        <v>119.3133</v>
      </c>
      <c r="F1665" s="13">
        <f t="shared" si="334"/>
        <v>0.22222222222222143</v>
      </c>
      <c r="G1665" s="13">
        <f t="shared" si="335"/>
        <v>19.550055555555574</v>
      </c>
      <c r="H1665" s="35" cm="1">
        <f t="array" ref="H1665">(m*g*_xll.Interp1d(-1,Parameters!$H$48:$H$54,Parameters!$I$48:$I$54,C1665)+c_w*A*rho_L*(C1665/3.6)^2/2+F1665*e_i*m)*C1665/3.6/1000</f>
        <v>32.008591036356627</v>
      </c>
      <c r="I1665" s="35">
        <f t="shared" si="325"/>
        <v>33.665392707825902</v>
      </c>
      <c r="J1665" s="35">
        <f t="shared" si="326"/>
        <v>9079.3394790707844</v>
      </c>
      <c r="K1665" s="35">
        <f t="shared" si="327"/>
        <v>137.40530033699142</v>
      </c>
      <c r="L1665" s="35">
        <f t="shared" si="328"/>
        <v>1112.2552344812916</v>
      </c>
      <c r="M1665" s="35" cm="1">
        <f t="array" ref="M1665">_xll.Interp2dTab(-1,1,Parameters!$V$29:$AI$29,Parameters!$U$30:$U$37,Parameters!$V$30:$AI$37,ABS(J1665),ABS(I1665))*_xll.Interp2dTab(-1,1,Parameters!$V$18:$AI$18,Parameters!$U$19:$U$26,Parameters!$V$19:$AI$26,ABS(J1665),ABS(I1665))</f>
        <v>0.78409230786931583</v>
      </c>
      <c r="N1665" s="35">
        <f t="shared" si="329"/>
        <v>40.822478061717547</v>
      </c>
      <c r="O1665" s="35">
        <f t="shared" si="330"/>
        <v>40822.478061717549</v>
      </c>
      <c r="P1665" s="35">
        <f t="shared" si="336"/>
        <v>2.7120526148063178</v>
      </c>
      <c r="Q1665" s="35" cm="1">
        <f t="array" ref="Q1665">_xll.Interp2dTab(-1,1,Parameters!$AL$29:$AY$29,Parameters!$AK$30:$AK$37,Parameters!$AL$30:$AY$37,ABS(L1665),ABS(K1665))</f>
        <v>0.88364246817953573</v>
      </c>
      <c r="R1665" s="35">
        <f t="shared" si="331"/>
        <v>36.223463888398378</v>
      </c>
      <c r="S1665" s="35">
        <f t="shared" si="337"/>
        <v>2.0843636500727136</v>
      </c>
      <c r="X1665" s="12"/>
      <c r="AB1665" s="17">
        <f>([1]WLTC_BFH!$I1666/1000-H1665)</f>
        <v>-31.978165236356627</v>
      </c>
      <c r="AC1665" s="17">
        <f t="shared" si="332"/>
        <v>31.978165236356627</v>
      </c>
      <c r="AG1665" s="17">
        <f>([1]WLTC_BFH!$U1669/1000-N1665)</f>
        <v>-3.366144728384306</v>
      </c>
      <c r="AH1665" s="17">
        <f t="shared" si="333"/>
        <v>3.366144728384306</v>
      </c>
      <c r="AK1665">
        <v>-1.9449770122476693</v>
      </c>
    </row>
    <row r="1666" spans="1:37" x14ac:dyDescent="0.3">
      <c r="A1666" s="6" t="s">
        <v>6</v>
      </c>
      <c r="B1666" s="6">
        <v>1662</v>
      </c>
      <c r="C1666" s="11">
        <v>122.3</v>
      </c>
      <c r="D1666" s="11">
        <v>122.3</v>
      </c>
      <c r="E1666" s="11">
        <v>119.9194</v>
      </c>
      <c r="F1666" s="13">
        <f t="shared" si="334"/>
        <v>0.19444444444444522</v>
      </c>
      <c r="G1666" s="13">
        <f t="shared" si="335"/>
        <v>19.584027777777795</v>
      </c>
      <c r="H1666" s="35" cm="1">
        <f t="array" ref="H1666">(m*g*_xll.Interp1d(-1,Parameters!$H$48:$H$54,Parameters!$I$48:$I$54,C1666)+c_w*A*rho_L*(C1666/3.6)^2/2+F1666*e_i*m)*C1666/3.6/1000</f>
        <v>31.165856464059772</v>
      </c>
      <c r="I1666" s="35">
        <f t="shared" si="325"/>
        <v>32.591422125459509</v>
      </c>
      <c r="J1666" s="35">
        <f t="shared" si="326"/>
        <v>9131.6054135720133</v>
      </c>
      <c r="K1666" s="35">
        <f t="shared" si="327"/>
        <v>133.02188940506298</v>
      </c>
      <c r="L1666" s="35">
        <f t="shared" si="328"/>
        <v>1118.658019548207</v>
      </c>
      <c r="M1666" s="35" cm="1">
        <f t="array" ref="M1666">_xll.Interp2dTab(-1,1,Parameters!$V$29:$AI$29,Parameters!$U$30:$U$37,Parameters!$V$30:$AI$37,ABS(J1666),ABS(I1666))*_xll.Interp2dTab(-1,1,Parameters!$V$18:$AI$18,Parameters!$U$19:$U$26,Parameters!$V$19:$AI$26,ABS(J1666),ABS(I1666))</f>
        <v>0.77633655103781696</v>
      </c>
      <c r="N1666" s="35">
        <f t="shared" si="329"/>
        <v>40.144775384331503</v>
      </c>
      <c r="O1666" s="35">
        <f t="shared" si="330"/>
        <v>40144.7753843315</v>
      </c>
      <c r="P1666" s="35">
        <f t="shared" si="336"/>
        <v>2.7232039413019655</v>
      </c>
      <c r="Q1666" s="35" cm="1">
        <f t="array" ref="Q1666">_xll.Interp2dTab(-1,1,Parameters!$AL$29:$AY$29,Parameters!$AK$30:$AK$37,Parameters!$AL$30:$AY$37,ABS(L1666),ABS(K1666))</f>
        <v>0.88697807102792237</v>
      </c>
      <c r="R1666" s="35">
        <f t="shared" si="331"/>
        <v>35.137121741850436</v>
      </c>
      <c r="S1666" s="35">
        <f t="shared" si="337"/>
        <v>2.0941239616676719</v>
      </c>
      <c r="X1666" s="12"/>
      <c r="AB1666" s="17">
        <f>([1]WLTC_BFH!$I1667/1000-H1666)</f>
        <v>-31.137106964059772</v>
      </c>
      <c r="AC1666" s="17">
        <f t="shared" si="332"/>
        <v>31.137106964059772</v>
      </c>
      <c r="AG1666" s="17">
        <f>([1]WLTC_BFH!$U1670/1000-N1666)</f>
        <v>-1.4487753843315048</v>
      </c>
      <c r="AH1666" s="17">
        <f t="shared" si="333"/>
        <v>1.4487753843315048</v>
      </c>
      <c r="AK1666">
        <v>1.4830718316344047</v>
      </c>
    </row>
    <row r="1667" spans="1:37" x14ac:dyDescent="0.3">
      <c r="A1667" s="6" t="s">
        <v>6</v>
      </c>
      <c r="B1667" s="6">
        <v>1663</v>
      </c>
      <c r="C1667" s="11">
        <v>123.1</v>
      </c>
      <c r="D1667" s="11">
        <v>123.1</v>
      </c>
      <c r="E1667" s="11">
        <v>120.5288</v>
      </c>
      <c r="F1667" s="13">
        <f t="shared" si="334"/>
        <v>0.22222222222222143</v>
      </c>
      <c r="G1667" s="13">
        <f t="shared" si="335"/>
        <v>19.61822222222224</v>
      </c>
      <c r="H1667" s="35" cm="1">
        <f t="array" ref="H1667">(m*g*_xll.Interp1d(-1,Parameters!$H$48:$H$54,Parameters!$I$48:$I$54,C1667)+c_w*A*rho_L*(C1667/3.6)^2/2+F1667*e_i*m)*C1667/3.6/1000</f>
        <v>32.957689660995129</v>
      </c>
      <c r="I1667" s="35">
        <f t="shared" si="325"/>
        <v>34.241234129667845</v>
      </c>
      <c r="J1667" s="35">
        <f t="shared" si="326"/>
        <v>9191.3379101448463</v>
      </c>
      <c r="K1667" s="35">
        <f t="shared" si="327"/>
        <v>139.7555971002393</v>
      </c>
      <c r="L1667" s="35">
        <f t="shared" si="328"/>
        <v>1125.9754881961101</v>
      </c>
      <c r="M1667" s="35" cm="1">
        <f t="array" ref="M1667">_xll.Interp2dTab(-1,1,Parameters!$V$29:$AI$29,Parameters!$U$30:$U$37,Parameters!$V$30:$AI$37,ABS(J1667),ABS(I1667))*_xll.Interp2dTab(-1,1,Parameters!$V$18:$AI$18,Parameters!$U$19:$U$26,Parameters!$V$19:$AI$26,ABS(J1667),ABS(I1667))</f>
        <v>0.78396238462240941</v>
      </c>
      <c r="N1667" s="35">
        <f t="shared" si="329"/>
        <v>42.039886488774577</v>
      </c>
      <c r="O1667" s="35">
        <f t="shared" si="330"/>
        <v>42039.88648877458</v>
      </c>
      <c r="P1667" s="35">
        <f t="shared" si="336"/>
        <v>2.7348816875488473</v>
      </c>
      <c r="Q1667" s="35" cm="1">
        <f t="array" ref="Q1667">_xll.Interp2dTab(-1,1,Parameters!$AL$29:$AY$29,Parameters!$AK$30:$AK$37,Parameters!$AL$30:$AY$37,ABS(L1667),ABS(K1667))</f>
        <v>0.88116102574329869</v>
      </c>
      <c r="R1667" s="35">
        <f t="shared" si="331"/>
        <v>37.402573080435381</v>
      </c>
      <c r="S1667" s="35">
        <f t="shared" si="337"/>
        <v>2.1045135653011262</v>
      </c>
      <c r="X1667" s="12"/>
      <c r="AB1667" s="17">
        <f>([1]WLTC_BFH!$I1668/1000-H1667)</f>
        <v>-32.928002460995131</v>
      </c>
      <c r="AC1667" s="17">
        <f t="shared" si="332"/>
        <v>32.928002460995131</v>
      </c>
      <c r="AG1667" s="17">
        <f>([1]WLTC_BFH!$U1671/1000-N1667)</f>
        <v>-1.7064319433200552</v>
      </c>
      <c r="AH1667" s="17">
        <f t="shared" si="333"/>
        <v>1.7064319433200552</v>
      </c>
      <c r="AK1667">
        <v>3.0166482469969509</v>
      </c>
    </row>
    <row r="1668" spans="1:37" x14ac:dyDescent="0.3">
      <c r="A1668" s="6" t="s">
        <v>6</v>
      </c>
      <c r="B1668" s="6">
        <v>1664</v>
      </c>
      <c r="C1668" s="11">
        <v>123.8</v>
      </c>
      <c r="D1668" s="11">
        <v>123.8</v>
      </c>
      <c r="E1668" s="11">
        <v>121.2269</v>
      </c>
      <c r="F1668" s="13">
        <f t="shared" si="334"/>
        <v>0.19444444444444522</v>
      </c>
      <c r="G1668" s="13">
        <f t="shared" si="335"/>
        <v>19.652611111111128</v>
      </c>
      <c r="H1668" s="35" cm="1">
        <f t="array" ref="H1668">(m*g*_xll.Interp1d(-1,Parameters!$H$48:$H$54,Parameters!$I$48:$I$54,C1668)+c_w*A*rho_L*(C1668/3.6)^2/2+F1668*e_i*m)*C1668/3.6/1000</f>
        <v>32.107677941093492</v>
      </c>
      <c r="I1668" s="35">
        <f t="shared" ref="I1668:I1731" si="338">ABS(IFERROR(H1668*1000/(C1668/3.6)*r_dyn/i_g,0))</f>
        <v>33.169502337472551</v>
      </c>
      <c r="J1668" s="35">
        <f t="shared" ref="J1668:J1731" si="339">C1668/3.6*60/2/PI()/r_dyn*i_g</f>
        <v>9243.6038446460771</v>
      </c>
      <c r="K1668" s="35">
        <f t="shared" ref="K1668:K1731" si="340">I1668*i_g/2</f>
        <v>135.38132379039422</v>
      </c>
      <c r="L1668" s="35">
        <f t="shared" ref="L1668:L1731" si="341">J1668/i_g</f>
        <v>1132.3782732630254</v>
      </c>
      <c r="M1668" s="35" cm="1">
        <f t="array" ref="M1668">_xll.Interp2dTab(-1,1,Parameters!$V$29:$AI$29,Parameters!$U$30:$U$37,Parameters!$V$30:$AI$37,ABS(J1668),ABS(I1668))*_xll.Interp2dTab(-1,1,Parameters!$V$18:$AI$18,Parameters!$U$19:$U$26,Parameters!$V$19:$AI$26,ABS(J1668),ABS(I1668))</f>
        <v>0.7761810093637499</v>
      </c>
      <c r="N1668" s="35">
        <f t="shared" si="329"/>
        <v>41.366224571009226</v>
      </c>
      <c r="O1668" s="35">
        <f t="shared" si="330"/>
        <v>41366.224571009225</v>
      </c>
      <c r="P1668" s="35">
        <f t="shared" si="336"/>
        <v>2.7463723054852389</v>
      </c>
      <c r="Q1668" s="35" cm="1">
        <f t="array" ref="Q1668">_xll.Interp2dTab(-1,1,Parameters!$AL$29:$AY$29,Parameters!$AK$30:$AK$37,Parameters!$AL$30:$AY$37,ABS(L1668),ABS(K1668))</f>
        <v>0.88447789075229677</v>
      </c>
      <c r="R1668" s="35">
        <f t="shared" si="331"/>
        <v>36.301278162853968</v>
      </c>
      <c r="S1668" s="35">
        <f t="shared" si="337"/>
        <v>2.1145972536796966</v>
      </c>
      <c r="X1668" s="12"/>
      <c r="AB1668" s="17">
        <f>([1]WLTC_BFH!$I1669/1000-H1668)</f>
        <v>-32.076307241093495</v>
      </c>
      <c r="AC1668" s="17">
        <f t="shared" si="332"/>
        <v>32.076307241093495</v>
      </c>
      <c r="AG1668" s="17">
        <f>([1]WLTC_BFH!$U1672/1000-N1668)</f>
        <v>-0.64082457100897727</v>
      </c>
      <c r="AH1668" s="17">
        <f t="shared" si="333"/>
        <v>0.64082457100897727</v>
      </c>
      <c r="AK1668">
        <v>1.9557900518218503</v>
      </c>
    </row>
    <row r="1669" spans="1:37" x14ac:dyDescent="0.3">
      <c r="A1669" s="6" t="s">
        <v>6</v>
      </c>
      <c r="B1669" s="6">
        <v>1665</v>
      </c>
      <c r="C1669" s="11">
        <v>124.4</v>
      </c>
      <c r="D1669" s="11">
        <v>124.4</v>
      </c>
      <c r="E1669" s="11">
        <v>121.9178</v>
      </c>
      <c r="F1669" s="13">
        <f t="shared" si="334"/>
        <v>0.16666666666666904</v>
      </c>
      <c r="G1669" s="13">
        <f t="shared" si="335"/>
        <v>19.687166666666684</v>
      </c>
      <c r="H1669" s="35" cm="1">
        <f t="array" ref="H1669">(m*g*_xll.Interp1d(-1,Parameters!$H$48:$H$54,Parameters!$I$48:$I$54,C1669)+c_w*A*rho_L*(C1669/3.6)^2/2+F1669*e_i*m)*C1669/3.6/1000</f>
        <v>31.184077415083689</v>
      </c>
      <c r="I1669" s="35">
        <f t="shared" si="338"/>
        <v>32.059978127866749</v>
      </c>
      <c r="J1669" s="35">
        <f t="shared" si="339"/>
        <v>9288.4032170757055</v>
      </c>
      <c r="K1669" s="35">
        <f t="shared" si="340"/>
        <v>130.85280072888816</v>
      </c>
      <c r="L1669" s="35">
        <f t="shared" si="341"/>
        <v>1137.8663747489531</v>
      </c>
      <c r="M1669" s="35" cm="1">
        <f t="array" ref="M1669">_xll.Interp2dTab(-1,1,Parameters!$V$29:$AI$29,Parameters!$U$30:$U$37,Parameters!$V$30:$AI$37,ABS(J1669),ABS(I1669))*_xll.Interp2dTab(-1,1,Parameters!$V$18:$AI$18,Parameters!$U$19:$U$26,Parameters!$V$19:$AI$26,ABS(J1669),ABS(I1669))</f>
        <v>0.7684042969918552</v>
      </c>
      <c r="N1669" s="35">
        <f t="shared" ref="N1669:N1732" si="342">IF(H1669&lt;0,H1669*M1669,H1669/M1669)</f>
        <v>40.582903475635078</v>
      </c>
      <c r="O1669" s="35">
        <f t="shared" ref="O1669:O1732" si="343">N1669*1000</f>
        <v>40582.903475635081</v>
      </c>
      <c r="P1669" s="35">
        <f t="shared" si="336"/>
        <v>2.7576453342284708</v>
      </c>
      <c r="Q1669" s="35" cm="1">
        <f t="array" ref="Q1669">_xll.Interp2dTab(-1,1,Parameters!$AL$29:$AY$29,Parameters!$AK$30:$AK$37,Parameters!$AL$30:$AY$37,ABS(L1669),ABS(K1669))</f>
        <v>0.88794519158983332</v>
      </c>
      <c r="R1669" s="35">
        <f t="shared" ref="R1669:R1732" si="344">IF(H1669&lt;0,H1669*Q1669,H1669/Q1669)</f>
        <v>35.119371905432295</v>
      </c>
      <c r="S1669" s="35">
        <f t="shared" si="337"/>
        <v>2.1243526347645387</v>
      </c>
      <c r="X1669" s="12"/>
      <c r="AB1669" s="17">
        <f>([1]WLTC_BFH!$I1670/1000-H1669)</f>
        <v>-31.152361615083688</v>
      </c>
      <c r="AC1669" s="17">
        <f t="shared" ref="AC1669:AC1732" si="345">ABS(AB1669)</f>
        <v>31.152361615083688</v>
      </c>
      <c r="AG1669" s="17">
        <f>([1]WLTC_BFH!$U1673/1000-N1669)</f>
        <v>-1.6503801111490972</v>
      </c>
      <c r="AH1669" s="17">
        <f t="shared" ref="AH1669:AH1732" si="346">ABS(AG1669)</f>
        <v>1.6503801111490972</v>
      </c>
      <c r="AK1669">
        <v>-0.19098213077144521</v>
      </c>
    </row>
    <row r="1670" spans="1:37" x14ac:dyDescent="0.3">
      <c r="A1670" s="6" t="s">
        <v>6</v>
      </c>
      <c r="B1670" s="6">
        <v>1666</v>
      </c>
      <c r="C1670" s="11">
        <v>125</v>
      </c>
      <c r="D1670" s="11">
        <v>125</v>
      </c>
      <c r="E1670" s="11">
        <v>122.7406</v>
      </c>
      <c r="F1670" s="13">
        <f t="shared" ref="F1670:F1733" si="347">(($C1670-$C1669)/3.6)</f>
        <v>0.16666666666666508</v>
      </c>
      <c r="G1670" s="13">
        <f t="shared" ref="G1670:G1733" si="348">(C1670/3.6)/1000+G1669</f>
        <v>19.721888888888905</v>
      </c>
      <c r="H1670" s="35" cm="1">
        <f t="array" ref="H1670">(m*g*_xll.Interp1d(-1,Parameters!$H$48:$H$54,Parameters!$I$48:$I$54,C1670)+c_w*A*rho_L*(C1670/3.6)^2/2+F1670*e_i*m)*C1670/3.6/1000</f>
        <v>31.562545487373043</v>
      </c>
      <c r="I1670" s="35">
        <f t="shared" si="338"/>
        <v>32.293321071975946</v>
      </c>
      <c r="J1670" s="35">
        <f t="shared" si="339"/>
        <v>9333.2025895053284</v>
      </c>
      <c r="K1670" s="35">
        <f t="shared" si="340"/>
        <v>131.80518995526984</v>
      </c>
      <c r="L1670" s="35">
        <f t="shared" si="341"/>
        <v>1143.3544762348804</v>
      </c>
      <c r="M1670" s="35" cm="1">
        <f t="array" ref="M1670">_xll.Interp2dTab(-1,1,Parameters!$V$29:$AI$29,Parameters!$U$30:$U$37,Parameters!$V$30:$AI$37,ABS(J1670),ABS(I1670))*_xll.Interp2dTab(-1,1,Parameters!$V$18:$AI$18,Parameters!$U$19:$U$26,Parameters!$V$19:$AI$26,ABS(J1670),ABS(I1670))</f>
        <v>0.76835331230611714</v>
      </c>
      <c r="N1670" s="35">
        <f t="shared" si="342"/>
        <v>41.078166752014091</v>
      </c>
      <c r="O1670" s="35">
        <f t="shared" si="343"/>
        <v>41078.166752014091</v>
      </c>
      <c r="P1670" s="35">
        <f t="shared" ref="P1670:P1733" si="349">N1670*(B1670-B1669)/60/60+P1669</f>
        <v>2.7690559361040301</v>
      </c>
      <c r="Q1670" s="35" cm="1">
        <f t="array" ref="Q1670">_xll.Interp2dTab(-1,1,Parameters!$AL$29:$AY$29,Parameters!$AK$30:$AK$37,Parameters!$AL$30:$AY$37,ABS(L1670),ABS(K1670))</f>
        <v>0.88693771881317385</v>
      </c>
      <c r="R1670" s="35">
        <f t="shared" si="344"/>
        <v>35.585977253969325</v>
      </c>
      <c r="S1670" s="35">
        <f t="shared" ref="S1670:S1733" si="350">R1670*(B1670-B1669)/60/60+S1669</f>
        <v>2.134237628446197</v>
      </c>
      <c r="X1670" s="12"/>
      <c r="AB1670" s="17">
        <f>([1]WLTC_BFH!$I1671/1000-H1670)</f>
        <v>-31.528669887373045</v>
      </c>
      <c r="AC1670" s="17">
        <f t="shared" si="345"/>
        <v>31.528669887373045</v>
      </c>
      <c r="AG1670" s="17">
        <f>([1]WLTC_BFH!$U1674/1000-N1670)</f>
        <v>-3.206094024741347</v>
      </c>
      <c r="AH1670" s="17">
        <f t="shared" si="346"/>
        <v>3.206094024741347</v>
      </c>
      <c r="AK1670">
        <v>-3.2788533297340337</v>
      </c>
    </row>
    <row r="1671" spans="1:37" x14ac:dyDescent="0.3">
      <c r="A1671" s="6" t="s">
        <v>6</v>
      </c>
      <c r="B1671" s="6">
        <v>1667</v>
      </c>
      <c r="C1671" s="11">
        <v>125.4</v>
      </c>
      <c r="D1671" s="11">
        <v>125.4</v>
      </c>
      <c r="E1671" s="11">
        <v>123.602</v>
      </c>
      <c r="F1671" s="13">
        <f t="shared" si="347"/>
        <v>0.11111111111111269</v>
      </c>
      <c r="G1671" s="13">
        <f t="shared" si="348"/>
        <v>19.756722222222241</v>
      </c>
      <c r="H1671" s="35" cm="1">
        <f t="array" ref="H1671">(m*g*_xll.Interp1d(-1,Parameters!$H$48:$H$54,Parameters!$I$48:$I$54,C1671)+c_w*A*rho_L*(C1671/3.6)^2/2+F1671*e_i*m)*C1671/3.6/1000</f>
        <v>29.224112583079009</v>
      </c>
      <c r="I1671" s="35">
        <f t="shared" si="338"/>
        <v>29.805368660525914</v>
      </c>
      <c r="J1671" s="35">
        <f t="shared" si="339"/>
        <v>9363.0688377917468</v>
      </c>
      <c r="K1671" s="35">
        <f t="shared" si="340"/>
        <v>121.65061218793652</v>
      </c>
      <c r="L1671" s="35">
        <f t="shared" si="341"/>
        <v>1147.013210558832</v>
      </c>
      <c r="M1671" s="35" cm="1">
        <f t="array" ref="M1671">_xll.Interp2dTab(-1,1,Parameters!$V$29:$AI$29,Parameters!$U$30:$U$37,Parameters!$V$30:$AI$37,ABS(J1671),ABS(I1671))*_xll.Interp2dTab(-1,1,Parameters!$V$18:$AI$18,Parameters!$U$19:$U$26,Parameters!$V$19:$AI$26,ABS(J1671),ABS(I1671))</f>
        <v>0.75310957829439928</v>
      </c>
      <c r="N1671" s="35">
        <f t="shared" si="342"/>
        <v>38.804595540086154</v>
      </c>
      <c r="O1671" s="35">
        <f t="shared" si="343"/>
        <v>38804.595540086157</v>
      </c>
      <c r="P1671" s="35">
        <f t="shared" si="349"/>
        <v>2.7798349904207207</v>
      </c>
      <c r="Q1671" s="35" cm="1">
        <f t="array" ref="Q1671">_xll.Interp2dTab(-1,1,Parameters!$AL$29:$AY$29,Parameters!$AK$30:$AK$37,Parameters!$AL$30:$AY$37,ABS(L1671),ABS(K1671))</f>
        <v>0.89504205061439068</v>
      </c>
      <c r="R1671" s="35">
        <f t="shared" si="344"/>
        <v>32.651105680474423</v>
      </c>
      <c r="S1671" s="35">
        <f t="shared" si="350"/>
        <v>2.1433073800241065</v>
      </c>
      <c r="X1671" s="12"/>
      <c r="AB1671" s="17">
        <f>([1]WLTC_BFH!$I1672/1000-H1671)</f>
        <v>-29.189292583079009</v>
      </c>
      <c r="AC1671" s="17">
        <f t="shared" si="345"/>
        <v>29.189292583079009</v>
      </c>
      <c r="AG1671" s="17">
        <f>([1]WLTC_BFH!$U1675/1000-N1671)</f>
        <v>-3.6825155400860865</v>
      </c>
      <c r="AH1671" s="17">
        <f t="shared" si="346"/>
        <v>3.6825155400860865</v>
      </c>
      <c r="AK1671">
        <v>-7.0123542144680613</v>
      </c>
    </row>
    <row r="1672" spans="1:37" x14ac:dyDescent="0.3">
      <c r="A1672" s="6" t="s">
        <v>6</v>
      </c>
      <c r="B1672" s="6">
        <v>1668</v>
      </c>
      <c r="C1672" s="11">
        <v>125.8</v>
      </c>
      <c r="D1672" s="11">
        <v>125.8</v>
      </c>
      <c r="E1672" s="11">
        <v>124.2593</v>
      </c>
      <c r="F1672" s="13">
        <f t="shared" si="347"/>
        <v>0.11111111111110875</v>
      </c>
      <c r="G1672" s="13">
        <f t="shared" si="348"/>
        <v>19.791666666666686</v>
      </c>
      <c r="H1672" s="35" cm="1">
        <f t="array" ref="H1672">(m*g*_xll.Interp1d(-1,Parameters!$H$48:$H$54,Parameters!$I$48:$I$54,C1672)+c_w*A*rho_L*(C1672/3.6)^2/2+F1672*e_i*m)*C1672/3.6/1000</f>
        <v>29.510700360575175</v>
      </c>
      <c r="I1672" s="35">
        <f t="shared" si="338"/>
        <v>30.001956535081497</v>
      </c>
      <c r="J1672" s="35">
        <f t="shared" si="339"/>
        <v>9392.9350860781633</v>
      </c>
      <c r="K1672" s="35">
        <f t="shared" si="340"/>
        <v>122.45298559793514</v>
      </c>
      <c r="L1672" s="35">
        <f t="shared" si="341"/>
        <v>1150.6719448827837</v>
      </c>
      <c r="M1672" s="35" cm="1">
        <f t="array" ref="M1672">_xll.Interp2dTab(-1,1,Parameters!$V$29:$AI$29,Parameters!$U$30:$U$37,Parameters!$V$30:$AI$37,ABS(J1672),ABS(I1672))*_xll.Interp2dTab(-1,1,Parameters!$V$18:$AI$18,Parameters!$U$19:$U$26,Parameters!$V$19:$AI$26,ABS(J1672),ABS(I1672))</f>
        <v>0.7532866884024676</v>
      </c>
      <c r="N1672" s="35">
        <f t="shared" si="342"/>
        <v>39.175921750535615</v>
      </c>
      <c r="O1672" s="35">
        <f t="shared" si="343"/>
        <v>39175.921750535614</v>
      </c>
      <c r="P1672" s="35">
        <f t="shared" si="349"/>
        <v>2.7907171909069808</v>
      </c>
      <c r="Q1672" s="35" cm="1">
        <f t="array" ref="Q1672">_xll.Interp2dTab(-1,1,Parameters!$AL$29:$AY$29,Parameters!$AK$30:$AK$37,Parameters!$AL$30:$AY$37,ABS(L1672),ABS(K1672))</f>
        <v>0.89422712374973246</v>
      </c>
      <c r="R1672" s="35">
        <f t="shared" si="344"/>
        <v>33.001347841954235</v>
      </c>
      <c r="S1672" s="35">
        <f t="shared" si="350"/>
        <v>2.1524744210913158</v>
      </c>
      <c r="X1672" s="12"/>
      <c r="AB1672" s="17">
        <f>([1]WLTC_BFH!$I1673/1000-H1672)</f>
        <v>-29.478706160575175</v>
      </c>
      <c r="AC1672" s="17">
        <f t="shared" si="345"/>
        <v>29.478706160575175</v>
      </c>
      <c r="AG1672" s="17">
        <f>([1]WLTC_BFH!$U1676/1000-N1672)</f>
        <v>-3.2296413767038459</v>
      </c>
      <c r="AH1672" s="17">
        <f t="shared" si="346"/>
        <v>3.2296413767038459</v>
      </c>
      <c r="AK1672">
        <v>-4.279026017046597</v>
      </c>
    </row>
    <row r="1673" spans="1:37" x14ac:dyDescent="0.3">
      <c r="A1673" s="6" t="s">
        <v>6</v>
      </c>
      <c r="B1673" s="6">
        <v>1669</v>
      </c>
      <c r="C1673" s="11">
        <v>126.1</v>
      </c>
      <c r="D1673" s="11">
        <v>126.1</v>
      </c>
      <c r="E1673" s="11">
        <v>124.8115</v>
      </c>
      <c r="F1673" s="13">
        <f t="shared" si="347"/>
        <v>8.3333333333332538E-2</v>
      </c>
      <c r="G1673" s="13">
        <f t="shared" si="348"/>
        <v>19.826694444444463</v>
      </c>
      <c r="H1673" s="35" cm="1">
        <f t="array" ref="H1673">(m*g*_xll.Interp1d(-1,Parameters!$H$48:$H$54,Parameters!$I$48:$I$54,C1673)+c_w*A*rho_L*(C1673/3.6)^2/2+F1673*e_i*m)*C1673/3.6/1000</f>
        <v>28.403396922655048</v>
      </c>
      <c r="I1673" s="35">
        <f t="shared" si="338"/>
        <v>28.807521751501753</v>
      </c>
      <c r="J1673" s="35">
        <f t="shared" si="339"/>
        <v>9415.3347722929739</v>
      </c>
      <c r="K1673" s="35">
        <f t="shared" si="340"/>
        <v>117.57790002875441</v>
      </c>
      <c r="L1673" s="35">
        <f t="shared" si="341"/>
        <v>1153.4159956257472</v>
      </c>
      <c r="M1673" s="35" cm="1">
        <f t="array" ref="M1673">_xll.Interp2dTab(-1,1,Parameters!$V$29:$AI$29,Parameters!$U$30:$U$37,Parameters!$V$30:$AI$37,ABS(J1673),ABS(I1673))*_xll.Interp2dTab(-1,1,Parameters!$V$18:$AI$18,Parameters!$U$19:$U$26,Parameters!$V$19:$AI$26,ABS(J1673),ABS(I1673))</f>
        <v>0.74572515903168091</v>
      </c>
      <c r="N1673" s="35">
        <f t="shared" si="342"/>
        <v>38.088291079701087</v>
      </c>
      <c r="O1673" s="35">
        <f t="shared" si="343"/>
        <v>38088.291079701085</v>
      </c>
      <c r="P1673" s="35">
        <f t="shared" si="349"/>
        <v>2.8012972717624534</v>
      </c>
      <c r="Q1673" s="35" cm="1">
        <f t="array" ref="Q1673">_xll.Interp2dTab(-1,1,Parameters!$AL$29:$AY$29,Parameters!$AK$30:$AK$37,Parameters!$AL$30:$AY$37,ABS(L1673),ABS(K1673))</f>
        <v>0.89806216795275173</v>
      </c>
      <c r="R1673" s="35">
        <f t="shared" si="344"/>
        <v>31.627428407772978</v>
      </c>
      <c r="S1673" s="35">
        <f t="shared" si="350"/>
        <v>2.1612598178712528</v>
      </c>
      <c r="X1673" s="12"/>
      <c r="AB1673" s="17">
        <f>([1]WLTC_BFH!$I1674/1000-H1673)</f>
        <v>-28.371811022655049</v>
      </c>
      <c r="AC1673" s="17">
        <f t="shared" si="345"/>
        <v>28.371811022655049</v>
      </c>
      <c r="AG1673" s="17">
        <f>([1]WLTC_BFH!$U1677/1000-N1673)</f>
        <v>-2.5052640526739296</v>
      </c>
      <c r="AH1673" s="17">
        <f t="shared" si="346"/>
        <v>2.5052640526739296</v>
      </c>
      <c r="AK1673">
        <v>-3.7932004267187978</v>
      </c>
    </row>
    <row r="1674" spans="1:37" x14ac:dyDescent="0.3">
      <c r="A1674" s="6" t="s">
        <v>6</v>
      </c>
      <c r="B1674" s="6">
        <v>1670</v>
      </c>
      <c r="C1674" s="11">
        <v>126.4</v>
      </c>
      <c r="D1674" s="11">
        <v>126.4</v>
      </c>
      <c r="E1674" s="11">
        <v>125.1585</v>
      </c>
      <c r="F1674" s="13">
        <f t="shared" si="347"/>
        <v>8.3333333333336493E-2</v>
      </c>
      <c r="G1674" s="13">
        <f t="shared" si="348"/>
        <v>19.861805555555573</v>
      </c>
      <c r="H1674" s="35" cm="1">
        <f t="array" ref="H1674">(m*g*_xll.Interp1d(-1,Parameters!$H$48:$H$54,Parameters!$I$48:$I$54,C1674)+c_w*A*rho_L*(C1674/3.6)^2/2+F1674*e_i*m)*C1674/3.6/1000</f>
        <v>28.617099735735902</v>
      </c>
      <c r="I1674" s="35">
        <f t="shared" si="338"/>
        <v>28.955378432736275</v>
      </c>
      <c r="J1674" s="35">
        <f t="shared" si="339"/>
        <v>9437.7344585077899</v>
      </c>
      <c r="K1674" s="35">
        <f t="shared" si="340"/>
        <v>118.18137707321311</v>
      </c>
      <c r="L1674" s="35">
        <f t="shared" si="341"/>
        <v>1156.1600463687112</v>
      </c>
      <c r="M1674" s="35" cm="1">
        <f t="array" ref="M1674">_xll.Interp2dTab(-1,1,Parameters!$V$29:$AI$29,Parameters!$U$30:$U$37,Parameters!$V$30:$AI$37,ABS(J1674),ABS(I1674))*_xll.Interp2dTab(-1,1,Parameters!$V$18:$AI$18,Parameters!$U$19:$U$26,Parameters!$V$19:$AI$26,ABS(J1674),ABS(I1674))</f>
        <v>0.7458530863035383</v>
      </c>
      <c r="N1674" s="35">
        <f t="shared" si="342"/>
        <v>38.368279573076215</v>
      </c>
      <c r="O1674" s="35">
        <f t="shared" si="343"/>
        <v>38368.279573076215</v>
      </c>
      <c r="P1674" s="35">
        <f t="shared" si="349"/>
        <v>2.8119551271994188</v>
      </c>
      <c r="Q1674" s="35" cm="1">
        <f t="array" ref="Q1674">_xll.Interp2dTab(-1,1,Parameters!$AL$29:$AY$29,Parameters!$AK$30:$AK$37,Parameters!$AL$30:$AY$37,ABS(L1674),ABS(K1674))</f>
        <v>0.89744762834103331</v>
      </c>
      <c r="R1674" s="35">
        <f t="shared" si="344"/>
        <v>31.887208603621495</v>
      </c>
      <c r="S1674" s="35">
        <f t="shared" si="350"/>
        <v>2.1701173758167034</v>
      </c>
      <c r="X1674" s="12"/>
      <c r="AB1674" s="17">
        <f>([1]WLTC_BFH!$I1675/1000-H1674)</f>
        <v>-28.588470635735902</v>
      </c>
      <c r="AC1674" s="17">
        <f t="shared" si="345"/>
        <v>28.588470635735902</v>
      </c>
      <c r="AG1674" s="17">
        <f>([1]WLTC_BFH!$U1678/1000-N1674)</f>
        <v>-4.2122795730762164</v>
      </c>
      <c r="AH1674" s="17">
        <f t="shared" si="346"/>
        <v>4.2122795730762164</v>
      </c>
      <c r="AK1674">
        <v>-3.090311442792526</v>
      </c>
    </row>
    <row r="1675" spans="1:37" x14ac:dyDescent="0.3">
      <c r="A1675" s="6" t="s">
        <v>6</v>
      </c>
      <c r="B1675" s="6">
        <v>1671</v>
      </c>
      <c r="C1675" s="11">
        <v>126.6</v>
      </c>
      <c r="D1675" s="11">
        <v>126.6</v>
      </c>
      <c r="E1675" s="11">
        <v>125.45489999999999</v>
      </c>
      <c r="F1675" s="13">
        <f t="shared" si="347"/>
        <v>5.5555555555552395E-2</v>
      </c>
      <c r="G1675" s="13">
        <f t="shared" si="348"/>
        <v>19.896972222222239</v>
      </c>
      <c r="H1675" s="35" cm="1">
        <f t="array" ref="H1675">(m*g*_xll.Interp1d(-1,Parameters!$H$48:$H$54,Parameters!$I$48:$I$54,C1675)+c_w*A*rho_L*(C1675/3.6)^2/2+F1675*e_i*m)*C1675/3.6/1000</f>
        <v>27.431540260909863</v>
      </c>
      <c r="I1675" s="35">
        <f t="shared" si="338"/>
        <v>27.711956594100862</v>
      </c>
      <c r="J1675" s="35">
        <f t="shared" si="339"/>
        <v>9452.6675826509982</v>
      </c>
      <c r="K1675" s="35">
        <f t="shared" si="340"/>
        <v>113.10635083882266</v>
      </c>
      <c r="L1675" s="35">
        <f t="shared" si="341"/>
        <v>1157.989413530687</v>
      </c>
      <c r="M1675" s="35" cm="1">
        <f t="array" ref="M1675">_xll.Interp2dTab(-1,1,Parameters!$V$29:$AI$29,Parameters!$U$30:$U$37,Parameters!$V$30:$AI$37,ABS(J1675),ABS(I1675))*_xll.Interp2dTab(-1,1,Parameters!$V$18:$AI$18,Parameters!$U$19:$U$26,Parameters!$V$19:$AI$26,ABS(J1675),ABS(I1675))</f>
        <v>0.73825806204469568</v>
      </c>
      <c r="N1675" s="35">
        <f t="shared" si="342"/>
        <v>37.157115744777471</v>
      </c>
      <c r="O1675" s="35">
        <f t="shared" si="343"/>
        <v>37157.115744777468</v>
      </c>
      <c r="P1675" s="35">
        <f t="shared" si="349"/>
        <v>2.8222765482396346</v>
      </c>
      <c r="Q1675" s="35" cm="1">
        <f t="array" ref="Q1675">_xll.Interp2dTab(-1,1,Parameters!$AL$29:$AY$29,Parameters!$AK$30:$AK$37,Parameters!$AL$30:$AY$37,ABS(L1675),ABS(K1675))</f>
        <v>0.90147779728110466</v>
      </c>
      <c r="R1675" s="35">
        <f t="shared" si="344"/>
        <v>30.429523992320778</v>
      </c>
      <c r="S1675" s="35">
        <f t="shared" si="350"/>
        <v>2.1785700213701258</v>
      </c>
      <c r="X1675" s="12"/>
      <c r="AB1675" s="17">
        <f>([1]WLTC_BFH!$I1676/1000-H1675)</f>
        <v>-27.402317160909863</v>
      </c>
      <c r="AC1675" s="17">
        <f t="shared" si="345"/>
        <v>27.402317160909863</v>
      </c>
      <c r="AG1675" s="17">
        <f>([1]WLTC_BFH!$U1679/1000-N1675)</f>
        <v>-2.8469873044105256</v>
      </c>
      <c r="AH1675" s="17">
        <f t="shared" si="346"/>
        <v>2.8469873044105256</v>
      </c>
      <c r="AK1675">
        <v>-2.5497321287533126</v>
      </c>
    </row>
    <row r="1676" spans="1:37" x14ac:dyDescent="0.3">
      <c r="A1676" s="6" t="s">
        <v>6</v>
      </c>
      <c r="B1676" s="6">
        <v>1672</v>
      </c>
      <c r="C1676" s="11">
        <v>126.7</v>
      </c>
      <c r="D1676" s="11">
        <v>126.7</v>
      </c>
      <c r="E1676" s="11">
        <v>125.81789999999999</v>
      </c>
      <c r="F1676" s="13">
        <f t="shared" si="347"/>
        <v>2.7777777777780146E-2</v>
      </c>
      <c r="G1676" s="13">
        <f t="shared" si="348"/>
        <v>19.932166666666681</v>
      </c>
      <c r="H1676" s="35" cm="1">
        <f t="array" ref="H1676">(m*g*_xll.Interp1d(-1,Parameters!$H$48:$H$54,Parameters!$I$48:$I$54,C1676)+c_w*A*rho_L*(C1676/3.6)^2/2+F1676*e_i*m)*C1676/3.6/1000</f>
        <v>26.172549720575244</v>
      </c>
      <c r="I1676" s="35">
        <f t="shared" si="338"/>
        <v>26.419227873243432</v>
      </c>
      <c r="J1676" s="35">
        <f t="shared" si="339"/>
        <v>9460.1341447226005</v>
      </c>
      <c r="K1676" s="35">
        <f t="shared" si="340"/>
        <v>107.83007856464307</v>
      </c>
      <c r="L1676" s="35">
        <f t="shared" si="341"/>
        <v>1158.9040971116747</v>
      </c>
      <c r="M1676" s="35" cm="1">
        <f t="array" ref="M1676">_xll.Interp2dTab(-1,1,Parameters!$V$29:$AI$29,Parameters!$U$30:$U$37,Parameters!$V$30:$AI$37,ABS(J1676),ABS(I1676))*_xll.Interp2dTab(-1,1,Parameters!$V$18:$AI$18,Parameters!$U$19:$U$26,Parameters!$V$19:$AI$26,ABS(J1676),ABS(I1676))</f>
        <v>0.73065002291834824</v>
      </c>
      <c r="N1676" s="35">
        <f t="shared" si="342"/>
        <v>35.820911379756552</v>
      </c>
      <c r="O1676" s="35">
        <f t="shared" si="343"/>
        <v>35820.911379756551</v>
      </c>
      <c r="P1676" s="35">
        <f t="shared" si="349"/>
        <v>2.8322268014006782</v>
      </c>
      <c r="Q1676" s="35" cm="1">
        <f t="array" ref="Q1676">_xll.Interp2dTab(-1,1,Parameters!$AL$29:$AY$29,Parameters!$AK$30:$AK$37,Parameters!$AL$30:$AY$37,ABS(L1676),ABS(K1676))</f>
        <v>0.90571028625562677</v>
      </c>
      <c r="R1676" s="35">
        <f t="shared" si="344"/>
        <v>28.897264520178286</v>
      </c>
      <c r="S1676" s="35">
        <f t="shared" si="350"/>
        <v>2.1865970392923977</v>
      </c>
      <c r="X1676" s="12"/>
      <c r="AB1676" s="17">
        <f>([1]WLTC_BFH!$I1677/1000-H1676)</f>
        <v>-26.142613520575242</v>
      </c>
      <c r="AC1676" s="17">
        <f t="shared" si="345"/>
        <v>26.142613520575242</v>
      </c>
      <c r="AG1676" s="17">
        <f>([1]WLTC_BFH!$U1680/1000-N1676)</f>
        <v>-0.53396592521117725</v>
      </c>
      <c r="AH1676" s="17">
        <f t="shared" si="346"/>
        <v>0.53396592521117725</v>
      </c>
      <c r="AK1676">
        <v>-2.5809624229658041</v>
      </c>
    </row>
    <row r="1677" spans="1:37" x14ac:dyDescent="0.3">
      <c r="A1677" s="6" t="s">
        <v>6</v>
      </c>
      <c r="B1677" s="6">
        <v>1673</v>
      </c>
      <c r="C1677" s="11">
        <v>126.8</v>
      </c>
      <c r="D1677" s="11">
        <v>126.8</v>
      </c>
      <c r="E1677" s="11">
        <v>126.0707</v>
      </c>
      <c r="F1677" s="13">
        <f t="shared" si="347"/>
        <v>2.7777777777776198E-2</v>
      </c>
      <c r="G1677" s="13">
        <f t="shared" si="348"/>
        <v>19.967388888888905</v>
      </c>
      <c r="H1677" s="35" cm="1">
        <f t="array" ref="H1677">(m*g*_xll.Interp1d(-1,Parameters!$H$48:$H$54,Parameters!$I$48:$I$54,C1677)+c_w*A*rho_L*(C1677/3.6)^2/2+F1677*e_i*m)*C1677/3.6/1000</f>
        <v>26.242176434689878</v>
      </c>
      <c r="I1677" s="35">
        <f t="shared" si="338"/>
        <v>26.468620042710445</v>
      </c>
      <c r="J1677" s="35">
        <f t="shared" si="339"/>
        <v>9467.6007067942064</v>
      </c>
      <c r="K1677" s="35">
        <f t="shared" si="340"/>
        <v>108.03167270432269</v>
      </c>
      <c r="L1677" s="35">
        <f t="shared" si="341"/>
        <v>1159.8187806926628</v>
      </c>
      <c r="M1677" s="35" cm="1">
        <f t="array" ref="M1677">_xll.Interp2dTab(-1,1,Parameters!$V$29:$AI$29,Parameters!$U$30:$U$37,Parameters!$V$30:$AI$37,ABS(J1677),ABS(I1677))*_xll.Interp2dTab(-1,1,Parameters!$V$18:$AI$18,Parameters!$U$19:$U$26,Parameters!$V$19:$AI$26,ABS(J1677),ABS(I1677))</f>
        <v>0.73068601524698196</v>
      </c>
      <c r="N1677" s="35">
        <f t="shared" si="342"/>
        <v>35.914436416057121</v>
      </c>
      <c r="O1677" s="35">
        <f t="shared" si="343"/>
        <v>35914.43641605712</v>
      </c>
      <c r="P1677" s="35">
        <f t="shared" si="349"/>
        <v>2.8422030337384716</v>
      </c>
      <c r="Q1677" s="35" cm="1">
        <f t="array" ref="Q1677">_xll.Interp2dTab(-1,1,Parameters!$AL$29:$AY$29,Parameters!$AK$30:$AK$37,Parameters!$AL$30:$AY$37,ABS(L1677),ABS(K1677))</f>
        <v>0.90550304220132438</v>
      </c>
      <c r="R1677" s="35">
        <f t="shared" si="344"/>
        <v>28.98077114229655</v>
      </c>
      <c r="S1677" s="35">
        <f t="shared" si="350"/>
        <v>2.1946472534985912</v>
      </c>
      <c r="X1677" s="12"/>
      <c r="AB1677" s="17">
        <f>([1]WLTC_BFH!$I1678/1000-H1677)</f>
        <v>-26.213314734689877</v>
      </c>
      <c r="AC1677" s="17">
        <f t="shared" si="345"/>
        <v>26.213314734689877</v>
      </c>
      <c r="AG1677" s="17">
        <f>([1]WLTC_BFH!$U1681/1000-N1677)</f>
        <v>-1.4539792731999555</v>
      </c>
      <c r="AH1677" s="17">
        <f t="shared" si="346"/>
        <v>1.4539792731999555</v>
      </c>
      <c r="AK1677">
        <v>-2.3059086788054657</v>
      </c>
    </row>
    <row r="1678" spans="1:37" x14ac:dyDescent="0.3">
      <c r="A1678" s="6" t="s">
        <v>6</v>
      </c>
      <c r="B1678" s="6">
        <v>1674</v>
      </c>
      <c r="C1678" s="11">
        <v>126.9</v>
      </c>
      <c r="D1678" s="11">
        <v>126.9</v>
      </c>
      <c r="E1678" s="11">
        <v>126.26430000000001</v>
      </c>
      <c r="F1678" s="13">
        <f t="shared" si="347"/>
        <v>2.7777777777780146E-2</v>
      </c>
      <c r="G1678" s="13">
        <f t="shared" si="348"/>
        <v>20.002638888888907</v>
      </c>
      <c r="H1678" s="35" cm="1">
        <f t="array" ref="H1678">(m*g*_xll.Interp1d(-1,Parameters!$H$48:$H$54,Parameters!$I$48:$I$54,C1678)+c_w*A*rho_L*(C1678/3.6)^2/2+F1678*e_i*m)*C1678/3.6/1000</f>
        <v>26.311901544009711</v>
      </c>
      <c r="I1678" s="35">
        <f t="shared" si="338"/>
        <v>26.518033533988998</v>
      </c>
      <c r="J1678" s="35">
        <f t="shared" si="339"/>
        <v>9475.0672688658087</v>
      </c>
      <c r="K1678" s="35">
        <f t="shared" si="340"/>
        <v>108.2333538689761</v>
      </c>
      <c r="L1678" s="35">
        <f t="shared" si="341"/>
        <v>1160.7334642736505</v>
      </c>
      <c r="M1678" s="35" cm="1">
        <f t="array" ref="M1678">_xll.Interp2dTab(-1,1,Parameters!$V$29:$AI$29,Parameters!$U$30:$U$37,Parameters!$V$30:$AI$37,ABS(J1678),ABS(I1678))*_xll.Interp2dTab(-1,1,Parameters!$V$18:$AI$18,Parameters!$U$19:$U$26,Parameters!$V$19:$AI$26,ABS(J1678),ABS(I1678))</f>
        <v>0.73072243811404314</v>
      </c>
      <c r="N1678" s="35">
        <f t="shared" si="342"/>
        <v>36.008065678014994</v>
      </c>
      <c r="O1678" s="35">
        <f t="shared" si="343"/>
        <v>36008.065678014995</v>
      </c>
      <c r="P1678" s="35">
        <f t="shared" si="349"/>
        <v>2.8522052742045867</v>
      </c>
      <c r="Q1678" s="35" cm="1">
        <f t="array" ref="Q1678">_xll.Interp2dTab(-1,1,Parameters!$AL$29:$AY$29,Parameters!$AK$30:$AK$37,Parameters!$AL$30:$AY$37,ABS(L1678),ABS(K1678))</f>
        <v>0.9052958198701756</v>
      </c>
      <c r="R1678" s="35">
        <f t="shared" si="344"/>
        <v>29.064423988816145</v>
      </c>
      <c r="S1678" s="35">
        <f t="shared" si="350"/>
        <v>2.2027207046065955</v>
      </c>
      <c r="X1678" s="12"/>
      <c r="AB1678" s="17">
        <f>([1]WLTC_BFH!$I1679/1000-H1678)</f>
        <v>-26.28408164400971</v>
      </c>
      <c r="AC1678" s="17">
        <f t="shared" si="345"/>
        <v>26.28408164400971</v>
      </c>
      <c r="AG1678" s="17">
        <f>([1]WLTC_BFH!$U1682/1000-N1678)</f>
        <v>-1.8520656780149949</v>
      </c>
      <c r="AH1678" s="17">
        <f t="shared" si="346"/>
        <v>1.8520656780149949</v>
      </c>
      <c r="AK1678">
        <v>-2.0553965831762468</v>
      </c>
    </row>
    <row r="1679" spans="1:37" x14ac:dyDescent="0.3">
      <c r="A1679" s="6" t="s">
        <v>6</v>
      </c>
      <c r="B1679" s="6">
        <v>1675</v>
      </c>
      <c r="C1679" s="11">
        <v>126.9</v>
      </c>
      <c r="D1679" s="11">
        <v>126.9</v>
      </c>
      <c r="E1679" s="11">
        <v>126.4804</v>
      </c>
      <c r="F1679" s="13">
        <f t="shared" si="347"/>
        <v>0</v>
      </c>
      <c r="G1679" s="13">
        <f t="shared" si="348"/>
        <v>20.037888888888908</v>
      </c>
      <c r="H1679" s="35" cm="1">
        <f t="array" ref="H1679">(m*g*_xll.Interp1d(-1,Parameters!$H$48:$H$54,Parameters!$I$48:$I$54,C1679)+c_w*A*rho_L*(C1679/3.6)^2/2+F1679*e_i*m)*C1679/3.6/1000</f>
        <v>24.980234485676259</v>
      </c>
      <c r="I1679" s="35">
        <f t="shared" si="338"/>
        <v>25.175933965475128</v>
      </c>
      <c r="J1679" s="35">
        <f t="shared" si="339"/>
        <v>9475.0672688658087</v>
      </c>
      <c r="K1679" s="35">
        <f t="shared" si="340"/>
        <v>102.75557448008674</v>
      </c>
      <c r="L1679" s="35">
        <f t="shared" si="341"/>
        <v>1160.7334642736505</v>
      </c>
      <c r="M1679" s="35" cm="1">
        <f t="array" ref="M1679">_xll.Interp2dTab(-1,1,Parameters!$V$29:$AI$29,Parameters!$U$30:$U$37,Parameters!$V$30:$AI$37,ABS(J1679),ABS(I1679))*_xll.Interp2dTab(-1,1,Parameters!$V$18:$AI$18,Parameters!$U$19:$U$26,Parameters!$V$19:$AI$26,ABS(J1679),ABS(I1679))</f>
        <v>0.72310472181312624</v>
      </c>
      <c r="N1679" s="35">
        <f t="shared" si="342"/>
        <v>34.545804683781284</v>
      </c>
      <c r="O1679" s="35">
        <f t="shared" si="343"/>
        <v>34545.804683781287</v>
      </c>
      <c r="P1679" s="35">
        <f t="shared" si="349"/>
        <v>2.8618013310611925</v>
      </c>
      <c r="Q1679" s="35" cm="1">
        <f t="array" ref="Q1679">_xll.Interp2dTab(-1,1,Parameters!$AL$29:$AY$29,Parameters!$AK$30:$AK$37,Parameters!$AL$30:$AY$37,ABS(L1679),ABS(K1679))</f>
        <v>0.90973181673630599</v>
      </c>
      <c r="R1679" s="35">
        <f t="shared" si="344"/>
        <v>27.458899453790355</v>
      </c>
      <c r="S1679" s="35">
        <f t="shared" si="350"/>
        <v>2.2103481766770927</v>
      </c>
      <c r="X1679" s="12"/>
      <c r="AB1679" s="17">
        <f>([1]WLTC_BFH!$I1680/1000-H1679)</f>
        <v>-24.951309385676261</v>
      </c>
      <c r="AC1679" s="17">
        <f t="shared" si="345"/>
        <v>24.951309385676261</v>
      </c>
      <c r="AG1679" s="17">
        <f>([1]WLTC_BFH!$U1683/1000-N1679)</f>
        <v>-0.64382238289631744</v>
      </c>
      <c r="AH1679" s="17">
        <f t="shared" si="346"/>
        <v>0.64382238289631744</v>
      </c>
      <c r="AK1679">
        <v>-2.7137326673008033</v>
      </c>
    </row>
    <row r="1680" spans="1:37" x14ac:dyDescent="0.3">
      <c r="A1680" s="6" t="s">
        <v>6</v>
      </c>
      <c r="B1680" s="6">
        <v>1676</v>
      </c>
      <c r="C1680" s="11">
        <v>126.9</v>
      </c>
      <c r="D1680" s="11">
        <v>126.9</v>
      </c>
      <c r="E1680" s="11">
        <v>126.66540000000001</v>
      </c>
      <c r="F1680" s="13">
        <f t="shared" si="347"/>
        <v>0</v>
      </c>
      <c r="G1680" s="13">
        <f t="shared" si="348"/>
        <v>20.073138888888909</v>
      </c>
      <c r="H1680" s="35" cm="1">
        <f t="array" ref="H1680">(m*g*_xll.Interp1d(-1,Parameters!$H$48:$H$54,Parameters!$I$48:$I$54,C1680)+c_w*A*rho_L*(C1680/3.6)^2/2+F1680*e_i*m)*C1680/3.6/1000</f>
        <v>24.980234485676259</v>
      </c>
      <c r="I1680" s="35">
        <f t="shared" si="338"/>
        <v>25.175933965475128</v>
      </c>
      <c r="J1680" s="35">
        <f t="shared" si="339"/>
        <v>9475.0672688658087</v>
      </c>
      <c r="K1680" s="35">
        <f t="shared" si="340"/>
        <v>102.75557448008674</v>
      </c>
      <c r="L1680" s="35">
        <f t="shared" si="341"/>
        <v>1160.7334642736505</v>
      </c>
      <c r="M1680" s="35" cm="1">
        <f t="array" ref="M1680">_xll.Interp2dTab(-1,1,Parameters!$V$29:$AI$29,Parameters!$U$30:$U$37,Parameters!$V$30:$AI$37,ABS(J1680),ABS(I1680))*_xll.Interp2dTab(-1,1,Parameters!$V$18:$AI$18,Parameters!$U$19:$U$26,Parameters!$V$19:$AI$26,ABS(J1680),ABS(I1680))</f>
        <v>0.72310472181312624</v>
      </c>
      <c r="N1680" s="35">
        <f t="shared" si="342"/>
        <v>34.545804683781284</v>
      </c>
      <c r="O1680" s="35">
        <f t="shared" si="343"/>
        <v>34545.804683781287</v>
      </c>
      <c r="P1680" s="35">
        <f t="shared" si="349"/>
        <v>2.8713973879177983</v>
      </c>
      <c r="Q1680" s="35" cm="1">
        <f t="array" ref="Q1680">_xll.Interp2dTab(-1,1,Parameters!$AL$29:$AY$29,Parameters!$AK$30:$AK$37,Parameters!$AL$30:$AY$37,ABS(L1680),ABS(K1680))</f>
        <v>0.90973181673630599</v>
      </c>
      <c r="R1680" s="35">
        <f t="shared" si="344"/>
        <v>27.458899453790355</v>
      </c>
      <c r="S1680" s="35">
        <f t="shared" si="350"/>
        <v>2.2179756487475899</v>
      </c>
      <c r="X1680" s="12"/>
      <c r="AB1680" s="17">
        <f>([1]WLTC_BFH!$I1681/1000-H1680)</f>
        <v>-24.952128785676258</v>
      </c>
      <c r="AC1680" s="17">
        <f t="shared" si="345"/>
        <v>24.952128785676258</v>
      </c>
      <c r="AG1680" s="17">
        <f>([1]WLTC_BFH!$U1684/1000-N1680)</f>
        <v>-0.46879567477227368</v>
      </c>
      <c r="AH1680" s="17">
        <f t="shared" si="346"/>
        <v>0.46879567477227368</v>
      </c>
      <c r="AK1680">
        <v>-2.3027473701329484</v>
      </c>
    </row>
    <row r="1681" spans="1:37" x14ac:dyDescent="0.3">
      <c r="A1681" s="6" t="s">
        <v>6</v>
      </c>
      <c r="B1681" s="6">
        <v>1677</v>
      </c>
      <c r="C1681" s="11">
        <v>126.8</v>
      </c>
      <c r="D1681" s="11">
        <v>126.8</v>
      </c>
      <c r="E1681" s="11">
        <v>126.78830000000001</v>
      </c>
      <c r="F1681" s="13">
        <f t="shared" si="347"/>
        <v>-2.7777777777780146E-2</v>
      </c>
      <c r="G1681" s="13">
        <f t="shared" si="348"/>
        <v>20.108361111111133</v>
      </c>
      <c r="H1681" s="35" cm="1">
        <f t="array" ref="H1681">(m*g*_xll.Interp1d(-1,Parameters!$H$48:$H$54,Parameters!$I$48:$I$54,C1681)+c_w*A*rho_L*(C1681/3.6)^2/2+F1681*e_i*m)*C1681/3.6/1000</f>
        <v>23.580941084072553</v>
      </c>
      <c r="I1681" s="35">
        <f t="shared" si="338"/>
        <v>23.784420905682893</v>
      </c>
      <c r="J1681" s="35">
        <f t="shared" si="339"/>
        <v>9467.6007067942064</v>
      </c>
      <c r="K1681" s="35">
        <f t="shared" si="340"/>
        <v>97.076113926544735</v>
      </c>
      <c r="L1681" s="35">
        <f t="shared" si="341"/>
        <v>1159.8187806926628</v>
      </c>
      <c r="M1681" s="35" cm="1">
        <f t="array" ref="M1681">_xll.Interp2dTab(-1,1,Parameters!$V$29:$AI$29,Parameters!$U$30:$U$37,Parameters!$V$30:$AI$37,ABS(J1681),ABS(I1681))*_xll.Interp2dTab(-1,1,Parameters!$V$18:$AI$18,Parameters!$U$19:$U$26,Parameters!$V$19:$AI$26,ABS(J1681),ABS(I1681))</f>
        <v>0.71549825332783334</v>
      </c>
      <c r="N1681" s="35">
        <f t="shared" si="342"/>
        <v>32.957370579726664</v>
      </c>
      <c r="O1681" s="35">
        <f t="shared" si="343"/>
        <v>32957.370579726667</v>
      </c>
      <c r="P1681" s="35">
        <f t="shared" si="349"/>
        <v>2.8805522130788335</v>
      </c>
      <c r="Q1681" s="35" cm="1">
        <f t="array" ref="Q1681">_xll.Interp2dTab(-1,1,Parameters!$AL$29:$AY$29,Parameters!$AK$30:$AK$37,Parameters!$AL$30:$AY$37,ABS(L1681),ABS(K1681))</f>
        <v>0.91095699184353196</v>
      </c>
      <c r="R1681" s="35">
        <f t="shared" si="344"/>
        <v>25.885899438952734</v>
      </c>
      <c r="S1681" s="35">
        <f t="shared" si="350"/>
        <v>2.2251661763695214</v>
      </c>
      <c r="X1681" s="12"/>
      <c r="AB1681" s="17">
        <f>([1]WLTC_BFH!$I1682/1000-H1681)</f>
        <v>-23.553175484072554</v>
      </c>
      <c r="AC1681" s="17">
        <f t="shared" si="345"/>
        <v>23.553175484072554</v>
      </c>
      <c r="AG1681" s="17">
        <f>([1]WLTC_BFH!$U1685/1000-N1681)</f>
        <v>-0.25760587384451128</v>
      </c>
      <c r="AH1681" s="17">
        <f t="shared" si="346"/>
        <v>0.25760587384451128</v>
      </c>
      <c r="AK1681">
        <v>-3.0430854677466641</v>
      </c>
    </row>
    <row r="1682" spans="1:37" x14ac:dyDescent="0.3">
      <c r="A1682" s="6" t="s">
        <v>6</v>
      </c>
      <c r="B1682" s="6">
        <v>1678</v>
      </c>
      <c r="C1682" s="11">
        <v>126.6</v>
      </c>
      <c r="D1682" s="11">
        <v>126.6</v>
      </c>
      <c r="E1682" s="11">
        <v>126.9096</v>
      </c>
      <c r="F1682" s="13">
        <f t="shared" si="347"/>
        <v>-5.5555555555556344E-2</v>
      </c>
      <c r="G1682" s="13">
        <f t="shared" si="348"/>
        <v>20.143527777777798</v>
      </c>
      <c r="H1682" s="35" cm="1">
        <f t="array" ref="H1682">(m*g*_xll.Interp1d(-1,Parameters!$H$48:$H$54,Parameters!$I$48:$I$54,C1682)+c_w*A*rho_L*(C1682/3.6)^2/2+F1682*e_i*m)*C1682/3.6/1000</f>
        <v>22.117464623872944</v>
      </c>
      <c r="I1682" s="35">
        <f t="shared" si="338"/>
        <v>22.343558320045958</v>
      </c>
      <c r="J1682" s="35">
        <f t="shared" si="339"/>
        <v>9452.6675826509982</v>
      </c>
      <c r="K1682" s="35">
        <f t="shared" si="340"/>
        <v>91.195233283267584</v>
      </c>
      <c r="L1682" s="35">
        <f t="shared" si="341"/>
        <v>1157.989413530687</v>
      </c>
      <c r="M1682" s="35" cm="1">
        <f t="array" ref="M1682">_xll.Interp2dTab(-1,1,Parameters!$V$29:$AI$29,Parameters!$U$30:$U$37,Parameters!$V$30:$AI$37,ABS(J1682),ABS(I1682))*_xll.Interp2dTab(-1,1,Parameters!$V$18:$AI$18,Parameters!$U$19:$U$26,Parameters!$V$19:$AI$26,ABS(J1682),ABS(I1682))</f>
        <v>0.70791698031840466</v>
      </c>
      <c r="N1682" s="35">
        <f t="shared" si="342"/>
        <v>31.24302035236536</v>
      </c>
      <c r="O1682" s="35">
        <f t="shared" si="343"/>
        <v>31243.020352365358</v>
      </c>
      <c r="P1682" s="35">
        <f t="shared" si="349"/>
        <v>2.8892308298433793</v>
      </c>
      <c r="Q1682" s="35" cm="1">
        <f t="array" ref="Q1682">_xll.Interp2dTab(-1,1,Parameters!$AL$29:$AY$29,Parameters!$AK$30:$AK$37,Parameters!$AL$30:$AY$37,ABS(L1682),ABS(K1682))</f>
        <v>0.90894851605026816</v>
      </c>
      <c r="R1682" s="35">
        <f t="shared" si="344"/>
        <v>24.333022424616367</v>
      </c>
      <c r="S1682" s="35">
        <f t="shared" si="350"/>
        <v>2.2319253492652482</v>
      </c>
      <c r="X1682" s="12"/>
      <c r="AB1682" s="17">
        <f>([1]WLTC_BFH!$I1683/1000-H1682)</f>
        <v>-22.089672323872943</v>
      </c>
      <c r="AC1682" s="17">
        <f t="shared" si="345"/>
        <v>22.089672323872943</v>
      </c>
      <c r="AG1682" s="17">
        <f>([1]WLTC_BFH!$U1686/1000-N1682)</f>
        <v>-1.4481839887290135</v>
      </c>
      <c r="AH1682" s="17">
        <f t="shared" si="346"/>
        <v>1.4481839887290135</v>
      </c>
      <c r="AK1682">
        <v>-6.0106642611978351</v>
      </c>
    </row>
    <row r="1683" spans="1:37" x14ac:dyDescent="0.3">
      <c r="A1683" s="6" t="s">
        <v>6</v>
      </c>
      <c r="B1683" s="6">
        <v>1679</v>
      </c>
      <c r="C1683" s="11">
        <v>126.3</v>
      </c>
      <c r="D1683" s="11">
        <v>126.3</v>
      </c>
      <c r="E1683" s="11">
        <v>127.02160000000001</v>
      </c>
      <c r="F1683" s="13">
        <f t="shared" si="347"/>
        <v>-8.3333333333332538E-2</v>
      </c>
      <c r="G1683" s="13">
        <f t="shared" si="348"/>
        <v>20.178611111111131</v>
      </c>
      <c r="H1683" s="35" cm="1">
        <f t="array" ref="H1683">(m*g*_xll.Interp1d(-1,Parameters!$H$48:$H$54,Parameters!$I$48:$I$54,C1683)+c_w*A*rho_L*(C1683/3.6)^2/2+F1683*e_i*m)*C1683/3.6/1000</f>
        <v>20.593542775136182</v>
      </c>
      <c r="I1683" s="35">
        <f t="shared" si="338"/>
        <v>20.853474139431039</v>
      </c>
      <c r="J1683" s="35">
        <f t="shared" si="339"/>
        <v>9430.2678964361821</v>
      </c>
      <c r="K1683" s="35">
        <f t="shared" si="340"/>
        <v>85.113454700087786</v>
      </c>
      <c r="L1683" s="35">
        <f t="shared" si="341"/>
        <v>1155.2453627877228</v>
      </c>
      <c r="M1683" s="35" cm="1">
        <f t="array" ref="M1683">_xll.Interp2dTab(-1,1,Parameters!$V$29:$AI$29,Parameters!$U$30:$U$37,Parameters!$V$30:$AI$37,ABS(J1683),ABS(I1683))*_xll.Interp2dTab(-1,1,Parameters!$V$18:$AI$18,Parameters!$U$19:$U$26,Parameters!$V$19:$AI$26,ABS(J1683),ABS(I1683))</f>
        <v>0.70037573007218501</v>
      </c>
      <c r="N1683" s="35">
        <f t="shared" si="342"/>
        <v>29.403564245456771</v>
      </c>
      <c r="O1683" s="35">
        <f t="shared" si="343"/>
        <v>29403.564245456771</v>
      </c>
      <c r="P1683" s="35">
        <f t="shared" si="349"/>
        <v>2.8973984865782283</v>
      </c>
      <c r="Q1683" s="35" cm="1">
        <f t="array" ref="Q1683">_xll.Interp2dTab(-1,1,Parameters!$AL$29:$AY$29,Parameters!$AK$30:$AK$37,Parameters!$AL$30:$AY$37,ABS(L1683),ABS(K1683))</f>
        <v>0.90694935567489066</v>
      </c>
      <c r="R1683" s="35">
        <f t="shared" si="344"/>
        <v>22.706386686621386</v>
      </c>
      <c r="S1683" s="35">
        <f t="shared" si="350"/>
        <v>2.2382326789004208</v>
      </c>
      <c r="X1683" s="12"/>
      <c r="AB1683" s="17">
        <f>([1]WLTC_BFH!$I1684/1000-H1683)</f>
        <v>-20.565762175136182</v>
      </c>
      <c r="AC1683" s="17">
        <f t="shared" si="345"/>
        <v>20.565762175136182</v>
      </c>
      <c r="AG1683" s="17">
        <f>([1]WLTC_BFH!$U1687/1000-N1683)</f>
        <v>-1.0554873223797934</v>
      </c>
      <c r="AH1683" s="17">
        <f t="shared" si="346"/>
        <v>1.0554873223797934</v>
      </c>
      <c r="AK1683">
        <v>-7.4246099245415671</v>
      </c>
    </row>
    <row r="1684" spans="1:37" x14ac:dyDescent="0.3">
      <c r="A1684" s="6" t="s">
        <v>6</v>
      </c>
      <c r="B1684" s="6">
        <v>1680</v>
      </c>
      <c r="C1684" s="11">
        <v>126</v>
      </c>
      <c r="D1684" s="11">
        <v>126</v>
      </c>
      <c r="E1684" s="11">
        <v>126.9906</v>
      </c>
      <c r="F1684" s="13">
        <f t="shared" si="347"/>
        <v>-8.3333333333332538E-2</v>
      </c>
      <c r="G1684" s="13">
        <f t="shared" si="348"/>
        <v>20.213611111111131</v>
      </c>
      <c r="H1684" s="35" cm="1">
        <f t="array" ref="H1684">(m*g*_xll.Interp1d(-1,Parameters!$H$48:$H$54,Parameters!$I$48:$I$54,C1684)+c_w*A*rho_L*(C1684/3.6)^2/2+F1684*e_i*m)*C1684/3.6/1000</f>
        <v>20.39902314185607</v>
      </c>
      <c r="I1684" s="35">
        <f t="shared" si="338"/>
        <v>20.705681423630175</v>
      </c>
      <c r="J1684" s="35">
        <f t="shared" si="339"/>
        <v>9407.8682102213716</v>
      </c>
      <c r="K1684" s="35">
        <f t="shared" si="340"/>
        <v>84.510238730546561</v>
      </c>
      <c r="L1684" s="35">
        <f t="shared" si="341"/>
        <v>1152.5013120447595</v>
      </c>
      <c r="M1684" s="35" cm="1">
        <f t="array" ref="M1684">_xll.Interp2dTab(-1,1,Parameters!$V$29:$AI$29,Parameters!$U$30:$U$37,Parameters!$V$30:$AI$37,ABS(J1684),ABS(I1684))*_xll.Interp2dTab(-1,1,Parameters!$V$18:$AI$18,Parameters!$U$19:$U$26,Parameters!$V$19:$AI$26,ABS(J1684),ABS(I1684))</f>
        <v>0.70032627263711389</v>
      </c>
      <c r="N1684" s="35">
        <f t="shared" si="342"/>
        <v>29.127885014284157</v>
      </c>
      <c r="O1684" s="35">
        <f t="shared" si="343"/>
        <v>29127.885014284158</v>
      </c>
      <c r="P1684" s="35">
        <f t="shared" si="349"/>
        <v>2.9054895657488626</v>
      </c>
      <c r="Q1684" s="35" cm="1">
        <f t="array" ref="Q1684">_xll.Interp2dTab(-1,1,Parameters!$AL$29:$AY$29,Parameters!$AK$30:$AK$37,Parameters!$AL$30:$AY$37,ABS(L1684),ABS(K1684))</f>
        <v>0.90691477322701952</v>
      </c>
      <c r="R1684" s="35">
        <f t="shared" si="344"/>
        <v>22.492767505894154</v>
      </c>
      <c r="S1684" s="35">
        <f t="shared" si="350"/>
        <v>2.2444806698742803</v>
      </c>
      <c r="X1684" s="12"/>
      <c r="AB1684" s="17">
        <f>([1]WLTC_BFH!$I1685/1000-H1684)</f>
        <v>-20.373341341856069</v>
      </c>
      <c r="AC1684" s="17">
        <f t="shared" si="345"/>
        <v>20.373341341856069</v>
      </c>
      <c r="AG1684" s="17">
        <f>([1]WLTC_BFH!$U1688/1000-N1684)</f>
        <v>-1.5802886840089165</v>
      </c>
      <c r="AH1684" s="17">
        <f t="shared" si="346"/>
        <v>1.5802886840089165</v>
      </c>
      <c r="AK1684">
        <v>-6.5412152145854208</v>
      </c>
    </row>
    <row r="1685" spans="1:37" x14ac:dyDescent="0.3">
      <c r="A1685" s="6" t="s">
        <v>6</v>
      </c>
      <c r="B1685" s="6">
        <v>1681</v>
      </c>
      <c r="C1685" s="11">
        <v>125.7</v>
      </c>
      <c r="D1685" s="11">
        <v>125.7</v>
      </c>
      <c r="E1685" s="11">
        <v>126.9003</v>
      </c>
      <c r="F1685" s="13">
        <f t="shared" si="347"/>
        <v>-8.3333333333332538E-2</v>
      </c>
      <c r="G1685" s="13">
        <f t="shared" si="348"/>
        <v>20.248527777777799</v>
      </c>
      <c r="H1685" s="35" cm="1">
        <f t="array" ref="H1685">(m*g*_xll.Interp1d(-1,Parameters!$H$48:$H$54,Parameters!$I$48:$I$54,C1685)+c_w*A*rho_L*(C1685/3.6)^2/2+F1685*e_i*m)*C1685/3.6/1000</f>
        <v>20.20538546438592</v>
      </c>
      <c r="I1685" s="35">
        <f t="shared" si="338"/>
        <v>20.558080604129696</v>
      </c>
      <c r="J1685" s="35">
        <f t="shared" si="339"/>
        <v>9385.4685240065592</v>
      </c>
      <c r="K1685" s="35">
        <f t="shared" si="340"/>
        <v>83.90780598575536</v>
      </c>
      <c r="L1685" s="35">
        <f t="shared" si="341"/>
        <v>1149.7572613017958</v>
      </c>
      <c r="M1685" s="35" cm="1">
        <f t="array" ref="M1685">_xll.Interp2dTab(-1,1,Parameters!$V$29:$AI$29,Parameters!$U$30:$U$37,Parameters!$V$30:$AI$37,ABS(J1685),ABS(I1685))*_xll.Interp2dTab(-1,1,Parameters!$V$18:$AI$18,Parameters!$U$19:$U$26,Parameters!$V$19:$AI$26,ABS(J1685),ABS(I1685))</f>
        <v>0.70028054772192971</v>
      </c>
      <c r="N1685" s="35">
        <f t="shared" si="342"/>
        <v>28.853272492168607</v>
      </c>
      <c r="O1685" s="35">
        <f t="shared" si="343"/>
        <v>28853.272492168606</v>
      </c>
      <c r="P1685" s="35">
        <f t="shared" si="349"/>
        <v>2.9135043636633537</v>
      </c>
      <c r="Q1685" s="35" cm="1">
        <f t="array" ref="Q1685">_xll.Interp2dTab(-1,1,Parameters!$AL$29:$AY$29,Parameters!$AK$30:$AK$37,Parameters!$AL$30:$AY$37,ABS(L1685),ABS(K1685))</f>
        <v>0.90688377522815089</v>
      </c>
      <c r="R1685" s="35">
        <f t="shared" si="344"/>
        <v>22.280016487562271</v>
      </c>
      <c r="S1685" s="35">
        <f t="shared" si="350"/>
        <v>2.2506695633430476</v>
      </c>
      <c r="X1685" s="12"/>
      <c r="AB1685" s="17">
        <f>([1]WLTC_BFH!$I1686/1000-H1685)</f>
        <v>-20.18079916438592</v>
      </c>
      <c r="AC1685" s="17">
        <f t="shared" si="345"/>
        <v>20.18079916438592</v>
      </c>
      <c r="AG1685" s="17">
        <f>([1]WLTC_BFH!$U1689/1000-N1685)</f>
        <v>-1.463474327030962</v>
      </c>
      <c r="AH1685" s="17">
        <f t="shared" si="346"/>
        <v>1.463474327030962</v>
      </c>
      <c r="AK1685">
        <v>-5.945993590811316</v>
      </c>
    </row>
    <row r="1686" spans="1:37" x14ac:dyDescent="0.3">
      <c r="A1686" s="6" t="s">
        <v>6</v>
      </c>
      <c r="B1686" s="6">
        <v>1682</v>
      </c>
      <c r="C1686" s="11">
        <v>125.6</v>
      </c>
      <c r="D1686" s="11">
        <v>125.6</v>
      </c>
      <c r="E1686" s="11">
        <v>126.6164</v>
      </c>
      <c r="F1686" s="13">
        <f t="shared" si="347"/>
        <v>-2.7777777777780146E-2</v>
      </c>
      <c r="G1686" s="13">
        <f t="shared" si="348"/>
        <v>20.283416666666689</v>
      </c>
      <c r="H1686" s="35" cm="1">
        <f t="array" ref="H1686">(m*g*_xll.Interp1d(-1,Parameters!$H$48:$H$54,Parameters!$I$48:$I$54,C1686)+c_w*A*rho_L*(C1686/3.6)^2/2+F1686*e_i*m)*C1686/3.6/1000</f>
        <v>22.777085486700084</v>
      </c>
      <c r="I1686" s="35">
        <f t="shared" si="338"/>
        <v>23.193122111612528</v>
      </c>
      <c r="J1686" s="35">
        <f t="shared" si="339"/>
        <v>9378.0019619349532</v>
      </c>
      <c r="K1686" s="35">
        <f t="shared" si="340"/>
        <v>94.662727898546535</v>
      </c>
      <c r="L1686" s="35">
        <f t="shared" si="341"/>
        <v>1148.8425777208076</v>
      </c>
      <c r="M1686" s="35" cm="1">
        <f t="array" ref="M1686">_xll.Interp2dTab(-1,1,Parameters!$V$29:$AI$29,Parameters!$U$30:$U$37,Parameters!$V$30:$AI$37,ABS(J1686),ABS(I1686))*_xll.Interp2dTab(-1,1,Parameters!$V$18:$AI$18,Parameters!$U$19:$U$26,Parameters!$V$19:$AI$26,ABS(J1686),ABS(I1686))</f>
        <v>0.71519760471982052</v>
      </c>
      <c r="N1686" s="35">
        <f t="shared" si="342"/>
        <v>31.847261982404195</v>
      </c>
      <c r="O1686" s="35">
        <f t="shared" si="343"/>
        <v>31847.261982404194</v>
      </c>
      <c r="P1686" s="35">
        <f t="shared" si="349"/>
        <v>2.9223508253251329</v>
      </c>
      <c r="Q1686" s="35" cm="1">
        <f t="array" ref="Q1686">_xll.Interp2dTab(-1,1,Parameters!$AL$29:$AY$29,Parameters!$AK$30:$AK$37,Parameters!$AL$30:$AY$37,ABS(L1686),ABS(K1686))</f>
        <v>0.91069600335609113</v>
      </c>
      <c r="R1686" s="35">
        <f t="shared" si="344"/>
        <v>25.01063516558996</v>
      </c>
      <c r="S1686" s="35">
        <f t="shared" si="350"/>
        <v>2.257616962000156</v>
      </c>
      <c r="X1686" s="12"/>
      <c r="AB1686" s="17">
        <f>([1]WLTC_BFH!$I1687/1000-H1686)</f>
        <v>-22.754738786700084</v>
      </c>
      <c r="AC1686" s="17">
        <f t="shared" si="345"/>
        <v>22.754738786700084</v>
      </c>
      <c r="AG1686" s="17">
        <f>([1]WLTC_BFH!$U1690/1000-N1686)</f>
        <v>-2.7749016220440552</v>
      </c>
      <c r="AH1686" s="17">
        <f t="shared" si="346"/>
        <v>2.7749016220440552</v>
      </c>
      <c r="AK1686">
        <v>-1.8013651145428575</v>
      </c>
    </row>
    <row r="1687" spans="1:37" x14ac:dyDescent="0.3">
      <c r="A1687" s="6" t="s">
        <v>6</v>
      </c>
      <c r="B1687" s="6">
        <v>1683</v>
      </c>
      <c r="C1687" s="11">
        <v>125.6</v>
      </c>
      <c r="D1687" s="11">
        <v>125.6</v>
      </c>
      <c r="E1687" s="11">
        <v>126.304</v>
      </c>
      <c r="F1687" s="13">
        <f t="shared" si="347"/>
        <v>0</v>
      </c>
      <c r="G1687" s="13">
        <f t="shared" si="348"/>
        <v>20.318305555555579</v>
      </c>
      <c r="H1687" s="35" cm="1">
        <f t="array" ref="H1687">(m*g*_xll.Interp1d(-1,Parameters!$H$48:$H$54,Parameters!$I$48:$I$54,C1687)+c_w*A*rho_L*(C1687/3.6)^2/2+F1687*e_i*m)*C1687/3.6/1000</f>
        <v>24.095110565712545</v>
      </c>
      <c r="I1687" s="35">
        <f t="shared" si="338"/>
        <v>24.535221680126398</v>
      </c>
      <c r="J1687" s="35">
        <f t="shared" si="339"/>
        <v>9378.0019619349532</v>
      </c>
      <c r="K1687" s="35">
        <f t="shared" si="340"/>
        <v>100.1405072874359</v>
      </c>
      <c r="L1687" s="35">
        <f t="shared" si="341"/>
        <v>1148.8425777208076</v>
      </c>
      <c r="M1687" s="35" cm="1">
        <f t="array" ref="M1687">_xll.Interp2dTab(-1,1,Parameters!$V$29:$AI$29,Parameters!$U$30:$U$37,Parameters!$V$30:$AI$37,ABS(J1687),ABS(I1687))*_xll.Interp2dTab(-1,1,Parameters!$V$18:$AI$18,Parameters!$U$19:$U$26,Parameters!$V$19:$AI$26,ABS(J1687),ABS(I1687))</f>
        <v>0.7227208524246922</v>
      </c>
      <c r="N1687" s="35">
        <f t="shared" si="342"/>
        <v>33.339442863554659</v>
      </c>
      <c r="O1687" s="35">
        <f t="shared" si="343"/>
        <v>33339.442863554657</v>
      </c>
      <c r="P1687" s="35">
        <f t="shared" si="349"/>
        <v>2.9316117816761205</v>
      </c>
      <c r="Q1687" s="35" cm="1">
        <f t="array" ref="Q1687">_xll.Interp2dTab(-1,1,Parameters!$AL$29:$AY$29,Parameters!$AK$30:$AK$37,Parameters!$AL$30:$AY$37,ABS(L1687),ABS(K1687))</f>
        <v>0.91244366828635171</v>
      </c>
      <c r="R1687" s="35">
        <f t="shared" si="344"/>
        <v>26.407230827701671</v>
      </c>
      <c r="S1687" s="35">
        <f t="shared" si="350"/>
        <v>2.2649523038967398</v>
      </c>
      <c r="X1687" s="12"/>
      <c r="AB1687" s="17">
        <f>([1]WLTC_BFH!$I1688/1000-H1687)</f>
        <v>-24.073054965712544</v>
      </c>
      <c r="AC1687" s="17">
        <f t="shared" si="345"/>
        <v>24.073054965712544</v>
      </c>
      <c r="AG1687" s="17">
        <f>([1]WLTC_BFH!$U1691/1000-N1687)</f>
        <v>-1.8274428635546585</v>
      </c>
      <c r="AH1687" s="17">
        <f t="shared" si="346"/>
        <v>1.8274428635546585</v>
      </c>
      <c r="AK1687">
        <v>1.1824310201924462</v>
      </c>
    </row>
    <row r="1688" spans="1:37" x14ac:dyDescent="0.3">
      <c r="A1688" s="6" t="s">
        <v>6</v>
      </c>
      <c r="B1688" s="6">
        <v>1684</v>
      </c>
      <c r="C1688" s="11">
        <v>125.8</v>
      </c>
      <c r="D1688" s="11">
        <v>125.8</v>
      </c>
      <c r="E1688" s="11">
        <v>125.9532</v>
      </c>
      <c r="F1688" s="13">
        <f t="shared" si="347"/>
        <v>5.5555555555556344E-2</v>
      </c>
      <c r="G1688" s="13">
        <f t="shared" si="348"/>
        <v>20.353250000000024</v>
      </c>
      <c r="H1688" s="35" cm="1">
        <f t="array" ref="H1688">(m*g*_xll.Interp1d(-1,Parameters!$H$48:$H$54,Parameters!$I$48:$I$54,C1688)+c_w*A*rho_L*(C1688/3.6)^2/2+F1688*e_i*m)*C1688/3.6/1000</f>
        <v>26.870452670451861</v>
      </c>
      <c r="I1688" s="35">
        <f t="shared" si="338"/>
        <v>27.317757398054137</v>
      </c>
      <c r="J1688" s="35">
        <f t="shared" si="339"/>
        <v>9392.9350860781633</v>
      </c>
      <c r="K1688" s="35">
        <f t="shared" si="340"/>
        <v>111.49742682015797</v>
      </c>
      <c r="L1688" s="35">
        <f t="shared" si="341"/>
        <v>1150.6719448827837</v>
      </c>
      <c r="M1688" s="35" cm="1">
        <f t="array" ref="M1688">_xll.Interp2dTab(-1,1,Parameters!$V$29:$AI$29,Parameters!$U$30:$U$37,Parameters!$V$30:$AI$37,ABS(J1688),ABS(I1688))*_xll.Interp2dTab(-1,1,Parameters!$V$18:$AI$18,Parameters!$U$19:$U$26,Parameters!$V$19:$AI$26,ABS(J1688),ABS(I1688))</f>
        <v>0.73795405804840442</v>
      </c>
      <c r="N1688" s="35">
        <f t="shared" si="342"/>
        <v>36.412094191220447</v>
      </c>
      <c r="O1688" s="35">
        <f t="shared" si="343"/>
        <v>36412.094191220451</v>
      </c>
      <c r="P1688" s="35">
        <f t="shared" si="349"/>
        <v>2.9417262522847927</v>
      </c>
      <c r="Q1688" s="35" cm="1">
        <f t="array" ref="Q1688">_xll.Interp2dTab(-1,1,Parameters!$AL$29:$AY$29,Parameters!$AK$30:$AK$37,Parameters!$AL$30:$AY$37,ABS(L1688),ABS(K1688))</f>
        <v>0.90312667487376164</v>
      </c>
      <c r="R1688" s="35">
        <f t="shared" si="344"/>
        <v>29.752695184435552</v>
      </c>
      <c r="S1688" s="35">
        <f t="shared" si="350"/>
        <v>2.2732169414479722</v>
      </c>
      <c r="X1688" s="12"/>
      <c r="AB1688" s="17">
        <f>([1]WLTC_BFH!$I1689/1000-H1688)</f>
        <v>-26.848895470451861</v>
      </c>
      <c r="AC1688" s="17">
        <f t="shared" si="345"/>
        <v>26.848895470451861</v>
      </c>
      <c r="AG1688" s="17">
        <f>([1]WLTC_BFH!$U1692/1000-N1688)</f>
        <v>-7.3037305548565143</v>
      </c>
      <c r="AH1688" s="17">
        <f t="shared" si="346"/>
        <v>7.3037305548565143</v>
      </c>
      <c r="AK1688">
        <v>-0.53513658031732803</v>
      </c>
    </row>
    <row r="1689" spans="1:37" x14ac:dyDescent="0.3">
      <c r="A1689" s="6" t="s">
        <v>6</v>
      </c>
      <c r="B1689" s="6">
        <v>1685</v>
      </c>
      <c r="C1689" s="11">
        <v>126.2</v>
      </c>
      <c r="D1689" s="11">
        <v>126.2</v>
      </c>
      <c r="E1689" s="11">
        <v>125.69710000000001</v>
      </c>
      <c r="F1689" s="13">
        <f t="shared" si="347"/>
        <v>0.11111111111111269</v>
      </c>
      <c r="G1689" s="13">
        <f t="shared" si="348"/>
        <v>20.388305555555579</v>
      </c>
      <c r="H1689" s="35" cm="1">
        <f t="array" ref="H1689">(m*g*_xll.Interp1d(-1,Parameters!$H$48:$H$54,Parameters!$I$48:$I$54,C1689)+c_w*A*rho_L*(C1689/3.6)^2/2+F1689*e_i*m)*C1689/3.6/1000</f>
        <v>29.798854459052393</v>
      </c>
      <c r="I1689" s="35">
        <f t="shared" si="338"/>
        <v>30.198885558615917</v>
      </c>
      <c r="J1689" s="35">
        <f t="shared" si="339"/>
        <v>9422.8013343645816</v>
      </c>
      <c r="K1689" s="35">
        <f t="shared" si="340"/>
        <v>123.25675140749087</v>
      </c>
      <c r="L1689" s="35">
        <f t="shared" si="341"/>
        <v>1154.3306792067353</v>
      </c>
      <c r="M1689" s="35" cm="1">
        <f t="array" ref="M1689">_xll.Interp2dTab(-1,1,Parameters!$V$29:$AI$29,Parameters!$U$30:$U$37,Parameters!$V$30:$AI$37,ABS(J1689),ABS(I1689))*_xll.Interp2dTab(-1,1,Parameters!$V$18:$AI$18,Parameters!$U$19:$U$26,Parameters!$V$19:$AI$26,ABS(J1689),ABS(I1689))</f>
        <v>0.75347079833849973</v>
      </c>
      <c r="N1689" s="35">
        <f t="shared" si="342"/>
        <v>39.548784803289934</v>
      </c>
      <c r="O1689" s="35">
        <f t="shared" si="343"/>
        <v>39548.784803289935</v>
      </c>
      <c r="P1689" s="35">
        <f t="shared" si="349"/>
        <v>2.952712025841262</v>
      </c>
      <c r="Q1689" s="35" cm="1">
        <f t="array" ref="Q1689">_xll.Interp2dTab(-1,1,Parameters!$AL$29:$AY$29,Parameters!$AK$30:$AK$37,Parameters!$AL$30:$AY$37,ABS(L1689),ABS(K1689))</f>
        <v>0.89341253490351125</v>
      </c>
      <c r="R1689" s="35">
        <f t="shared" si="344"/>
        <v>33.353969521225352</v>
      </c>
      <c r="S1689" s="35">
        <f t="shared" si="350"/>
        <v>2.2824819329816459</v>
      </c>
      <c r="X1689" s="12"/>
      <c r="AB1689" s="17">
        <f>([1]WLTC_BFH!$I1690/1000-H1689)</f>
        <v>-29.776253159052391</v>
      </c>
      <c r="AC1689" s="17">
        <f t="shared" si="345"/>
        <v>29.776253159052391</v>
      </c>
      <c r="AG1689" s="17">
        <f>([1]WLTC_BFH!$U1693/1000-N1689)</f>
        <v>-7.6917939776020887</v>
      </c>
      <c r="AH1689" s="17">
        <f t="shared" si="346"/>
        <v>7.6917939776020887</v>
      </c>
      <c r="AK1689">
        <v>1.2680679280207059</v>
      </c>
    </row>
    <row r="1690" spans="1:37" x14ac:dyDescent="0.3">
      <c r="A1690" s="6" t="s">
        <v>6</v>
      </c>
      <c r="B1690" s="6">
        <v>1686</v>
      </c>
      <c r="C1690" s="11">
        <v>126.6</v>
      </c>
      <c r="D1690" s="11">
        <v>126.6</v>
      </c>
      <c r="E1690" s="11">
        <v>125.5733</v>
      </c>
      <c r="F1690" s="13">
        <f t="shared" si="347"/>
        <v>0.11111111111110875</v>
      </c>
      <c r="G1690" s="13">
        <f t="shared" si="348"/>
        <v>20.423472222222244</v>
      </c>
      <c r="H1690" s="35" cm="1">
        <f t="array" ref="H1690">(m*g*_xll.Interp1d(-1,Parameters!$H$48:$H$54,Parameters!$I$48:$I$54,C1690)+c_w*A*rho_L*(C1690/3.6)^2/2+F1690*e_i*m)*C1690/3.6/1000</f>
        <v>30.088578079428423</v>
      </c>
      <c r="I1690" s="35">
        <f t="shared" si="338"/>
        <v>30.39615573112841</v>
      </c>
      <c r="J1690" s="35">
        <f t="shared" si="339"/>
        <v>9452.6675826509982</v>
      </c>
      <c r="K1690" s="35">
        <f t="shared" si="340"/>
        <v>124.0619096166006</v>
      </c>
      <c r="L1690" s="35">
        <f t="shared" si="341"/>
        <v>1157.989413530687</v>
      </c>
      <c r="M1690" s="35" cm="1">
        <f t="array" ref="M1690">_xll.Interp2dTab(-1,1,Parameters!$V$29:$AI$29,Parameters!$U$30:$U$37,Parameters!$V$30:$AI$37,ABS(J1690),ABS(I1690))*_xll.Interp2dTab(-1,1,Parameters!$V$18:$AI$18,Parameters!$U$19:$U$26,Parameters!$V$19:$AI$26,ABS(J1690),ABS(I1690))</f>
        <v>0.7536619259817624</v>
      </c>
      <c r="N1690" s="35">
        <f t="shared" si="342"/>
        <v>39.923176482921505</v>
      </c>
      <c r="O1690" s="35">
        <f t="shared" si="343"/>
        <v>39923.176482921503</v>
      </c>
      <c r="P1690" s="35">
        <f t="shared" si="349"/>
        <v>2.9638017970865178</v>
      </c>
      <c r="Q1690" s="35" cm="1">
        <f t="array" ref="Q1690">_xll.Interp2dTab(-1,1,Parameters!$AL$29:$AY$29,Parameters!$AK$30:$AK$37,Parameters!$AL$30:$AY$37,ABS(L1690),ABS(K1690))</f>
        <v>0.89259828789654394</v>
      </c>
      <c r="R1690" s="35">
        <f t="shared" si="344"/>
        <v>33.708980274131804</v>
      </c>
      <c r="S1690" s="35">
        <f t="shared" si="350"/>
        <v>2.2918455386133494</v>
      </c>
      <c r="X1690" s="12"/>
      <c r="AB1690" s="17">
        <f>([1]WLTC_BFH!$I1691/1000-H1690)</f>
        <v>-30.063920479428422</v>
      </c>
      <c r="AC1690" s="17">
        <f t="shared" si="345"/>
        <v>30.063920479428422</v>
      </c>
      <c r="AG1690" s="17">
        <f>([1]WLTC_BFH!$U1694/1000-N1690)</f>
        <v>-2.6210525891160188</v>
      </c>
      <c r="AH1690" s="17">
        <f t="shared" si="346"/>
        <v>2.6210525891160188</v>
      </c>
      <c r="AK1690">
        <v>5.2439102650978029</v>
      </c>
    </row>
    <row r="1691" spans="1:37" x14ac:dyDescent="0.3">
      <c r="A1691" s="6" t="s">
        <v>6</v>
      </c>
      <c r="B1691" s="6">
        <v>1687</v>
      </c>
      <c r="C1691" s="11">
        <v>127</v>
      </c>
      <c r="D1691" s="11">
        <v>127</v>
      </c>
      <c r="E1691" s="11">
        <v>125.4252</v>
      </c>
      <c r="F1691" s="13">
        <f t="shared" si="347"/>
        <v>0.11111111111111269</v>
      </c>
      <c r="G1691" s="13">
        <f t="shared" si="348"/>
        <v>20.458750000000023</v>
      </c>
      <c r="H1691" s="35" cm="1">
        <f t="array" ref="H1691">(m*g*_xll.Interp1d(-1,Parameters!$H$48:$H$54,Parameters!$I$48:$I$54,C1691)+c_w*A*rho_L*(C1691/3.6)^2/2+F1691*e_i*m)*C1691/3.6/1000</f>
        <v>30.379874422622539</v>
      </c>
      <c r="I1691" s="35">
        <f t="shared" si="338"/>
        <v>30.593767052619729</v>
      </c>
      <c r="J1691" s="35">
        <f t="shared" si="339"/>
        <v>9482.5338309374129</v>
      </c>
      <c r="K1691" s="35">
        <f t="shared" si="340"/>
        <v>124.86846022526743</v>
      </c>
      <c r="L1691" s="35">
        <f t="shared" si="341"/>
        <v>1161.6481478546384</v>
      </c>
      <c r="M1691" s="35" cm="1">
        <f t="array" ref="M1691">_xll.Interp2dTab(-1,1,Parameters!$V$29:$AI$29,Parameters!$U$30:$U$37,Parameters!$V$30:$AI$37,ABS(J1691),ABS(I1691))*_xll.Interp2dTab(-1,1,Parameters!$V$18:$AI$18,Parameters!$U$19:$U$26,Parameters!$V$19:$AI$26,ABS(J1691),ABS(I1691))</f>
        <v>0.75386008920693293</v>
      </c>
      <c r="N1691" s="35">
        <f t="shared" si="342"/>
        <v>40.29908846160356</v>
      </c>
      <c r="O1691" s="35">
        <f t="shared" si="343"/>
        <v>40299.088461603562</v>
      </c>
      <c r="P1691" s="35">
        <f t="shared" si="349"/>
        <v>2.9749959883258521</v>
      </c>
      <c r="Q1691" s="35" cm="1">
        <f t="array" ref="Q1691">_xll.Interp2dTab(-1,1,Parameters!$AL$29:$AY$29,Parameters!$AK$30:$AK$37,Parameters!$AL$30:$AY$37,ABS(L1691),ABS(K1691))</f>
        <v>0.89178438654964354</v>
      </c>
      <c r="R1691" s="35">
        <f t="shared" si="344"/>
        <v>34.066389679868387</v>
      </c>
      <c r="S1691" s="35">
        <f t="shared" si="350"/>
        <v>2.3013084246355349</v>
      </c>
      <c r="X1691" s="12"/>
      <c r="AB1691" s="17">
        <f>([1]WLTC_BFH!$I1692/1000-H1691)</f>
        <v>-30.35629562262254</v>
      </c>
      <c r="AC1691" s="17">
        <f t="shared" si="345"/>
        <v>30.35629562262254</v>
      </c>
      <c r="AG1691" s="17">
        <f>([1]WLTC_BFH!$U1695/1000-N1691)</f>
        <v>1.9483709978558323</v>
      </c>
      <c r="AH1691" s="17">
        <f t="shared" si="346"/>
        <v>1.9483709978558323</v>
      </c>
      <c r="AK1691">
        <v>10.572002179675284</v>
      </c>
    </row>
    <row r="1692" spans="1:37" x14ac:dyDescent="0.3">
      <c r="A1692" s="6" t="s">
        <v>6</v>
      </c>
      <c r="B1692" s="6">
        <v>1688</v>
      </c>
      <c r="C1692" s="11">
        <v>127.4</v>
      </c>
      <c r="D1692" s="11">
        <v>127.4</v>
      </c>
      <c r="E1692" s="11">
        <v>125.4346</v>
      </c>
      <c r="F1692" s="13">
        <f t="shared" si="347"/>
        <v>0.11111111111111269</v>
      </c>
      <c r="G1692" s="13">
        <f t="shared" si="348"/>
        <v>20.494138888888912</v>
      </c>
      <c r="H1692" s="35" cm="1">
        <f t="array" ref="H1692">(m*g*_xll.Interp1d(-1,Parameters!$H$48:$H$54,Parameters!$I$48:$I$54,C1692)+c_w*A*rho_L*(C1692/3.6)^2/2+F1692*e_i*m)*C1692/3.6/1000</f>
        <v>30.672746689552703</v>
      </c>
      <c r="I1692" s="35">
        <f t="shared" si="338"/>
        <v>30.791719523089323</v>
      </c>
      <c r="J1692" s="35">
        <f t="shared" si="339"/>
        <v>9512.400079223833</v>
      </c>
      <c r="K1692" s="35">
        <f t="shared" si="340"/>
        <v>125.67640323348908</v>
      </c>
      <c r="L1692" s="35">
        <f t="shared" si="341"/>
        <v>1165.3068821785903</v>
      </c>
      <c r="M1692" s="35" cm="1">
        <f t="array" ref="M1692">_xll.Interp2dTab(-1,1,Parameters!$V$29:$AI$29,Parameters!$U$30:$U$37,Parameters!$V$30:$AI$37,ABS(J1692),ABS(I1692))*_xll.Interp2dTab(-1,1,Parameters!$V$18:$AI$18,Parameters!$U$19:$U$26,Parameters!$V$19:$AI$26,ABS(J1692),ABS(I1692))</f>
        <v>0.75406530588364151</v>
      </c>
      <c r="N1692" s="35">
        <f t="shared" si="342"/>
        <v>40.676512299699624</v>
      </c>
      <c r="O1692" s="35">
        <f t="shared" si="343"/>
        <v>40676.512299699622</v>
      </c>
      <c r="P1692" s="35">
        <f t="shared" si="349"/>
        <v>2.9862950195202131</v>
      </c>
      <c r="Q1692" s="35" cm="1">
        <f t="array" ref="Q1692">_xll.Interp2dTab(-1,1,Parameters!$AL$29:$AY$29,Parameters!$AK$30:$AK$37,Parameters!$AL$30:$AY$37,ABS(L1692),ABS(K1692))</f>
        <v>0.89097083468362692</v>
      </c>
      <c r="R1692" s="35">
        <f t="shared" si="344"/>
        <v>34.426207340944252</v>
      </c>
      <c r="S1692" s="35">
        <f t="shared" si="350"/>
        <v>2.3108712600080192</v>
      </c>
      <c r="X1692" s="12"/>
      <c r="AB1692" s="17">
        <f>([1]WLTC_BFH!$I1693/1000-H1692)</f>
        <v>-30.646754189552702</v>
      </c>
      <c r="AC1692" s="17">
        <f t="shared" si="345"/>
        <v>30.646754189552702</v>
      </c>
      <c r="AG1692" s="17">
        <f>([1]WLTC_BFH!$U1696/1000-N1692)</f>
        <v>1.3386077003006207</v>
      </c>
      <c r="AH1692" s="17">
        <f t="shared" si="346"/>
        <v>1.3386077003006207</v>
      </c>
      <c r="AK1692">
        <v>8.4944418397528452</v>
      </c>
    </row>
    <row r="1693" spans="1:37" x14ac:dyDescent="0.3">
      <c r="A1693" s="6" t="s">
        <v>6</v>
      </c>
      <c r="B1693" s="6">
        <v>1689</v>
      </c>
      <c r="C1693" s="11">
        <v>127.6</v>
      </c>
      <c r="D1693" s="11">
        <v>127.6</v>
      </c>
      <c r="E1693" s="11">
        <v>125.7467</v>
      </c>
      <c r="F1693" s="13">
        <f t="shared" si="347"/>
        <v>5.5555555555552395E-2</v>
      </c>
      <c r="G1693" s="13">
        <f t="shared" si="348"/>
        <v>20.529583333333356</v>
      </c>
      <c r="H1693" s="35" cm="1">
        <f t="array" ref="H1693">(m*g*_xll.Interp1d(-1,Parameters!$H$48:$H$54,Parameters!$I$48:$I$54,C1693)+c_w*A*rho_L*(C1693/3.6)^2/2+F1693*e_i*m)*C1693/3.6/1000</f>
        <v>28.141749315693318</v>
      </c>
      <c r="I1693" s="35">
        <f t="shared" si="338"/>
        <v>28.206624552163287</v>
      </c>
      <c r="J1693" s="35">
        <f t="shared" si="339"/>
        <v>9527.3332033670395</v>
      </c>
      <c r="K1693" s="35">
        <f t="shared" si="340"/>
        <v>115.12533810965446</v>
      </c>
      <c r="L1693" s="35">
        <f t="shared" si="341"/>
        <v>1167.1362493405659</v>
      </c>
      <c r="M1693" s="35" cm="1">
        <f t="array" ref="M1693">_xll.Interp2dTab(-1,1,Parameters!$V$29:$AI$29,Parameters!$U$30:$U$37,Parameters!$V$30:$AI$37,ABS(J1693),ABS(I1693))*_xll.Interp2dTab(-1,1,Parameters!$V$18:$AI$18,Parameters!$U$19:$U$26,Parameters!$V$19:$AI$26,ABS(J1693),ABS(I1693))</f>
        <v>0.73867707723025311</v>
      </c>
      <c r="N1693" s="35">
        <f t="shared" si="342"/>
        <v>38.097499141592081</v>
      </c>
      <c r="O1693" s="35">
        <f t="shared" si="343"/>
        <v>38097.499141592081</v>
      </c>
      <c r="P1693" s="35">
        <f t="shared" si="349"/>
        <v>2.9968776581706553</v>
      </c>
      <c r="Q1693" s="35" cm="1">
        <f t="array" ref="Q1693">_xll.Interp2dTab(-1,1,Parameters!$AL$29:$AY$29,Parameters!$AK$30:$AK$37,Parameters!$AL$30:$AY$37,ABS(L1693),ABS(K1693))</f>
        <v>0.89941864821017936</v>
      </c>
      <c r="R1693" s="35">
        <f t="shared" si="344"/>
        <v>31.288821253255861</v>
      </c>
      <c r="S1693" s="35">
        <f t="shared" si="350"/>
        <v>2.3195625992450348</v>
      </c>
      <c r="X1693" s="12"/>
      <c r="AB1693" s="17">
        <f>([1]WLTC_BFH!$I1694/1000-H1693)</f>
        <v>-28.111511415693318</v>
      </c>
      <c r="AC1693" s="17">
        <f t="shared" si="345"/>
        <v>28.111511415693318</v>
      </c>
      <c r="AG1693" s="17">
        <f>([1]WLTC_BFH!$U1697/1000-N1693)</f>
        <v>-0.31764867430222665</v>
      </c>
      <c r="AH1693" s="17">
        <f t="shared" si="346"/>
        <v>0.31764867430222665</v>
      </c>
      <c r="AK1693">
        <v>0.54517699442953926</v>
      </c>
    </row>
    <row r="1694" spans="1:37" x14ac:dyDescent="0.3">
      <c r="A1694" s="6" t="s">
        <v>6</v>
      </c>
      <c r="B1694" s="6">
        <v>1690</v>
      </c>
      <c r="C1694" s="11">
        <v>127.8</v>
      </c>
      <c r="D1694" s="11">
        <v>127.8</v>
      </c>
      <c r="E1694" s="11">
        <v>126.46599999999999</v>
      </c>
      <c r="F1694" s="13">
        <f t="shared" si="347"/>
        <v>5.5555555555556344E-2</v>
      </c>
      <c r="G1694" s="13">
        <f t="shared" si="348"/>
        <v>20.565083333333355</v>
      </c>
      <c r="H1694" s="35" cm="1">
        <f t="array" ref="H1694">(m*g*_xll.Interp1d(-1,Parameters!$H$48:$H$54,Parameters!$I$48:$I$54,C1694)+c_w*A*rho_L*(C1694/3.6)^2/2+F1694*e_i*m)*C1694/3.6/1000</f>
        <v>28.284975070026448</v>
      </c>
      <c r="I1694" s="35">
        <f t="shared" si="338"/>
        <v>28.305814005509813</v>
      </c>
      <c r="J1694" s="35">
        <f t="shared" si="339"/>
        <v>9542.2663275102477</v>
      </c>
      <c r="K1694" s="35">
        <f t="shared" si="340"/>
        <v>115.5301798634883</v>
      </c>
      <c r="L1694" s="35">
        <f t="shared" si="341"/>
        <v>1168.9656165025417</v>
      </c>
      <c r="M1694" s="35" cm="1">
        <f t="array" ref="M1694">_xll.Interp2dTab(-1,1,Parameters!$V$29:$AI$29,Parameters!$U$30:$U$37,Parameters!$V$30:$AI$37,ABS(J1694),ABS(I1694))*_xll.Interp2dTab(-1,1,Parameters!$V$18:$AI$18,Parameters!$U$19:$U$26,Parameters!$V$19:$AI$26,ABS(J1694),ABS(I1694))</f>
        <v>0.73876610418924216</v>
      </c>
      <c r="N1694" s="35">
        <f t="shared" si="342"/>
        <v>38.286779685253364</v>
      </c>
      <c r="O1694" s="35">
        <f t="shared" si="343"/>
        <v>38286.779685253365</v>
      </c>
      <c r="P1694" s="35">
        <f t="shared" si="349"/>
        <v>3.0075128747498923</v>
      </c>
      <c r="Q1694" s="35" cm="1">
        <f t="array" ref="Q1694">_xll.Interp2dTab(-1,1,Parameters!$AL$29:$AY$29,Parameters!$AK$30:$AK$37,Parameters!$AL$30:$AY$37,ABS(L1694),ABS(K1694))</f>
        <v>0.89900708289466524</v>
      </c>
      <c r="R1694" s="35">
        <f t="shared" si="344"/>
        <v>31.46246076165847</v>
      </c>
      <c r="S1694" s="35">
        <f t="shared" si="350"/>
        <v>2.3283021716788288</v>
      </c>
      <c r="X1694" s="12"/>
      <c r="AB1694" s="17">
        <f>([1]WLTC_BFH!$I1695/1000-H1694)</f>
        <v>-28.24877377002645</v>
      </c>
      <c r="AC1694" s="17">
        <f t="shared" si="345"/>
        <v>28.24877377002645</v>
      </c>
      <c r="AG1694" s="17">
        <f>([1]WLTC_BFH!$U1698/1000-N1694)</f>
        <v>-3.2976368281105337</v>
      </c>
      <c r="AH1694" s="17">
        <f t="shared" si="346"/>
        <v>3.2976368281105337</v>
      </c>
      <c r="AK1694">
        <v>-7.3766608671937703</v>
      </c>
    </row>
    <row r="1695" spans="1:37" x14ac:dyDescent="0.3">
      <c r="A1695" s="6" t="s">
        <v>6</v>
      </c>
      <c r="B1695" s="6">
        <v>1691</v>
      </c>
      <c r="C1695" s="11">
        <v>127.9</v>
      </c>
      <c r="D1695" s="11">
        <v>127.9</v>
      </c>
      <c r="E1695" s="11">
        <v>127.43380000000001</v>
      </c>
      <c r="F1695" s="13">
        <f t="shared" si="347"/>
        <v>2.7777777777780146E-2</v>
      </c>
      <c r="G1695" s="13">
        <f t="shared" si="348"/>
        <v>20.600611111111132</v>
      </c>
      <c r="H1695" s="35" cm="1">
        <f t="array" ref="H1695">(m*g*_xll.Interp1d(-1,Parameters!$H$48:$H$54,Parameters!$I$48:$I$54,C1695)+c_w*A*rho_L*(C1695/3.6)^2/2+F1695*e_i*m)*C1695/3.6/1000</f>
        <v>27.01457537662807</v>
      </c>
      <c r="I1695" s="35">
        <f t="shared" si="338"/>
        <v>27.013341146386033</v>
      </c>
      <c r="J1695" s="35">
        <f t="shared" si="339"/>
        <v>9549.7328895818519</v>
      </c>
      <c r="K1695" s="35">
        <f t="shared" si="340"/>
        <v>110.2549518889746</v>
      </c>
      <c r="L1695" s="35">
        <f t="shared" si="341"/>
        <v>1169.8803000835296</v>
      </c>
      <c r="M1695" s="35" cm="1">
        <f t="array" ref="M1695">_xll.Interp2dTab(-1,1,Parameters!$V$29:$AI$29,Parameters!$U$30:$U$37,Parameters!$V$30:$AI$37,ABS(J1695),ABS(I1695))*_xll.Interp2dTab(-1,1,Parameters!$V$18:$AI$18,Parameters!$U$19:$U$26,Parameters!$V$19:$AI$26,ABS(J1695),ABS(I1695))</f>
        <v>0.73111040875870281</v>
      </c>
      <c r="N1695" s="35">
        <f t="shared" si="342"/>
        <v>36.950062607498751</v>
      </c>
      <c r="O1695" s="35">
        <f t="shared" si="343"/>
        <v>36950.062607498752</v>
      </c>
      <c r="P1695" s="35">
        <f t="shared" si="349"/>
        <v>3.0177767810297529</v>
      </c>
      <c r="Q1695" s="35" cm="1">
        <f t="array" ref="Q1695">_xll.Interp2dTab(-1,1,Parameters!$AL$29:$AY$29,Parameters!$AK$30:$AK$37,Parameters!$AL$30:$AY$37,ABS(L1695),ABS(K1695))</f>
        <v>0.90322480446625542</v>
      </c>
      <c r="R1695" s="35">
        <f t="shared" si="344"/>
        <v>29.909027346289335</v>
      </c>
      <c r="S1695" s="35">
        <f t="shared" si="350"/>
        <v>2.3366102348305757</v>
      </c>
      <c r="X1695" s="12"/>
      <c r="AB1695" s="17">
        <f>([1]WLTC_BFH!$I1696/1000-H1695)</f>
        <v>-26.975234176628071</v>
      </c>
      <c r="AC1695" s="17">
        <f t="shared" si="345"/>
        <v>26.975234176628071</v>
      </c>
      <c r="AG1695" s="17">
        <f>([1]WLTC_BFH!$U1699/1000-N1695)</f>
        <v>-2.0809933005680108</v>
      </c>
      <c r="AH1695" s="17">
        <f t="shared" si="346"/>
        <v>2.0809933005680108</v>
      </c>
      <c r="AK1695">
        <v>-10.928033952811234</v>
      </c>
    </row>
    <row r="1696" spans="1:37" x14ac:dyDescent="0.3">
      <c r="A1696" s="6" t="s">
        <v>6</v>
      </c>
      <c r="B1696" s="6">
        <v>1692</v>
      </c>
      <c r="C1696" s="11">
        <v>128</v>
      </c>
      <c r="D1696" s="11">
        <v>128</v>
      </c>
      <c r="E1696" s="11">
        <v>127.80029999999999</v>
      </c>
      <c r="F1696" s="13">
        <f t="shared" si="347"/>
        <v>2.7777777777776198E-2</v>
      </c>
      <c r="G1696" s="13">
        <f t="shared" si="348"/>
        <v>20.636166666666686</v>
      </c>
      <c r="H1696" s="35" cm="1">
        <f t="array" ref="H1696">(m*g*_xll.Interp1d(-1,Parameters!$H$48:$H$54,Parameters!$I$48:$I$54,C1696)+c_w*A*rho_L*(C1696/3.6)^2/2+F1696*e_i*m)*C1696/3.6/1000</f>
        <v>27.085386134147651</v>
      </c>
      <c r="I1696" s="35">
        <f t="shared" si="338"/>
        <v>27.062989177586886</v>
      </c>
      <c r="J1696" s="35">
        <f t="shared" si="339"/>
        <v>9557.1994516534578</v>
      </c>
      <c r="K1696" s="35">
        <f t="shared" si="340"/>
        <v>110.45759032832088</v>
      </c>
      <c r="L1696" s="35">
        <f t="shared" si="341"/>
        <v>1170.7949836645175</v>
      </c>
      <c r="M1696" s="35" cm="1">
        <f t="array" ref="M1696">_xll.Interp2dTab(-1,1,Parameters!$V$29:$AI$29,Parameters!$U$30:$U$37,Parameters!$V$30:$AI$37,ABS(J1696),ABS(I1696))*_xll.Interp2dTab(-1,1,Parameters!$V$18:$AI$18,Parameters!$U$19:$U$26,Parameters!$V$19:$AI$26,ABS(J1696),ABS(I1696))</f>
        <v>0.73115158625577625</v>
      </c>
      <c r="N1696" s="35">
        <f t="shared" si="342"/>
        <v>37.044829886579038</v>
      </c>
      <c r="O1696" s="35">
        <f t="shared" si="343"/>
        <v>37044.829886579035</v>
      </c>
      <c r="P1696" s="35">
        <f t="shared" si="349"/>
        <v>3.0280670115538024</v>
      </c>
      <c r="Q1696" s="35" cm="1">
        <f t="array" ref="Q1696">_xll.Interp2dTab(-1,1,Parameters!$AL$29:$AY$29,Parameters!$AK$30:$AK$37,Parameters!$AL$30:$AY$37,ABS(L1696),ABS(K1696))</f>
        <v>0.90301782503002537</v>
      </c>
      <c r="R1696" s="35">
        <f t="shared" si="344"/>
        <v>29.994298432865442</v>
      </c>
      <c r="S1696" s="35">
        <f t="shared" si="350"/>
        <v>2.3449419843952604</v>
      </c>
      <c r="X1696" s="12"/>
      <c r="AB1696" s="17">
        <f>([1]WLTC_BFH!$I1697/1000-H1696)</f>
        <v>-27.055783434147649</v>
      </c>
      <c r="AC1696" s="17">
        <f t="shared" si="345"/>
        <v>27.055783434147649</v>
      </c>
      <c r="AG1696" s="17">
        <f>([1]WLTC_BFH!$U1700/1000-N1696)</f>
        <v>-2.134429886579035</v>
      </c>
      <c r="AH1696" s="17">
        <f t="shared" si="346"/>
        <v>2.134429886579035</v>
      </c>
      <c r="AK1696">
        <v>-4.3181970748042673</v>
      </c>
    </row>
    <row r="1697" spans="1:37" x14ac:dyDescent="0.3">
      <c r="A1697" s="6" t="s">
        <v>6</v>
      </c>
      <c r="B1697" s="6">
        <v>1693</v>
      </c>
      <c r="C1697" s="11">
        <v>128.1</v>
      </c>
      <c r="D1697" s="11">
        <v>128.1</v>
      </c>
      <c r="E1697" s="11">
        <v>127.9525</v>
      </c>
      <c r="F1697" s="13">
        <f t="shared" si="347"/>
        <v>2.7777777777776198E-2</v>
      </c>
      <c r="G1697" s="13">
        <f t="shared" si="348"/>
        <v>20.671750000000021</v>
      </c>
      <c r="H1697" s="35" cm="1">
        <f t="array" ref="H1697">(m*g*_xll.Interp1d(-1,Parameters!$H$48:$H$54,Parameters!$I$48:$I$54,C1697)+c_w*A*rho_L*(C1697/3.6)^2/2+F1697*e_i*m)*C1697/3.6/1000</f>
        <v>27.15629588704445</v>
      </c>
      <c r="I1697" s="35">
        <f t="shared" si="338"/>
        <v>27.112658530599081</v>
      </c>
      <c r="J1697" s="35">
        <f t="shared" si="339"/>
        <v>9564.6660137250601</v>
      </c>
      <c r="K1697" s="35">
        <f t="shared" si="340"/>
        <v>110.66031579264015</v>
      </c>
      <c r="L1697" s="35">
        <f t="shared" si="341"/>
        <v>1171.7096672455052</v>
      </c>
      <c r="M1697" s="35" cm="1">
        <f t="array" ref="M1697">_xll.Interp2dTab(-1,1,Parameters!$V$29:$AI$29,Parameters!$U$30:$U$37,Parameters!$V$30:$AI$37,ABS(J1697),ABS(I1697))*_xll.Interp2dTab(-1,1,Parameters!$V$18:$AI$18,Parameters!$U$19:$U$26,Parameters!$V$19:$AI$26,ABS(J1697),ABS(I1697))</f>
        <v>0.73119319769227897</v>
      </c>
      <c r="N1697" s="35">
        <f t="shared" si="342"/>
        <v>37.1396998395944</v>
      </c>
      <c r="O1697" s="35">
        <f t="shared" si="343"/>
        <v>37139.699839594403</v>
      </c>
      <c r="P1697" s="35">
        <f t="shared" si="349"/>
        <v>3.0383835948425788</v>
      </c>
      <c r="Q1697" s="35" cm="1">
        <f t="array" ref="Q1697">_xll.Interp2dTab(-1,1,Parameters!$AL$29:$AY$29,Parameters!$AK$30:$AK$37,Parameters!$AL$30:$AY$37,ABS(L1697),ABS(K1697))</f>
        <v>0.9028108680333522</v>
      </c>
      <c r="R1697" s="35">
        <f t="shared" si="344"/>
        <v>30.07971752289675</v>
      </c>
      <c r="S1697" s="35">
        <f t="shared" si="350"/>
        <v>2.3532974614849538</v>
      </c>
      <c r="X1697" s="12"/>
      <c r="AB1697" s="17">
        <f>([1]WLTC_BFH!$I1698/1000-H1697)</f>
        <v>-27.127766387044449</v>
      </c>
      <c r="AC1697" s="17">
        <f t="shared" si="345"/>
        <v>27.127766387044449</v>
      </c>
      <c r="AG1697" s="17">
        <f>([1]WLTC_BFH!$U1701/1000-N1697)</f>
        <v>-2.9956998395943941</v>
      </c>
      <c r="AH1697" s="17">
        <f t="shared" si="346"/>
        <v>2.9956998395943941</v>
      </c>
      <c r="AK1697">
        <v>-2.7190448207676496</v>
      </c>
    </row>
    <row r="1698" spans="1:37" x14ac:dyDescent="0.3">
      <c r="A1698" s="6" t="s">
        <v>6</v>
      </c>
      <c r="B1698" s="6">
        <v>1694</v>
      </c>
      <c r="C1698" s="11">
        <v>128.19999999999999</v>
      </c>
      <c r="D1698" s="11">
        <v>128.19999999999999</v>
      </c>
      <c r="E1698" s="11">
        <v>128.01320000000001</v>
      </c>
      <c r="F1698" s="13">
        <f t="shared" si="347"/>
        <v>2.7777777777776198E-2</v>
      </c>
      <c r="G1698" s="13">
        <f t="shared" si="348"/>
        <v>20.707361111111133</v>
      </c>
      <c r="H1698" s="35" cm="1">
        <f t="array" ref="H1698">(m*g*_xll.Interp1d(-1,Parameters!$H$48:$H$54,Parameters!$I$48:$I$54,C1698)+c_w*A*rho_L*(C1698/3.6)^2/2+F1698*e_i*m)*C1698/3.6/1000</f>
        <v>27.227304685332641</v>
      </c>
      <c r="I1698" s="35">
        <f t="shared" si="338"/>
        <v>27.162349205422434</v>
      </c>
      <c r="J1698" s="35">
        <f t="shared" si="339"/>
        <v>9572.1325757966642</v>
      </c>
      <c r="K1698" s="35">
        <f t="shared" si="340"/>
        <v>110.86312828193167</v>
      </c>
      <c r="L1698" s="35">
        <f t="shared" si="341"/>
        <v>1172.6243508264931</v>
      </c>
      <c r="M1698" s="35" cm="1">
        <f t="array" ref="M1698">_xll.Interp2dTab(-1,1,Parameters!$V$29:$AI$29,Parameters!$U$30:$U$37,Parameters!$V$30:$AI$37,ABS(J1698),ABS(I1698))*_xll.Interp2dTab(-1,1,Parameters!$V$18:$AI$18,Parameters!$U$19:$U$26,Parameters!$V$19:$AI$26,ABS(J1698),ABS(I1698))</f>
        <v>0.73123524335153745</v>
      </c>
      <c r="N1698" s="35">
        <f t="shared" si="342"/>
        <v>37.234672334089424</v>
      </c>
      <c r="O1698" s="35">
        <f t="shared" si="343"/>
        <v>37234.672334089424</v>
      </c>
      <c r="P1698" s="35">
        <f t="shared" si="349"/>
        <v>3.0487265593798258</v>
      </c>
      <c r="Q1698" s="35" cm="1">
        <f t="array" ref="Q1698">_xll.Interp2dTab(-1,1,Parameters!$AL$29:$AY$29,Parameters!$AK$30:$AK$37,Parameters!$AL$30:$AY$37,ABS(L1698),ABS(K1698))</f>
        <v>0.90260393353593693</v>
      </c>
      <c r="R1698" s="35">
        <f t="shared" si="344"/>
        <v>30.165284765234844</v>
      </c>
      <c r="S1698" s="35">
        <f t="shared" si="350"/>
        <v>2.3616767072530744</v>
      </c>
      <c r="X1698" s="12"/>
      <c r="AB1698" s="17">
        <f>([1]WLTC_BFH!$I1699/1000-H1698)</f>
        <v>-27.199906585332641</v>
      </c>
      <c r="AC1698" s="17">
        <f t="shared" si="345"/>
        <v>27.199906585332641</v>
      </c>
      <c r="AG1698" s="17">
        <f>([1]WLTC_BFH!$U1702/1000-N1698)</f>
        <v>-3.443142922324661</v>
      </c>
      <c r="AH1698" s="17">
        <f t="shared" si="346"/>
        <v>3.443142922324661</v>
      </c>
      <c r="AK1698">
        <v>-2.0518912270033596</v>
      </c>
    </row>
    <row r="1699" spans="1:37" x14ac:dyDescent="0.3">
      <c r="A1699" s="6" t="s">
        <v>6</v>
      </c>
      <c r="B1699" s="6">
        <v>1695</v>
      </c>
      <c r="C1699" s="11">
        <v>128.30000000000001</v>
      </c>
      <c r="D1699" s="11">
        <v>128.30000000000001</v>
      </c>
      <c r="E1699" s="11">
        <v>128.1362</v>
      </c>
      <c r="F1699" s="13">
        <f t="shared" si="347"/>
        <v>2.7777777777784094E-2</v>
      </c>
      <c r="G1699" s="13">
        <f t="shared" si="348"/>
        <v>20.743000000000023</v>
      </c>
      <c r="H1699" s="35" cm="1">
        <f t="array" ref="H1699">(m*g*_xll.Interp1d(-1,Parameters!$H$48:$H$54,Parameters!$I$48:$I$54,C1699)+c_w*A*rho_L*(C1699/3.6)^2/2+F1699*e_i*m)*C1699/3.6/1000</f>
        <v>27.298412579026969</v>
      </c>
      <c r="I1699" s="35">
        <f t="shared" si="338"/>
        <v>27.212061202057331</v>
      </c>
      <c r="J1699" s="35">
        <f t="shared" si="339"/>
        <v>9579.599137868272</v>
      </c>
      <c r="K1699" s="35">
        <f t="shared" si="340"/>
        <v>111.06602779619701</v>
      </c>
      <c r="L1699" s="35">
        <f t="shared" si="341"/>
        <v>1173.5390344074815</v>
      </c>
      <c r="M1699" s="35" cm="1">
        <f t="array" ref="M1699">_xll.Interp2dTab(-1,1,Parameters!$V$29:$AI$29,Parameters!$U$30:$U$37,Parameters!$V$30:$AI$37,ABS(J1699),ABS(I1699))*_xll.Interp2dTab(-1,1,Parameters!$V$18:$AI$18,Parameters!$U$19:$U$26,Parameters!$V$19:$AI$26,ABS(J1699),ABS(I1699))</f>
        <v>0.73127772351686549</v>
      </c>
      <c r="N1699" s="35">
        <f t="shared" si="342"/>
        <v>37.329747237128011</v>
      </c>
      <c r="O1699" s="35">
        <f t="shared" si="343"/>
        <v>37329.747237128009</v>
      </c>
      <c r="P1699" s="35">
        <f t="shared" si="349"/>
        <v>3.0590959336123613</v>
      </c>
      <c r="Q1699" s="35" cm="1">
        <f t="array" ref="Q1699">_xll.Interp2dTab(-1,1,Parameters!$AL$29:$AY$29,Parameters!$AK$30:$AK$37,Parameters!$AL$30:$AY$37,ABS(L1699),ABS(K1699))</f>
        <v>0.90239702159747792</v>
      </c>
      <c r="R1699" s="35">
        <f t="shared" si="344"/>
        <v>30.251000308823787</v>
      </c>
      <c r="S1699" s="35">
        <f t="shared" si="350"/>
        <v>2.3700797628944144</v>
      </c>
      <c r="X1699" s="12"/>
      <c r="AB1699" s="17">
        <f>([1]WLTC_BFH!$I1700/1000-H1699)</f>
        <v>-27.269402479026969</v>
      </c>
      <c r="AC1699" s="17">
        <f t="shared" si="345"/>
        <v>27.269402479026969</v>
      </c>
      <c r="AG1699" s="17">
        <f>([1]WLTC_BFH!$U1703/1000-N1699)</f>
        <v>-3.8693148046955983</v>
      </c>
      <c r="AH1699" s="17">
        <f t="shared" si="346"/>
        <v>3.8693148046955983</v>
      </c>
      <c r="AK1699">
        <v>-3.1882313082797893</v>
      </c>
    </row>
    <row r="1700" spans="1:37" x14ac:dyDescent="0.3">
      <c r="A1700" s="6" t="s">
        <v>6</v>
      </c>
      <c r="B1700" s="6">
        <v>1696</v>
      </c>
      <c r="C1700" s="11">
        <v>128.4</v>
      </c>
      <c r="D1700" s="11">
        <v>128.4</v>
      </c>
      <c r="E1700" s="11">
        <v>128.20060000000001</v>
      </c>
      <c r="F1700" s="13">
        <f t="shared" si="347"/>
        <v>2.7777777777776198E-2</v>
      </c>
      <c r="G1700" s="13">
        <f t="shared" si="348"/>
        <v>20.778666666666691</v>
      </c>
      <c r="H1700" s="35" cm="1">
        <f t="array" ref="H1700">(m*g*_xll.Interp1d(-1,Parameters!$H$48:$H$54,Parameters!$I$48:$I$54,C1700)+c_w*A*rho_L*(C1700/3.6)^2/2+F1700*e_i*m)*C1700/3.6/1000</f>
        <v>27.369619618140597</v>
      </c>
      <c r="I1700" s="35">
        <f t="shared" si="338"/>
        <v>27.261794520502612</v>
      </c>
      <c r="J1700" s="35">
        <f t="shared" si="339"/>
        <v>9587.0656999398743</v>
      </c>
      <c r="K1700" s="35">
        <f t="shared" si="340"/>
        <v>111.26901433543141</v>
      </c>
      <c r="L1700" s="35">
        <f t="shared" si="341"/>
        <v>1174.4537179884692</v>
      </c>
      <c r="M1700" s="35" cm="1">
        <f t="array" ref="M1700">_xll.Interp2dTab(-1,1,Parameters!$V$29:$AI$29,Parameters!$U$30:$U$37,Parameters!$V$30:$AI$37,ABS(J1700),ABS(I1700))*_xll.Interp2dTab(-1,1,Parameters!$V$18:$AI$18,Parameters!$U$19:$U$26,Parameters!$V$19:$AI$26,ABS(J1700),ABS(I1700))</f>
        <v>0.73132063847155193</v>
      </c>
      <c r="N1700" s="35">
        <f t="shared" si="342"/>
        <v>37.424924415291564</v>
      </c>
      <c r="O1700" s="35">
        <f t="shared" si="343"/>
        <v>37424.924415291563</v>
      </c>
      <c r="P1700" s="35">
        <f t="shared" si="349"/>
        <v>3.0694917459499425</v>
      </c>
      <c r="Q1700" s="35" cm="1">
        <f t="array" ref="Q1700">_xll.Interp2dTab(-1,1,Parameters!$AL$29:$AY$29,Parameters!$AK$30:$AK$37,Parameters!$AL$30:$AY$37,ABS(L1700),ABS(K1700))</f>
        <v>0.90219013227768019</v>
      </c>
      <c r="R1700" s="35">
        <f t="shared" si="344"/>
        <v>30.336864302697396</v>
      </c>
      <c r="S1700" s="35">
        <f t="shared" si="350"/>
        <v>2.3785066696451636</v>
      </c>
      <c r="X1700" s="12"/>
      <c r="AB1700" s="17">
        <f>([1]WLTC_BFH!$I1701/1000-H1700)</f>
        <v>-27.341959618140596</v>
      </c>
      <c r="AC1700" s="17">
        <f t="shared" si="345"/>
        <v>27.341959618140596</v>
      </c>
      <c r="AG1700" s="17">
        <f>([1]WLTC_BFH!$U1704/1000-N1700)</f>
        <v>-2.9978678115179775</v>
      </c>
      <c r="AH1700" s="17">
        <f t="shared" si="346"/>
        <v>2.9978678115179775</v>
      </c>
      <c r="AK1700">
        <v>-1.5855645509864615</v>
      </c>
    </row>
    <row r="1701" spans="1:37" x14ac:dyDescent="0.3">
      <c r="A1701" s="6" t="s">
        <v>6</v>
      </c>
      <c r="B1701" s="6">
        <v>1697</v>
      </c>
      <c r="C1701" s="11">
        <v>128.5</v>
      </c>
      <c r="D1701" s="11">
        <v>128.5</v>
      </c>
      <c r="E1701" s="11">
        <v>128.21799999999999</v>
      </c>
      <c r="F1701" s="13">
        <f t="shared" si="347"/>
        <v>2.7777777777776198E-2</v>
      </c>
      <c r="G1701" s="13">
        <f t="shared" si="348"/>
        <v>20.814361111111136</v>
      </c>
      <c r="H1701" s="35" cm="1">
        <f t="array" ref="H1701">(m*g*_xll.Interp1d(-1,Parameters!$H$48:$H$54,Parameters!$I$48:$I$54,C1701)+c_w*A*rho_L*(C1701/3.6)^2/2+F1701*e_i*m)*C1701/3.6/1000</f>
        <v>27.440925852689052</v>
      </c>
      <c r="I1701" s="35">
        <f t="shared" si="338"/>
        <v>27.311549160759419</v>
      </c>
      <c r="J1701" s="35">
        <f t="shared" si="339"/>
        <v>9594.5322620114785</v>
      </c>
      <c r="K1701" s="35">
        <f t="shared" si="340"/>
        <v>111.47208789963958</v>
      </c>
      <c r="L1701" s="35">
        <f t="shared" si="341"/>
        <v>1175.3684015694571</v>
      </c>
      <c r="M1701" s="35" cm="1">
        <f t="array" ref="M1701">_xll.Interp2dTab(-1,1,Parameters!$V$29:$AI$29,Parameters!$U$30:$U$37,Parameters!$V$30:$AI$37,ABS(J1701),ABS(I1701))*_xll.Interp2dTab(-1,1,Parameters!$V$18:$AI$18,Parameters!$U$19:$U$26,Parameters!$V$19:$AI$26,ABS(J1701),ABS(I1701))</f>
        <v>0.73136398849888218</v>
      </c>
      <c r="N1701" s="35">
        <f t="shared" si="342"/>
        <v>37.520203734683875</v>
      </c>
      <c r="O1701" s="35">
        <f t="shared" si="343"/>
        <v>37520.203734683877</v>
      </c>
      <c r="P1701" s="35">
        <f t="shared" si="349"/>
        <v>3.0799140247651322</v>
      </c>
      <c r="Q1701" s="35" cm="1">
        <f t="array" ref="Q1701">_xll.Interp2dTab(-1,1,Parameters!$AL$29:$AY$29,Parameters!$AK$30:$AK$37,Parameters!$AL$30:$AY$37,ABS(L1701),ABS(K1701))</f>
        <v>0.90198326563623954</v>
      </c>
      <c r="R1701" s="35">
        <f t="shared" si="344"/>
        <v>30.42287689598411</v>
      </c>
      <c r="S1701" s="35">
        <f t="shared" si="350"/>
        <v>2.3869574687829371</v>
      </c>
      <c r="X1701" s="12"/>
      <c r="AB1701" s="17">
        <f>([1]WLTC_BFH!$I1702/1000-H1701)</f>
        <v>-27.413702452689051</v>
      </c>
      <c r="AC1701" s="17">
        <f t="shared" si="345"/>
        <v>27.413702452689051</v>
      </c>
      <c r="AG1701" s="17">
        <f>([1]WLTC_BFH!$U1705/1000-N1701)</f>
        <v>-3.0822394489695384</v>
      </c>
      <c r="AH1701" s="17">
        <f t="shared" si="346"/>
        <v>3.0822394489695384</v>
      </c>
      <c r="AK1701">
        <v>-1.0401952539621035</v>
      </c>
    </row>
    <row r="1702" spans="1:37" x14ac:dyDescent="0.3">
      <c r="A1702" s="6" t="s">
        <v>6</v>
      </c>
      <c r="B1702" s="6">
        <v>1698</v>
      </c>
      <c r="C1702" s="11">
        <v>128.6</v>
      </c>
      <c r="D1702" s="11">
        <v>128.6</v>
      </c>
      <c r="E1702" s="11">
        <v>128.24010000000001</v>
      </c>
      <c r="F1702" s="13">
        <f t="shared" si="347"/>
        <v>2.7777777777776198E-2</v>
      </c>
      <c r="G1702" s="13">
        <f t="shared" si="348"/>
        <v>20.850083333333359</v>
      </c>
      <c r="H1702" s="35" cm="1">
        <f t="array" ref="H1702">(m*g*_xll.Interp1d(-1,Parameters!$H$48:$H$54,Parameters!$I$48:$I$54,C1702)+c_w*A*rho_L*(C1702/3.6)^2/2+F1702*e_i*m)*C1702/3.6/1000</f>
        <v>27.512331332686298</v>
      </c>
      <c r="I1702" s="35">
        <f t="shared" si="338"/>
        <v>27.361325122827385</v>
      </c>
      <c r="J1702" s="35">
        <f t="shared" si="339"/>
        <v>9601.9988240830826</v>
      </c>
      <c r="K1702" s="35">
        <f t="shared" si="340"/>
        <v>111.67524848881997</v>
      </c>
      <c r="L1702" s="35">
        <f t="shared" si="341"/>
        <v>1176.283085150445</v>
      </c>
      <c r="M1702" s="35" cm="1">
        <f t="array" ref="M1702">_xll.Interp2dTab(-1,1,Parameters!$V$29:$AI$29,Parameters!$U$30:$U$37,Parameters!$V$30:$AI$37,ABS(J1702),ABS(I1702))*_xll.Interp2dTab(-1,1,Parameters!$V$18:$AI$18,Parameters!$U$19:$U$26,Parameters!$V$19:$AI$26,ABS(J1702),ABS(I1702))</f>
        <v>0.73140777388211531</v>
      </c>
      <c r="N1702" s="35">
        <f t="shared" si="342"/>
        <v>37.615585060927451</v>
      </c>
      <c r="O1702" s="35">
        <f t="shared" si="343"/>
        <v>37615.585060927449</v>
      </c>
      <c r="P1702" s="35">
        <f t="shared" si="349"/>
        <v>3.0903627983931674</v>
      </c>
      <c r="Q1702" s="35" cm="1">
        <f t="array" ref="Q1702">_xll.Interp2dTab(-1,1,Parameters!$AL$29:$AY$29,Parameters!$AK$30:$AK$37,Parameters!$AL$30:$AY$37,ABS(L1702),ABS(K1702))</f>
        <v>0.90177642173285744</v>
      </c>
      <c r="R1702" s="35">
        <f t="shared" si="344"/>
        <v>30.509038237902121</v>
      </c>
      <c r="S1702" s="35">
        <f t="shared" si="350"/>
        <v>2.3954322016267988</v>
      </c>
      <c r="X1702" s="12"/>
      <c r="AB1702" s="17">
        <f>([1]WLTC_BFH!$I1703/1000-H1702)</f>
        <v>-27.484888832686298</v>
      </c>
      <c r="AC1702" s="17">
        <f t="shared" si="345"/>
        <v>27.484888832686298</v>
      </c>
      <c r="AG1702" s="17">
        <f>([1]WLTC_BFH!$U1706/1000-N1702)</f>
        <v>-3.6218602902852481</v>
      </c>
      <c r="AH1702" s="17">
        <f t="shared" si="346"/>
        <v>3.6218602902852481</v>
      </c>
      <c r="AK1702">
        <v>-1.5540096936415964</v>
      </c>
    </row>
    <row r="1703" spans="1:37" x14ac:dyDescent="0.3">
      <c r="A1703" s="6" t="s">
        <v>6</v>
      </c>
      <c r="B1703" s="6">
        <v>1699</v>
      </c>
      <c r="C1703" s="11">
        <v>128.6</v>
      </c>
      <c r="D1703" s="11">
        <v>128.6</v>
      </c>
      <c r="E1703" s="11">
        <v>128.30080000000001</v>
      </c>
      <c r="F1703" s="13">
        <f t="shared" si="347"/>
        <v>0</v>
      </c>
      <c r="G1703" s="13">
        <f t="shared" si="348"/>
        <v>20.885805555555581</v>
      </c>
      <c r="H1703" s="35" cm="1">
        <f t="array" ref="H1703">(m*g*_xll.Interp1d(-1,Parameters!$H$48:$H$54,Parameters!$I$48:$I$54,C1703)+c_w*A*rho_L*(C1703/3.6)^2/2+F1703*e_i*m)*C1703/3.6/1000</f>
        <v>26.162824762933287</v>
      </c>
      <c r="I1703" s="35">
        <f t="shared" si="338"/>
        <v>26.019225554313703</v>
      </c>
      <c r="J1703" s="35">
        <f t="shared" si="339"/>
        <v>9601.9988240830826</v>
      </c>
      <c r="K1703" s="35">
        <f t="shared" si="340"/>
        <v>106.19746909993138</v>
      </c>
      <c r="L1703" s="35">
        <f t="shared" si="341"/>
        <v>1176.283085150445</v>
      </c>
      <c r="M1703" s="35" cm="1">
        <f t="array" ref="M1703">_xll.Interp2dTab(-1,1,Parameters!$V$29:$AI$29,Parameters!$U$30:$U$37,Parameters!$V$30:$AI$37,ABS(J1703),ABS(I1703))*_xll.Interp2dTab(-1,1,Parameters!$V$18:$AI$18,Parameters!$U$19:$U$26,Parameters!$V$19:$AI$26,ABS(J1703),ABS(I1703))</f>
        <v>0.72371581487161318</v>
      </c>
      <c r="N1703" s="35">
        <f t="shared" si="342"/>
        <v>36.150688191848559</v>
      </c>
      <c r="O1703" s="35">
        <f t="shared" si="343"/>
        <v>36150.68819184856</v>
      </c>
      <c r="P1703" s="35">
        <f t="shared" si="349"/>
        <v>3.1004046562242364</v>
      </c>
      <c r="Q1703" s="35" cm="1">
        <f t="array" ref="Q1703">_xll.Interp2dTab(-1,1,Parameters!$AL$29:$AY$29,Parameters!$AK$30:$AK$37,Parameters!$AL$30:$AY$37,ABS(L1703),ABS(K1703))</f>
        <v>0.90619112425080117</v>
      </c>
      <c r="R1703" s="35">
        <f t="shared" si="344"/>
        <v>28.871199532619077</v>
      </c>
      <c r="S1703" s="35">
        <f t="shared" si="350"/>
        <v>2.4034519792747484</v>
      </c>
      <c r="X1703" s="12"/>
      <c r="AB1703" s="17">
        <f>([1]WLTC_BFH!$I1704/1000-H1703)</f>
        <v>-26.134725262933287</v>
      </c>
      <c r="AC1703" s="17">
        <f t="shared" si="345"/>
        <v>26.134725262933287</v>
      </c>
      <c r="AG1703" s="17">
        <f>([1]WLTC_BFH!$U1707/1000-N1703)</f>
        <v>-2.3844863569861374</v>
      </c>
      <c r="AH1703" s="17">
        <f t="shared" si="346"/>
        <v>2.3844863569861374</v>
      </c>
      <c r="AK1703">
        <v>-2.2710050306159602</v>
      </c>
    </row>
    <row r="1704" spans="1:37" x14ac:dyDescent="0.3">
      <c r="A1704" s="6" t="s">
        <v>6</v>
      </c>
      <c r="B1704" s="6">
        <v>1700</v>
      </c>
      <c r="C1704" s="11">
        <v>128.5</v>
      </c>
      <c r="D1704" s="11">
        <v>128.5</v>
      </c>
      <c r="E1704" s="11">
        <v>128.37280000000001</v>
      </c>
      <c r="F1704" s="13">
        <f t="shared" si="347"/>
        <v>-2.7777777777776198E-2</v>
      </c>
      <c r="G1704" s="13">
        <f t="shared" si="348"/>
        <v>20.921500000000027</v>
      </c>
      <c r="H1704" s="35" cm="1">
        <f t="array" ref="H1704">(m*g*_xll.Interp1d(-1,Parameters!$H$48:$H$54,Parameters!$I$48:$I$54,C1704)+c_w*A*rho_L*(C1704/3.6)^2/2+F1704*e_i*m)*C1704/3.6/1000</f>
        <v>24.744011479232409</v>
      </c>
      <c r="I1704" s="35">
        <f t="shared" si="338"/>
        <v>24.627350023732056</v>
      </c>
      <c r="J1704" s="35">
        <f t="shared" si="339"/>
        <v>9594.5322620114785</v>
      </c>
      <c r="K1704" s="35">
        <f t="shared" si="340"/>
        <v>100.51652912186239</v>
      </c>
      <c r="L1704" s="35">
        <f t="shared" si="341"/>
        <v>1175.3684015694571</v>
      </c>
      <c r="M1704" s="35" cm="1">
        <f t="array" ref="M1704">_xll.Interp2dTab(-1,1,Parameters!$V$29:$AI$29,Parameters!$U$30:$U$37,Parameters!$V$30:$AI$37,ABS(J1704),ABS(I1704))*_xll.Interp2dTab(-1,1,Parameters!$V$18:$AI$18,Parameters!$U$19:$U$26,Parameters!$V$19:$AI$26,ABS(J1704),ABS(I1704))</f>
        <v>0.71602877148844535</v>
      </c>
      <c r="N1704" s="35">
        <f t="shared" si="342"/>
        <v>34.557286612653535</v>
      </c>
      <c r="O1704" s="35">
        <f t="shared" si="343"/>
        <v>34557.286612653537</v>
      </c>
      <c r="P1704" s="35">
        <f t="shared" si="349"/>
        <v>3.1100039025055293</v>
      </c>
      <c r="Q1704" s="35" cm="1">
        <f t="array" ref="Q1704">_xll.Interp2dTab(-1,1,Parameters!$AL$29:$AY$29,Parameters!$AK$30:$AK$37,Parameters!$AL$30:$AY$37,ABS(L1704),ABS(K1704))</f>
        <v>0.9108151758895604</v>
      </c>
      <c r="R1704" s="35">
        <f t="shared" si="344"/>
        <v>27.166885372837385</v>
      </c>
      <c r="S1704" s="35">
        <f t="shared" si="350"/>
        <v>2.4109983363227587</v>
      </c>
      <c r="X1704" s="12"/>
      <c r="AB1704" s="17">
        <f>([1]WLTC_BFH!$I1705/1000-H1704)</f>
        <v>-24.715877179232407</v>
      </c>
      <c r="AC1704" s="17">
        <f t="shared" si="345"/>
        <v>24.715877179232407</v>
      </c>
      <c r="AG1704" s="17">
        <f>([1]WLTC_BFH!$U1708/1000-N1704)</f>
        <v>-0.8789082342751442</v>
      </c>
      <c r="AH1704" s="17">
        <f t="shared" si="346"/>
        <v>0.8789082342751442</v>
      </c>
      <c r="AK1704">
        <v>-2.5385270036468981</v>
      </c>
    </row>
    <row r="1705" spans="1:37" x14ac:dyDescent="0.3">
      <c r="A1705" s="6" t="s">
        <v>6</v>
      </c>
      <c r="B1705" s="6">
        <v>1701</v>
      </c>
      <c r="C1705" s="11">
        <v>128.30000000000001</v>
      </c>
      <c r="D1705" s="11">
        <v>128.30000000000001</v>
      </c>
      <c r="E1705" s="11">
        <v>128.43729999999999</v>
      </c>
      <c r="F1705" s="13">
        <f t="shared" si="347"/>
        <v>-5.5555555555552395E-2</v>
      </c>
      <c r="G1705" s="13">
        <f t="shared" si="348"/>
        <v>20.957138888888917</v>
      </c>
      <c r="H1705" s="35" cm="1">
        <f t="array" ref="H1705">(m*g*_xll.Interp1d(-1,Parameters!$H$48:$H$54,Parameters!$I$48:$I$54,C1705)+c_w*A*rho_L*(C1705/3.6)^2/2+F1705*e_i*m)*C1705/3.6/1000</f>
        <v>23.259337316989779</v>
      </c>
      <c r="I1705" s="35">
        <f t="shared" si="338"/>
        <v>23.185762496515913</v>
      </c>
      <c r="J1705" s="35">
        <f t="shared" si="339"/>
        <v>9579.599137868272</v>
      </c>
      <c r="K1705" s="35">
        <f t="shared" si="340"/>
        <v>94.632689629529708</v>
      </c>
      <c r="L1705" s="35">
        <f t="shared" si="341"/>
        <v>1173.5390344074815</v>
      </c>
      <c r="M1705" s="35" cm="1">
        <f t="array" ref="M1705">_xll.Interp2dTab(-1,1,Parameters!$V$29:$AI$29,Parameters!$U$30:$U$37,Parameters!$V$30:$AI$37,ABS(J1705),ABS(I1705))*_xll.Interp2dTab(-1,1,Parameters!$V$18:$AI$18,Parameters!$U$19:$U$26,Parameters!$V$19:$AI$26,ABS(J1705),ABS(I1705))</f>
        <v>0.70836077846451806</v>
      </c>
      <c r="N1705" s="35">
        <f t="shared" si="342"/>
        <v>32.835439262190661</v>
      </c>
      <c r="O1705" s="35">
        <f t="shared" si="343"/>
        <v>32835.439262190659</v>
      </c>
      <c r="P1705" s="35">
        <f t="shared" si="349"/>
        <v>3.1191248578561379</v>
      </c>
      <c r="Q1705" s="35" cm="1">
        <f t="array" ref="Q1705">_xll.Interp2dTab(-1,1,Parameters!$AL$29:$AY$29,Parameters!$AK$30:$AK$37,Parameters!$AL$30:$AY$37,ABS(L1705),ABS(K1705))</f>
        <v>0.90931814834647517</v>
      </c>
      <c r="R1705" s="35">
        <f t="shared" si="344"/>
        <v>25.578877271156511</v>
      </c>
      <c r="S1705" s="35">
        <f t="shared" si="350"/>
        <v>2.4181035800091912</v>
      </c>
      <c r="X1705" s="12"/>
      <c r="AB1705" s="17">
        <f>([1]WLTC_BFH!$I1706/1000-H1705)</f>
        <v>-23.231165316989777</v>
      </c>
      <c r="AC1705" s="17">
        <f t="shared" si="345"/>
        <v>23.231165316989777</v>
      </c>
      <c r="AG1705" s="17">
        <f>([1]WLTC_BFH!$U1709/1000-N1705)</f>
        <v>0.59057843692437473</v>
      </c>
      <c r="AH1705" s="17">
        <f t="shared" si="346"/>
        <v>0.59057843692437473</v>
      </c>
      <c r="AK1705">
        <v>-2.7473537246024264</v>
      </c>
    </row>
    <row r="1706" spans="1:37" x14ac:dyDescent="0.3">
      <c r="A1706" s="6" t="s">
        <v>6</v>
      </c>
      <c r="B1706" s="6">
        <v>1702</v>
      </c>
      <c r="C1706" s="11">
        <v>128.1</v>
      </c>
      <c r="D1706" s="11">
        <v>128.1</v>
      </c>
      <c r="E1706" s="11">
        <v>128.48480000000001</v>
      </c>
      <c r="F1706" s="13">
        <f t="shared" si="347"/>
        <v>-5.5555555555560292E-2</v>
      </c>
      <c r="G1706" s="13">
        <f t="shared" si="348"/>
        <v>20.992722222222252</v>
      </c>
      <c r="H1706" s="35" cm="1">
        <f t="array" ref="H1706">(m*g*_xll.Interp1d(-1,Parameters!$H$48:$H$54,Parameters!$I$48:$I$54,C1706)+c_w*A*rho_L*(C1706/3.6)^2/2+F1706*e_i*m)*C1706/3.6/1000</f>
        <v>23.12351692315541</v>
      </c>
      <c r="I1706" s="35">
        <f t="shared" si="338"/>
        <v>23.086359825057666</v>
      </c>
      <c r="J1706" s="35">
        <f t="shared" si="339"/>
        <v>9564.6660137250601</v>
      </c>
      <c r="K1706" s="35">
        <f t="shared" si="340"/>
        <v>94.226977625972864</v>
      </c>
      <c r="L1706" s="35">
        <f t="shared" si="341"/>
        <v>1171.7096672455052</v>
      </c>
      <c r="M1706" s="35" cm="1">
        <f t="array" ref="M1706">_xll.Interp2dTab(-1,1,Parameters!$V$29:$AI$29,Parameters!$U$30:$U$37,Parameters!$V$30:$AI$37,ABS(J1706),ABS(I1706))*_xll.Interp2dTab(-1,1,Parameters!$V$18:$AI$18,Parameters!$U$19:$U$26,Parameters!$V$19:$AI$26,ABS(J1706),ABS(I1706))</f>
        <v>0.7083022224980291</v>
      </c>
      <c r="N1706" s="35">
        <f t="shared" si="342"/>
        <v>32.646398936323756</v>
      </c>
      <c r="O1706" s="35">
        <f t="shared" si="343"/>
        <v>32646.398936323756</v>
      </c>
      <c r="P1706" s="35">
        <f t="shared" si="349"/>
        <v>3.1281933020051169</v>
      </c>
      <c r="Q1706" s="35" cm="1">
        <f t="array" ref="Q1706">_xll.Interp2dTab(-1,1,Parameters!$AL$29:$AY$29,Parameters!$AK$30:$AK$37,Parameters!$AL$30:$AY$37,ABS(L1706),ABS(K1706))</f>
        <v>0.90926862841207434</v>
      </c>
      <c r="R1706" s="35">
        <f t="shared" si="344"/>
        <v>25.430897097525275</v>
      </c>
      <c r="S1706" s="35">
        <f t="shared" si="350"/>
        <v>2.4251677180918372</v>
      </c>
      <c r="X1706" s="12"/>
      <c r="AB1706" s="17">
        <f>([1]WLTC_BFH!$I1707/1000-H1706)</f>
        <v>-23.09574992315541</v>
      </c>
      <c r="AC1706" s="17">
        <f t="shared" si="345"/>
        <v>23.09574992315541</v>
      </c>
      <c r="AG1706" s="17">
        <f>([1]WLTC_BFH!$U1710/1000-N1706)</f>
        <v>-0.13039893632373634</v>
      </c>
      <c r="AH1706" s="17">
        <f t="shared" si="346"/>
        <v>0.13039893632373634</v>
      </c>
      <c r="AK1706">
        <v>-3.4920433722982196</v>
      </c>
    </row>
    <row r="1707" spans="1:37" x14ac:dyDescent="0.3">
      <c r="A1707" s="6" t="s">
        <v>6</v>
      </c>
      <c r="B1707" s="6">
        <v>1703</v>
      </c>
      <c r="C1707" s="11">
        <v>127.9</v>
      </c>
      <c r="D1707" s="11">
        <v>127.9</v>
      </c>
      <c r="E1707" s="11">
        <v>128.4975</v>
      </c>
      <c r="F1707" s="13">
        <f t="shared" si="347"/>
        <v>-5.5555555555552395E-2</v>
      </c>
      <c r="G1707" s="13">
        <f t="shared" si="348"/>
        <v>21.028250000000028</v>
      </c>
      <c r="H1707" s="35" cm="1">
        <f t="array" ref="H1707">(m*g*_xll.Interp1d(-1,Parameters!$H$48:$H$54,Parameters!$I$48:$I$54,C1707)+c_w*A*rho_L*(C1707/3.6)^2/2+F1707*e_i*m)*C1707/3.6/1000</f>
        <v>22.988092710887365</v>
      </c>
      <c r="I1707" s="35">
        <f t="shared" si="338"/>
        <v>22.987042440844807</v>
      </c>
      <c r="J1707" s="35">
        <f t="shared" si="339"/>
        <v>9549.7328895818519</v>
      </c>
      <c r="K1707" s="35">
        <f t="shared" si="340"/>
        <v>93.821613722308086</v>
      </c>
      <c r="L1707" s="35">
        <f t="shared" si="341"/>
        <v>1169.8803000835296</v>
      </c>
      <c r="M1707" s="35" cm="1">
        <f t="array" ref="M1707">_xll.Interp2dTab(-1,1,Parameters!$V$29:$AI$29,Parameters!$U$30:$U$37,Parameters!$V$30:$AI$37,ABS(J1707),ABS(I1707))*_xll.Interp2dTab(-1,1,Parameters!$V$18:$AI$18,Parameters!$U$19:$U$26,Parameters!$V$19:$AI$26,ABS(J1707),ABS(I1707))</f>
        <v>0.7082453633644189</v>
      </c>
      <c r="N1707" s="35">
        <f t="shared" si="342"/>
        <v>32.457808974118372</v>
      </c>
      <c r="O1707" s="35">
        <f t="shared" si="343"/>
        <v>32457.808974118372</v>
      </c>
      <c r="P1707" s="35">
        <f t="shared" si="349"/>
        <v>3.1372093600534829</v>
      </c>
      <c r="Q1707" s="35" cm="1">
        <f t="array" ref="Q1707">_xll.Interp2dTab(-1,1,Parameters!$AL$29:$AY$29,Parameters!$AK$30:$AK$37,Parameters!$AL$30:$AY$37,ABS(L1707),ABS(K1707))</f>
        <v>0.90922072162539891</v>
      </c>
      <c r="R1707" s="35">
        <f t="shared" si="344"/>
        <v>25.283291684984842</v>
      </c>
      <c r="S1707" s="35">
        <f t="shared" si="350"/>
        <v>2.4321908546709996</v>
      </c>
      <c r="X1707" s="12"/>
      <c r="AB1707" s="17">
        <f>([1]WLTC_BFH!$I1708/1000-H1707)</f>
        <v>-22.960767210887365</v>
      </c>
      <c r="AC1707" s="17">
        <f t="shared" si="345"/>
        <v>22.960767210887365</v>
      </c>
      <c r="AG1707" s="17">
        <f>([1]WLTC_BFH!$U1711/1000-N1707)</f>
        <v>-1.8052889741182234</v>
      </c>
      <c r="AH1707" s="17">
        <f t="shared" si="346"/>
        <v>1.8052889741182234</v>
      </c>
      <c r="AK1707">
        <v>-4.9595836794274</v>
      </c>
    </row>
    <row r="1708" spans="1:37" x14ac:dyDescent="0.3">
      <c r="A1708" s="6" t="s">
        <v>6</v>
      </c>
      <c r="B1708" s="6">
        <v>1704</v>
      </c>
      <c r="C1708" s="11">
        <v>127.6</v>
      </c>
      <c r="D1708" s="11">
        <v>127.6</v>
      </c>
      <c r="E1708" s="11">
        <v>128.49029999999999</v>
      </c>
      <c r="F1708" s="13">
        <f t="shared" si="347"/>
        <v>-8.3333333333336493E-2</v>
      </c>
      <c r="G1708" s="13">
        <f t="shared" si="348"/>
        <v>21.063694444444472</v>
      </c>
      <c r="H1708" s="35" cm="1">
        <f t="array" ref="H1708">(m*g*_xll.Interp1d(-1,Parameters!$H$48:$H$54,Parameters!$I$48:$I$54,C1708)+c_w*A*rho_L*(C1708/3.6)^2/2+F1708*e_i*m)*C1708/3.6/1000</f>
        <v>21.446685618162455</v>
      </c>
      <c r="I1708" s="35">
        <f t="shared" si="338"/>
        <v>21.496126709594517</v>
      </c>
      <c r="J1708" s="35">
        <f t="shared" si="339"/>
        <v>9527.3332033670395</v>
      </c>
      <c r="K1708" s="35">
        <f t="shared" si="340"/>
        <v>87.736441165210024</v>
      </c>
      <c r="L1708" s="35">
        <f t="shared" si="341"/>
        <v>1167.1362493405659</v>
      </c>
      <c r="M1708" s="35" cm="1">
        <f t="array" ref="M1708">_xll.Interp2dTab(-1,1,Parameters!$V$29:$AI$29,Parameters!$U$30:$U$37,Parameters!$V$30:$AI$37,ABS(J1708),ABS(I1708))*_xll.Interp2dTab(-1,1,Parameters!$V$18:$AI$18,Parameters!$U$19:$U$26,Parameters!$V$19:$AI$26,ABS(J1708),ABS(I1708))</f>
        <v>0.70063336742979387</v>
      </c>
      <c r="N1708" s="35">
        <f t="shared" si="342"/>
        <v>30.610425673612376</v>
      </c>
      <c r="O1708" s="35">
        <f t="shared" si="343"/>
        <v>30610.425673612375</v>
      </c>
      <c r="P1708" s="35">
        <f t="shared" si="349"/>
        <v>3.145712256073931</v>
      </c>
      <c r="Q1708" s="35" cm="1">
        <f t="array" ref="Q1708">_xll.Interp2dTab(-1,1,Parameters!$AL$29:$AY$29,Parameters!$AK$30:$AK$37,Parameters!$AL$30:$AY$37,ABS(L1708),ABS(K1708))</f>
        <v>0.90714079053879959</v>
      </c>
      <c r="R1708" s="35">
        <f t="shared" si="344"/>
        <v>23.642069502159767</v>
      </c>
      <c r="S1708" s="35">
        <f t="shared" si="350"/>
        <v>2.4387580961993773</v>
      </c>
      <c r="X1708" s="12"/>
      <c r="AB1708" s="17">
        <f>([1]WLTC_BFH!$I1709/1000-H1708)</f>
        <v>-21.419292518162454</v>
      </c>
      <c r="AC1708" s="17">
        <f t="shared" si="345"/>
        <v>21.419292518162454</v>
      </c>
      <c r="AG1708" s="17">
        <f>([1]WLTC_BFH!$U1712/1000-N1708)</f>
        <v>-1.6743856736122993</v>
      </c>
      <c r="AH1708" s="17">
        <f t="shared" si="346"/>
        <v>1.6743856736122993</v>
      </c>
      <c r="AK1708">
        <v>-6.4395931350162243</v>
      </c>
    </row>
    <row r="1709" spans="1:37" x14ac:dyDescent="0.3">
      <c r="A1709" s="6" t="s">
        <v>6</v>
      </c>
      <c r="B1709" s="6">
        <v>1705</v>
      </c>
      <c r="C1709" s="11">
        <v>127.4</v>
      </c>
      <c r="D1709" s="11">
        <v>127.4</v>
      </c>
      <c r="E1709" s="11">
        <v>128.46690000000001</v>
      </c>
      <c r="F1709" s="13">
        <f t="shared" si="347"/>
        <v>-5.5555555555552395E-2</v>
      </c>
      <c r="G1709" s="13">
        <f t="shared" si="348"/>
        <v>21.099083333333361</v>
      </c>
      <c r="H1709" s="35" cm="1">
        <f t="array" ref="H1709">(m*g*_xll.Interp1d(-1,Parameters!$H$48:$H$54,Parameters!$I$48:$I$54,C1709)+c_w*A*rho_L*(C1709/3.6)^2/2+F1709*e_i*m)*C1709/3.6/1000</f>
        <v>22.651262848812038</v>
      </c>
      <c r="I1709" s="35">
        <f t="shared" si="338"/>
        <v>22.739122112006871</v>
      </c>
      <c r="J1709" s="35">
        <f t="shared" si="339"/>
        <v>9512.400079223833</v>
      </c>
      <c r="K1709" s="35">
        <f t="shared" si="340"/>
        <v>92.809726900156051</v>
      </c>
      <c r="L1709" s="35">
        <f t="shared" si="341"/>
        <v>1165.3068821785903</v>
      </c>
      <c r="M1709" s="35" cm="1">
        <f t="array" ref="M1709">_xll.Interp2dTab(-1,1,Parameters!$V$29:$AI$29,Parameters!$U$30:$U$37,Parameters!$V$30:$AI$37,ABS(J1709),ABS(I1709))*_xll.Interp2dTab(-1,1,Parameters!$V$18:$AI$18,Parameters!$U$19:$U$26,Parameters!$V$19:$AI$26,ABS(J1709),ABS(I1709))</f>
        <v>0.7081106240679923</v>
      </c>
      <c r="N1709" s="35">
        <f t="shared" si="342"/>
        <v>31.988310977010677</v>
      </c>
      <c r="O1709" s="35">
        <f t="shared" si="343"/>
        <v>31988.310977010678</v>
      </c>
      <c r="P1709" s="35">
        <f t="shared" si="349"/>
        <v>3.1545978980119895</v>
      </c>
      <c r="Q1709" s="35" cm="1">
        <f t="array" ref="Q1709">_xll.Interp2dTab(-1,1,Parameters!$AL$29:$AY$29,Parameters!$AK$30:$AK$37,Parameters!$AL$30:$AY$37,ABS(L1709),ABS(K1709))</f>
        <v>0.90910799964295386</v>
      </c>
      <c r="R1709" s="35">
        <f t="shared" si="344"/>
        <v>24.915920724169375</v>
      </c>
      <c r="S1709" s="35">
        <f t="shared" si="350"/>
        <v>2.4456791852894244</v>
      </c>
      <c r="X1709" s="12"/>
      <c r="AB1709" s="17">
        <f>([1]WLTC_BFH!$I1710/1000-H1709)</f>
        <v>-22.62445914881204</v>
      </c>
      <c r="AC1709" s="17">
        <f t="shared" si="345"/>
        <v>22.62445914881204</v>
      </c>
      <c r="AG1709" s="17">
        <f>([1]WLTC_BFH!$U1713/1000-N1709)</f>
        <v>-3.6814053166333132</v>
      </c>
      <c r="AH1709" s="17">
        <f t="shared" si="346"/>
        <v>3.6814053166333132</v>
      </c>
      <c r="AK1709">
        <v>-6.8642167168880839</v>
      </c>
    </row>
    <row r="1710" spans="1:37" x14ac:dyDescent="0.3">
      <c r="A1710" s="6" t="s">
        <v>6</v>
      </c>
      <c r="B1710" s="6">
        <v>1706</v>
      </c>
      <c r="C1710" s="11">
        <v>127.2</v>
      </c>
      <c r="D1710" s="11">
        <v>127.2</v>
      </c>
      <c r="E1710" s="11">
        <v>128.3185</v>
      </c>
      <c r="F1710" s="13">
        <f t="shared" si="347"/>
        <v>-5.5555555555556344E-2</v>
      </c>
      <c r="G1710" s="13">
        <f t="shared" si="348"/>
        <v>21.134416666666695</v>
      </c>
      <c r="H1710" s="35" cm="1">
        <f t="array" ref="H1710">(m*g*_xll.Interp1d(-1,Parameters!$H$48:$H$54,Parameters!$I$48:$I$54,C1710)+c_w*A*rho_L*(C1710/3.6)^2/2+F1710*e_i*m)*C1710/3.6/1000</f>
        <v>22.517222121118625</v>
      </c>
      <c r="I1710" s="35">
        <f t="shared" si="338"/>
        <v>22.640103233149578</v>
      </c>
      <c r="J1710" s="35">
        <f t="shared" si="339"/>
        <v>9497.4669550806229</v>
      </c>
      <c r="K1710" s="35">
        <f t="shared" si="340"/>
        <v>92.405581346100007</v>
      </c>
      <c r="L1710" s="35">
        <f t="shared" si="341"/>
        <v>1163.4775150166142</v>
      </c>
      <c r="M1710" s="35" cm="1">
        <f t="array" ref="M1710">_xll.Interp2dTab(-1,1,Parameters!$V$29:$AI$29,Parameters!$U$30:$U$37,Parameters!$V$30:$AI$37,ABS(J1710),ABS(I1710))*_xll.Interp2dTab(-1,1,Parameters!$V$18:$AI$18,Parameters!$U$19:$U$26,Parameters!$V$19:$AI$26,ABS(J1710),ABS(I1710))</f>
        <v>0.70805968572174316</v>
      </c>
      <c r="N1710" s="35">
        <f t="shared" si="342"/>
        <v>31.801305137385771</v>
      </c>
      <c r="O1710" s="35">
        <f t="shared" si="343"/>
        <v>31801.305137385771</v>
      </c>
      <c r="P1710" s="35">
        <f t="shared" si="349"/>
        <v>3.1634315938834856</v>
      </c>
      <c r="Q1710" s="35" cm="1">
        <f t="array" ref="Q1710">_xll.Interp2dTab(-1,1,Parameters!$AL$29:$AY$29,Parameters!$AK$30:$AK$37,Parameters!$AL$30:$AY$37,ABS(L1710),ABS(K1710))</f>
        <v>0.90906572382885398</v>
      </c>
      <c r="R1710" s="35">
        <f t="shared" si="344"/>
        <v>24.769630545830424</v>
      </c>
      <c r="S1710" s="35">
        <f t="shared" si="350"/>
        <v>2.4525596382188217</v>
      </c>
      <c r="X1710" s="12"/>
      <c r="AB1710" s="17">
        <f>([1]WLTC_BFH!$I1711/1000-H1710)</f>
        <v>-22.492088321118626</v>
      </c>
      <c r="AC1710" s="17">
        <f t="shared" si="345"/>
        <v>22.492088321118626</v>
      </c>
      <c r="AG1710" s="17">
        <f>([1]WLTC_BFH!$U1714/1000-N1710)</f>
        <v>-2.6848280731657219</v>
      </c>
      <c r="AH1710" s="17">
        <f t="shared" si="346"/>
        <v>2.6848280731657219</v>
      </c>
      <c r="AK1710">
        <v>-4.4935245290390498</v>
      </c>
    </row>
    <row r="1711" spans="1:37" x14ac:dyDescent="0.3">
      <c r="A1711" s="6" t="s">
        <v>6</v>
      </c>
      <c r="B1711" s="6">
        <v>1707</v>
      </c>
      <c r="C1711" s="11">
        <v>127</v>
      </c>
      <c r="D1711" s="11">
        <v>127</v>
      </c>
      <c r="E1711" s="11">
        <v>128.02930000000001</v>
      </c>
      <c r="F1711" s="13">
        <f t="shared" si="347"/>
        <v>-5.5555555555556344E-2</v>
      </c>
      <c r="G1711" s="13">
        <f t="shared" si="348"/>
        <v>21.169694444444474</v>
      </c>
      <c r="H1711" s="35" cm="1">
        <f t="array" ref="H1711">(m*g*_xll.Interp1d(-1,Parameters!$H$48:$H$54,Parameters!$I$48:$I$54,C1711)+c_w*A*rho_L*(C1711/3.6)^2/2+F1711*e_i*m)*C1711/3.6/1000</f>
        <v>22.383575774474277</v>
      </c>
      <c r="I1711" s="35">
        <f t="shared" si="338"/>
        <v>22.541169641537088</v>
      </c>
      <c r="J1711" s="35">
        <f t="shared" si="339"/>
        <v>9482.5338309374129</v>
      </c>
      <c r="K1711" s="35">
        <f t="shared" si="340"/>
        <v>92.001783891933627</v>
      </c>
      <c r="L1711" s="35">
        <f t="shared" si="341"/>
        <v>1161.6481478546384</v>
      </c>
      <c r="M1711" s="35" cm="1">
        <f t="array" ref="M1711">_xll.Interp2dTab(-1,1,Parameters!$V$29:$AI$29,Parameters!$U$30:$U$37,Parameters!$V$30:$AI$37,ABS(J1711),ABS(I1711))*_xll.Interp2dTab(-1,1,Parameters!$V$18:$AI$18,Parameters!$U$19:$U$26,Parameters!$V$19:$AI$26,ABS(J1711),ABS(I1711))</f>
        <v>0.70801043384945817</v>
      </c>
      <c r="N1711" s="35">
        <f t="shared" si="342"/>
        <v>31.614754111425455</v>
      </c>
      <c r="O1711" s="35">
        <f t="shared" si="343"/>
        <v>31614.754111425456</v>
      </c>
      <c r="P1711" s="35">
        <f t="shared" si="349"/>
        <v>3.1722134700255484</v>
      </c>
      <c r="Q1711" s="35" cm="1">
        <f t="array" ref="Q1711">_xll.Interp2dTab(-1,1,Parameters!$AL$29:$AY$29,Parameters!$AK$30:$AK$37,Parameters!$AL$30:$AY$37,ABS(L1711),ABS(K1711))</f>
        <v>0.90902505256564492</v>
      </c>
      <c r="R1711" s="35">
        <f t="shared" si="344"/>
        <v>24.623717147617178</v>
      </c>
      <c r="S1711" s="35">
        <f t="shared" si="350"/>
        <v>2.4593995596487153</v>
      </c>
      <c r="X1711" s="12"/>
      <c r="AB1711" s="17">
        <f>([1]WLTC_BFH!$I1712/1000-H1711)</f>
        <v>-22.360705474474276</v>
      </c>
      <c r="AC1711" s="17">
        <f t="shared" si="345"/>
        <v>22.360705474474276</v>
      </c>
      <c r="AG1711" s="17">
        <f>([1]WLTC_BFH!$U1715/1000-N1711)</f>
        <v>-0.77345681412835532</v>
      </c>
      <c r="AH1711" s="17">
        <f t="shared" si="346"/>
        <v>0.77345681412835532</v>
      </c>
      <c r="AK1711">
        <v>-0.91795358084374357</v>
      </c>
    </row>
    <row r="1712" spans="1:37" x14ac:dyDescent="0.3">
      <c r="A1712" s="6" t="s">
        <v>6</v>
      </c>
      <c r="B1712" s="6">
        <v>1708</v>
      </c>
      <c r="C1712" s="11">
        <v>126.9</v>
      </c>
      <c r="D1712" s="11">
        <v>126.9</v>
      </c>
      <c r="E1712" s="11">
        <v>127.65519999999999</v>
      </c>
      <c r="F1712" s="13">
        <f t="shared" si="347"/>
        <v>-2.7777777777776198E-2</v>
      </c>
      <c r="G1712" s="13">
        <f t="shared" si="348"/>
        <v>21.204944444444475</v>
      </c>
      <c r="H1712" s="35" cm="1">
        <f t="array" ref="H1712">(m*g*_xll.Interp1d(-1,Parameters!$H$48:$H$54,Parameters!$I$48:$I$54,C1712)+c_w*A*rho_L*(C1712/3.6)^2/2+F1712*e_i*m)*C1712/3.6/1000</f>
        <v>23.648567427343004</v>
      </c>
      <c r="I1712" s="35">
        <f t="shared" si="338"/>
        <v>23.833834396961453</v>
      </c>
      <c r="J1712" s="35">
        <f t="shared" si="339"/>
        <v>9475.0672688658087</v>
      </c>
      <c r="K1712" s="35">
        <f t="shared" si="340"/>
        <v>97.277795091198172</v>
      </c>
      <c r="L1712" s="35">
        <f t="shared" si="341"/>
        <v>1160.7334642736505</v>
      </c>
      <c r="M1712" s="35" cm="1">
        <f t="array" ref="M1712">_xll.Interp2dTab(-1,1,Parameters!$V$29:$AI$29,Parameters!$U$30:$U$37,Parameters!$V$30:$AI$37,ABS(J1712),ABS(I1712))*_xll.Interp2dTab(-1,1,Parameters!$V$18:$AI$18,Parameters!$U$19:$U$26,Parameters!$V$19:$AI$26,ABS(J1712),ABS(I1712))</f>
        <v>0.71552605564899552</v>
      </c>
      <c r="N1712" s="35">
        <f t="shared" si="342"/>
        <v>33.050602756727443</v>
      </c>
      <c r="O1712" s="35">
        <f t="shared" si="343"/>
        <v>33050.602756727443</v>
      </c>
      <c r="P1712" s="35">
        <f t="shared" si="349"/>
        <v>3.1813941930135283</v>
      </c>
      <c r="Q1712" s="35" cm="1">
        <f t="array" ref="Q1712">_xll.Interp2dTab(-1,1,Parameters!$AL$29:$AY$29,Parameters!$AK$30:$AK$37,Parameters!$AL$30:$AY$37,ABS(L1712),ABS(K1712))</f>
        <v>0.91098133637910261</v>
      </c>
      <c r="R1712" s="35">
        <f t="shared" si="344"/>
        <v>25.959442288180657</v>
      </c>
      <c r="S1712" s="35">
        <f t="shared" si="350"/>
        <v>2.4666105158398763</v>
      </c>
      <c r="X1712" s="12"/>
      <c r="AB1712" s="17">
        <f>([1]WLTC_BFH!$I1713/1000-H1712)</f>
        <v>-23.626469527343005</v>
      </c>
      <c r="AC1712" s="17">
        <f t="shared" si="345"/>
        <v>23.626469527343005</v>
      </c>
      <c r="AG1712" s="17">
        <f>([1]WLTC_BFH!$U1716/1000-N1712)</f>
        <v>-1.408337270001752</v>
      </c>
      <c r="AH1712" s="17">
        <f t="shared" si="346"/>
        <v>1.408337270001752</v>
      </c>
      <c r="AK1712">
        <v>1.1379392208667767</v>
      </c>
    </row>
    <row r="1713" spans="1:37" x14ac:dyDescent="0.3">
      <c r="A1713" s="6" t="s">
        <v>6</v>
      </c>
      <c r="B1713" s="6">
        <v>1709</v>
      </c>
      <c r="C1713" s="11">
        <v>126.8</v>
      </c>
      <c r="D1713" s="11">
        <v>126.8</v>
      </c>
      <c r="E1713" s="11">
        <v>127.3533</v>
      </c>
      <c r="F1713" s="13">
        <f t="shared" si="347"/>
        <v>-2.7777777777780146E-2</v>
      </c>
      <c r="G1713" s="13">
        <f t="shared" si="348"/>
        <v>21.240166666666699</v>
      </c>
      <c r="H1713" s="35" cm="1">
        <f t="array" ref="H1713">(m*g*_xll.Interp1d(-1,Parameters!$H$48:$H$54,Parameters!$I$48:$I$54,C1713)+c_w*A*rho_L*(C1713/3.6)^2/2+F1713*e_i*m)*C1713/3.6/1000</f>
        <v>23.580941084072553</v>
      </c>
      <c r="I1713" s="35">
        <f t="shared" si="338"/>
        <v>23.784420905682893</v>
      </c>
      <c r="J1713" s="35">
        <f t="shared" si="339"/>
        <v>9467.6007067942064</v>
      </c>
      <c r="K1713" s="35">
        <f t="shared" si="340"/>
        <v>97.076113926544735</v>
      </c>
      <c r="L1713" s="35">
        <f t="shared" si="341"/>
        <v>1159.8187806926628</v>
      </c>
      <c r="M1713" s="35" cm="1">
        <f t="array" ref="M1713">_xll.Interp2dTab(-1,1,Parameters!$V$29:$AI$29,Parameters!$U$30:$U$37,Parameters!$V$30:$AI$37,ABS(J1713),ABS(I1713))*_xll.Interp2dTab(-1,1,Parameters!$V$18:$AI$18,Parameters!$U$19:$U$26,Parameters!$V$19:$AI$26,ABS(J1713),ABS(I1713))</f>
        <v>0.71549825332783334</v>
      </c>
      <c r="N1713" s="35">
        <f t="shared" si="342"/>
        <v>32.957370579726664</v>
      </c>
      <c r="O1713" s="35">
        <f t="shared" si="343"/>
        <v>32957.370579726667</v>
      </c>
      <c r="P1713" s="35">
        <f t="shared" si="349"/>
        <v>3.1905490181745635</v>
      </c>
      <c r="Q1713" s="35" cm="1">
        <f t="array" ref="Q1713">_xll.Interp2dTab(-1,1,Parameters!$AL$29:$AY$29,Parameters!$AK$30:$AK$37,Parameters!$AL$30:$AY$37,ABS(L1713),ABS(K1713))</f>
        <v>0.91095699184353196</v>
      </c>
      <c r="R1713" s="35">
        <f t="shared" si="344"/>
        <v>25.885899438952734</v>
      </c>
      <c r="S1713" s="35">
        <f t="shared" si="350"/>
        <v>2.4738010434618078</v>
      </c>
      <c r="X1713" s="12"/>
      <c r="AB1713" s="17">
        <f>([1]WLTC_BFH!$I1714/1000-H1713)</f>
        <v>-23.557803884072552</v>
      </c>
      <c r="AC1713" s="17">
        <f t="shared" si="345"/>
        <v>23.557803884072552</v>
      </c>
      <c r="AG1713" s="17">
        <f>([1]WLTC_BFH!$U1717/1000-N1713)</f>
        <v>-2.208013436869507</v>
      </c>
      <c r="AH1713" s="17">
        <f t="shared" si="346"/>
        <v>2.208013436869507</v>
      </c>
      <c r="AK1713">
        <v>-0.40541983463211295</v>
      </c>
    </row>
    <row r="1714" spans="1:37" x14ac:dyDescent="0.3">
      <c r="A1714" s="6" t="s">
        <v>6</v>
      </c>
      <c r="B1714" s="6">
        <v>1710</v>
      </c>
      <c r="C1714" s="11">
        <v>126.7</v>
      </c>
      <c r="D1714" s="11">
        <v>126.7</v>
      </c>
      <c r="E1714" s="11">
        <v>127.15900000000001</v>
      </c>
      <c r="F1714" s="13">
        <f t="shared" si="347"/>
        <v>-2.7777777777776198E-2</v>
      </c>
      <c r="G1714" s="13">
        <f t="shared" si="348"/>
        <v>21.275361111111142</v>
      </c>
      <c r="H1714" s="35" cm="1">
        <f t="array" ref="H1714">(m*g*_xll.Interp1d(-1,Parameters!$H$48:$H$54,Parameters!$I$48:$I$54,C1714)+c_w*A*rho_L*(C1714/3.6)^2/2+F1714*e_i*m)*C1714/3.6/1000</f>
        <v>23.513413136007305</v>
      </c>
      <c r="I1714" s="35">
        <f t="shared" si="338"/>
        <v>23.735028736215884</v>
      </c>
      <c r="J1714" s="35">
        <f t="shared" si="339"/>
        <v>9460.1341447226005</v>
      </c>
      <c r="K1714" s="35">
        <f t="shared" si="340"/>
        <v>96.874519786865136</v>
      </c>
      <c r="L1714" s="35">
        <f t="shared" si="341"/>
        <v>1158.9040971116747</v>
      </c>
      <c r="M1714" s="35" cm="1">
        <f t="array" ref="M1714">_xll.Interp2dTab(-1,1,Parameters!$V$29:$AI$29,Parameters!$U$30:$U$37,Parameters!$V$30:$AI$37,ABS(J1714),ABS(I1714))*_xll.Interp2dTab(-1,1,Parameters!$V$18:$AI$18,Parameters!$U$19:$U$26,Parameters!$V$19:$AI$26,ABS(J1714),ABS(I1714))</f>
        <v>0.71547087486744854</v>
      </c>
      <c r="N1714" s="35">
        <f t="shared" si="342"/>
        <v>32.864249212609124</v>
      </c>
      <c r="O1714" s="35">
        <f t="shared" si="343"/>
        <v>32864.249212609124</v>
      </c>
      <c r="P1714" s="35">
        <f t="shared" si="349"/>
        <v>3.1996779762891769</v>
      </c>
      <c r="Q1714" s="35" cm="1">
        <f t="array" ref="Q1714">_xll.Interp2dTab(-1,1,Parameters!$AL$29:$AY$29,Parameters!$AK$30:$AK$37,Parameters!$AL$30:$AY$37,ABS(L1714),ABS(K1714))</f>
        <v>0.91093304749048065</v>
      </c>
      <c r="R1714" s="35">
        <f t="shared" si="344"/>
        <v>25.812449335090154</v>
      </c>
      <c r="S1714" s="35">
        <f t="shared" si="350"/>
        <v>2.4809711682771107</v>
      </c>
      <c r="X1714" s="12"/>
      <c r="AB1714" s="17">
        <f>([1]WLTC_BFH!$I1715/1000-H1714)</f>
        <v>-23.488993436007306</v>
      </c>
      <c r="AC1714" s="17">
        <f t="shared" si="345"/>
        <v>23.488993436007306</v>
      </c>
      <c r="AG1714" s="17">
        <f>([1]WLTC_BFH!$U1718/1000-N1714)</f>
        <v>-1.8706021537855619</v>
      </c>
      <c r="AH1714" s="17">
        <f t="shared" si="346"/>
        <v>1.8706021537855619</v>
      </c>
      <c r="AK1714">
        <v>-1.297106578971011</v>
      </c>
    </row>
    <row r="1715" spans="1:37" x14ac:dyDescent="0.3">
      <c r="A1715" s="6" t="s">
        <v>6</v>
      </c>
      <c r="B1715" s="6">
        <v>1711</v>
      </c>
      <c r="C1715" s="11">
        <v>126.8</v>
      </c>
      <c r="D1715" s="11">
        <v>126.8</v>
      </c>
      <c r="E1715" s="11">
        <v>127.06959999999999</v>
      </c>
      <c r="F1715" s="13">
        <f t="shared" si="347"/>
        <v>2.7777777777776198E-2</v>
      </c>
      <c r="G1715" s="13">
        <f t="shared" si="348"/>
        <v>21.310583333333366</v>
      </c>
      <c r="H1715" s="35" cm="1">
        <f t="array" ref="H1715">(m*g*_xll.Interp1d(-1,Parameters!$H$48:$H$54,Parameters!$I$48:$I$54,C1715)+c_w*A*rho_L*(C1715/3.6)^2/2+F1715*e_i*m)*C1715/3.6/1000</f>
        <v>26.242176434689878</v>
      </c>
      <c r="I1715" s="35">
        <f t="shared" si="338"/>
        <v>26.468620042710445</v>
      </c>
      <c r="J1715" s="35">
        <f t="shared" si="339"/>
        <v>9467.6007067942064</v>
      </c>
      <c r="K1715" s="35">
        <f t="shared" si="340"/>
        <v>108.03167270432269</v>
      </c>
      <c r="L1715" s="35">
        <f t="shared" si="341"/>
        <v>1159.8187806926628</v>
      </c>
      <c r="M1715" s="35" cm="1">
        <f t="array" ref="M1715">_xll.Interp2dTab(-1,1,Parameters!$V$29:$AI$29,Parameters!$U$30:$U$37,Parameters!$V$30:$AI$37,ABS(J1715),ABS(I1715))*_xll.Interp2dTab(-1,1,Parameters!$V$18:$AI$18,Parameters!$U$19:$U$26,Parameters!$V$19:$AI$26,ABS(J1715),ABS(I1715))</f>
        <v>0.73068601524698196</v>
      </c>
      <c r="N1715" s="35">
        <f t="shared" si="342"/>
        <v>35.914436416057121</v>
      </c>
      <c r="O1715" s="35">
        <f t="shared" si="343"/>
        <v>35914.43641605712</v>
      </c>
      <c r="P1715" s="35">
        <f t="shared" si="349"/>
        <v>3.2096542086269704</v>
      </c>
      <c r="Q1715" s="35" cm="1">
        <f t="array" ref="Q1715">_xll.Interp2dTab(-1,1,Parameters!$AL$29:$AY$29,Parameters!$AK$30:$AK$37,Parameters!$AL$30:$AY$37,ABS(L1715),ABS(K1715))</f>
        <v>0.90550304220132438</v>
      </c>
      <c r="R1715" s="35">
        <f t="shared" si="344"/>
        <v>28.98077114229655</v>
      </c>
      <c r="S1715" s="35">
        <f t="shared" si="350"/>
        <v>2.4890213824833043</v>
      </c>
      <c r="X1715" s="12"/>
      <c r="AB1715" s="17">
        <f>([1]WLTC_BFH!$I1716/1000-H1715)</f>
        <v>-26.216310134689877</v>
      </c>
      <c r="AC1715" s="17">
        <f t="shared" si="345"/>
        <v>26.216310134689877</v>
      </c>
      <c r="AG1715" s="17">
        <f>([1]WLTC_BFH!$U1719/1000-N1715)</f>
        <v>-5.4017818706026297</v>
      </c>
      <c r="AH1715" s="17">
        <f t="shared" si="346"/>
        <v>5.4017818706026297</v>
      </c>
      <c r="AK1715">
        <v>-2.9471839021503321</v>
      </c>
    </row>
    <row r="1716" spans="1:37" x14ac:dyDescent="0.3">
      <c r="A1716" s="6" t="s">
        <v>6</v>
      </c>
      <c r="B1716" s="6">
        <v>1712</v>
      </c>
      <c r="C1716" s="11">
        <v>126.9</v>
      </c>
      <c r="D1716" s="11">
        <v>126.9</v>
      </c>
      <c r="E1716" s="11">
        <v>126.9406</v>
      </c>
      <c r="F1716" s="13">
        <f t="shared" si="347"/>
        <v>2.7777777777780146E-2</v>
      </c>
      <c r="G1716" s="13">
        <f t="shared" si="348"/>
        <v>21.345833333333367</v>
      </c>
      <c r="H1716" s="35" cm="1">
        <f t="array" ref="H1716">(m*g*_xll.Interp1d(-1,Parameters!$H$48:$H$54,Parameters!$I$48:$I$54,C1716)+c_w*A*rho_L*(C1716/3.6)^2/2+F1716*e_i*m)*C1716/3.6/1000</f>
        <v>26.311901544009711</v>
      </c>
      <c r="I1716" s="35">
        <f t="shared" si="338"/>
        <v>26.518033533988998</v>
      </c>
      <c r="J1716" s="35">
        <f t="shared" si="339"/>
        <v>9475.0672688658087</v>
      </c>
      <c r="K1716" s="35">
        <f t="shared" si="340"/>
        <v>108.2333538689761</v>
      </c>
      <c r="L1716" s="35">
        <f t="shared" si="341"/>
        <v>1160.7334642736505</v>
      </c>
      <c r="M1716" s="35" cm="1">
        <f t="array" ref="M1716">_xll.Interp2dTab(-1,1,Parameters!$V$29:$AI$29,Parameters!$U$30:$U$37,Parameters!$V$30:$AI$37,ABS(J1716),ABS(I1716))*_xll.Interp2dTab(-1,1,Parameters!$V$18:$AI$18,Parameters!$U$19:$U$26,Parameters!$V$19:$AI$26,ABS(J1716),ABS(I1716))</f>
        <v>0.73072243811404314</v>
      </c>
      <c r="N1716" s="35">
        <f t="shared" si="342"/>
        <v>36.008065678014994</v>
      </c>
      <c r="O1716" s="35">
        <f t="shared" si="343"/>
        <v>36008.065678014995</v>
      </c>
      <c r="P1716" s="35">
        <f t="shared" si="349"/>
        <v>3.2196564490930855</v>
      </c>
      <c r="Q1716" s="35" cm="1">
        <f t="array" ref="Q1716">_xll.Interp2dTab(-1,1,Parameters!$AL$29:$AY$29,Parameters!$AK$30:$AK$37,Parameters!$AL$30:$AY$37,ABS(L1716),ABS(K1716))</f>
        <v>0.9052958198701756</v>
      </c>
      <c r="R1716" s="35">
        <f t="shared" si="344"/>
        <v>29.064423988816145</v>
      </c>
      <c r="S1716" s="35">
        <f t="shared" si="350"/>
        <v>2.4970948335913086</v>
      </c>
      <c r="X1716" s="12"/>
      <c r="AB1716" s="17">
        <f>([1]WLTC_BFH!$I1717/1000-H1716)</f>
        <v>-26.287549144009709</v>
      </c>
      <c r="AC1716" s="17">
        <f t="shared" si="345"/>
        <v>26.287549144009709</v>
      </c>
      <c r="AG1716" s="17">
        <f>([1]WLTC_BFH!$U1720/1000-N1716)</f>
        <v>-3.7790474961967249</v>
      </c>
      <c r="AH1716" s="17">
        <f t="shared" si="346"/>
        <v>3.7790474961967249</v>
      </c>
      <c r="AK1716">
        <v>-0.68097056114371668</v>
      </c>
    </row>
    <row r="1717" spans="1:37" x14ac:dyDescent="0.3">
      <c r="A1717" s="6" t="s">
        <v>6</v>
      </c>
      <c r="B1717" s="6">
        <v>1713</v>
      </c>
      <c r="C1717" s="11">
        <v>127.1</v>
      </c>
      <c r="D1717" s="11">
        <v>127.1</v>
      </c>
      <c r="E1717" s="11">
        <v>126.7786</v>
      </c>
      <c r="F1717" s="13">
        <f t="shared" si="347"/>
        <v>5.5555555555552395E-2</v>
      </c>
      <c r="G1717" s="13">
        <f t="shared" si="348"/>
        <v>21.381138888888923</v>
      </c>
      <c r="H1717" s="35" cm="1">
        <f t="array" ref="H1717">(m*g*_xll.Interp1d(-1,Parameters!$H$48:$H$54,Parameters!$I$48:$I$54,C1717)+c_w*A*rho_L*(C1717/3.6)^2/2+F1717*e_i*m)*C1717/3.6/1000</f>
        <v>27.785412972703263</v>
      </c>
      <c r="I1717" s="35">
        <f t="shared" si="338"/>
        <v>27.959024050492658</v>
      </c>
      <c r="J1717" s="35">
        <f t="shared" si="339"/>
        <v>9490.000393009017</v>
      </c>
      <c r="K1717" s="35">
        <f t="shared" si="340"/>
        <v>114.1147566620858</v>
      </c>
      <c r="L1717" s="35">
        <f t="shared" si="341"/>
        <v>1162.5628314356261</v>
      </c>
      <c r="M1717" s="35" cm="1">
        <f t="array" ref="M1717">_xll.Interp2dTab(-1,1,Parameters!$V$29:$AI$29,Parameters!$U$30:$U$37,Parameters!$V$30:$AI$37,ABS(J1717),ABS(I1717))*_xll.Interp2dTab(-1,1,Parameters!$V$18:$AI$18,Parameters!$U$19:$U$26,Parameters!$V$19:$AI$26,ABS(J1717),ABS(I1717))</f>
        <v>0.73846213627698232</v>
      </c>
      <c r="N1717" s="35">
        <f t="shared" si="342"/>
        <v>37.626049607344406</v>
      </c>
      <c r="O1717" s="35">
        <f t="shared" si="343"/>
        <v>37626.049607344408</v>
      </c>
      <c r="P1717" s="35">
        <f t="shared" si="349"/>
        <v>3.2301081295395702</v>
      </c>
      <c r="Q1717" s="35" cm="1">
        <f t="array" ref="Q1717">_xll.Interp2dTab(-1,1,Parameters!$AL$29:$AY$29,Parameters!$AK$30:$AK$37,Parameters!$AL$30:$AY$37,ABS(L1717),ABS(K1717))</f>
        <v>0.90044794896744929</v>
      </c>
      <c r="R1717" s="35">
        <f t="shared" si="344"/>
        <v>30.857322740936901</v>
      </c>
      <c r="S1717" s="35">
        <f t="shared" si="350"/>
        <v>2.5056663121304577</v>
      </c>
      <c r="X1717" s="12"/>
      <c r="AB1717" s="17">
        <f>([1]WLTC_BFH!$I1718/1000-H1717)</f>
        <v>-27.760979872703263</v>
      </c>
      <c r="AC1717" s="17">
        <f t="shared" si="345"/>
        <v>27.760979872703263</v>
      </c>
      <c r="AG1717" s="17">
        <f>([1]WLTC_BFH!$U1721/1000-N1717)</f>
        <v>-3.5919781787730614</v>
      </c>
      <c r="AH1717" s="17">
        <f t="shared" si="346"/>
        <v>3.5919781787730614</v>
      </c>
      <c r="AK1717">
        <v>1.6192744359704108</v>
      </c>
    </row>
    <row r="1718" spans="1:37" x14ac:dyDescent="0.3">
      <c r="A1718" s="6" t="s">
        <v>6</v>
      </c>
      <c r="B1718" s="6">
        <v>1714</v>
      </c>
      <c r="C1718" s="11">
        <v>127.4</v>
      </c>
      <c r="D1718" s="11">
        <v>127.4</v>
      </c>
      <c r="E1718" s="11">
        <v>126.6662</v>
      </c>
      <c r="F1718" s="13">
        <f t="shared" si="347"/>
        <v>8.3333333333336493E-2</v>
      </c>
      <c r="G1718" s="13">
        <f t="shared" si="348"/>
        <v>21.416527777777812</v>
      </c>
      <c r="H1718" s="35" cm="1">
        <f t="array" ref="H1718">(m*g*_xll.Interp1d(-1,Parameters!$H$48:$H$54,Parameters!$I$48:$I$54,C1718)+c_w*A*rho_L*(C1718/3.6)^2/2+F1718*e_i*m)*C1718/3.6/1000</f>
        <v>29.33583271609599</v>
      </c>
      <c r="I1718" s="35">
        <f t="shared" si="338"/>
        <v>29.449619954575642</v>
      </c>
      <c r="J1718" s="35">
        <f t="shared" si="339"/>
        <v>9512.400079223833</v>
      </c>
      <c r="K1718" s="35">
        <f t="shared" si="340"/>
        <v>120.19862384460049</v>
      </c>
      <c r="L1718" s="35">
        <f t="shared" si="341"/>
        <v>1165.3068821785903</v>
      </c>
      <c r="M1718" s="35" cm="1">
        <f t="array" ref="M1718">_xll.Interp2dTab(-1,1,Parameters!$V$29:$AI$29,Parameters!$U$30:$U$37,Parameters!$V$30:$AI$37,ABS(J1718),ABS(I1718))*_xll.Interp2dTab(-1,1,Parameters!$V$18:$AI$18,Parameters!$U$19:$U$26,Parameters!$V$19:$AI$26,ABS(J1718),ABS(I1718))</f>
        <v>0.74630788973182483</v>
      </c>
      <c r="N1718" s="35">
        <f t="shared" si="342"/>
        <v>39.30794933259704</v>
      </c>
      <c r="O1718" s="35">
        <f t="shared" si="343"/>
        <v>39307.94933259704</v>
      </c>
      <c r="P1718" s="35">
        <f t="shared" si="349"/>
        <v>3.2410270043541805</v>
      </c>
      <c r="Q1718" s="35" cm="1">
        <f t="array" ref="Q1718">_xll.Interp2dTab(-1,1,Parameters!$AL$29:$AY$29,Parameters!$AK$30:$AK$37,Parameters!$AL$30:$AY$37,ABS(L1718),ABS(K1718))</f>
        <v>0.89540056850617222</v>
      </c>
      <c r="R1718" s="35">
        <f t="shared" si="344"/>
        <v>32.762803317221447</v>
      </c>
      <c r="S1718" s="35">
        <f t="shared" si="350"/>
        <v>2.514767090829686</v>
      </c>
      <c r="X1718" s="12"/>
      <c r="AB1718" s="17">
        <f>([1]WLTC_BFH!$I1719/1000-H1718)</f>
        <v>-29.311009116095988</v>
      </c>
      <c r="AC1718" s="17">
        <f t="shared" si="345"/>
        <v>29.311009116095988</v>
      </c>
      <c r="AG1718" s="17">
        <f>([1]WLTC_BFH!$U1722/1000-N1718)</f>
        <v>-2.8758724095202055</v>
      </c>
      <c r="AH1718" s="17">
        <f t="shared" si="346"/>
        <v>2.8758724095202055</v>
      </c>
      <c r="AK1718">
        <v>3.5115610738295473</v>
      </c>
    </row>
    <row r="1719" spans="1:37" x14ac:dyDescent="0.3">
      <c r="A1719" s="6" t="s">
        <v>6</v>
      </c>
      <c r="B1719" s="6">
        <v>1715</v>
      </c>
      <c r="C1719" s="11">
        <v>127.7</v>
      </c>
      <c r="D1719" s="11">
        <v>127.7</v>
      </c>
      <c r="E1719" s="11">
        <v>126.5877</v>
      </c>
      <c r="F1719" s="13">
        <f t="shared" si="347"/>
        <v>8.3333333333332538E-2</v>
      </c>
      <c r="G1719" s="13">
        <f t="shared" si="348"/>
        <v>21.452000000000034</v>
      </c>
      <c r="H1719" s="35" cm="1">
        <f t="array" ref="H1719">(m*g*_xll.Interp1d(-1,Parameters!$H$48:$H$54,Parameters!$I$48:$I$54,C1719)+c_w*A*rho_L*(C1719/3.6)^2/2+F1719*e_i*m)*C1719/3.6/1000</f>
        <v>29.553374892723784</v>
      </c>
      <c r="I1719" s="35">
        <f t="shared" si="338"/>
        <v>29.598308186444751</v>
      </c>
      <c r="J1719" s="35">
        <f t="shared" si="339"/>
        <v>9534.7997654386436</v>
      </c>
      <c r="K1719" s="35">
        <f t="shared" si="340"/>
        <v>120.80549486297426</v>
      </c>
      <c r="L1719" s="35">
        <f t="shared" si="341"/>
        <v>1168.0509329215538</v>
      </c>
      <c r="M1719" s="35" cm="1">
        <f t="array" ref="M1719">_xll.Interp2dTab(-1,1,Parameters!$V$29:$AI$29,Parameters!$U$30:$U$37,Parameters!$V$30:$AI$37,ABS(J1719),ABS(I1719))*_xll.Interp2dTab(-1,1,Parameters!$V$18:$AI$18,Parameters!$U$19:$U$26,Parameters!$V$19:$AI$26,ABS(J1719),ABS(I1719))</f>
        <v>0.74645287370136515</v>
      </c>
      <c r="N1719" s="35">
        <f t="shared" si="342"/>
        <v>39.591749102900849</v>
      </c>
      <c r="O1719" s="35">
        <f t="shared" si="343"/>
        <v>39591.749102900852</v>
      </c>
      <c r="P1719" s="35">
        <f t="shared" si="349"/>
        <v>3.2520247124383195</v>
      </c>
      <c r="Q1719" s="35" cm="1">
        <f t="array" ref="Q1719">_xll.Interp2dTab(-1,1,Parameters!$AL$29:$AY$29,Parameters!$AK$30:$AK$37,Parameters!$AL$30:$AY$37,ABS(L1719),ABS(K1719))</f>
        <v>0.89478687842579852</v>
      </c>
      <c r="R1719" s="35">
        <f t="shared" si="344"/>
        <v>33.028395481968992</v>
      </c>
      <c r="S1719" s="35">
        <f t="shared" si="350"/>
        <v>2.523941645130233</v>
      </c>
      <c r="X1719" s="12"/>
      <c r="AB1719" s="17">
        <f>([1]WLTC_BFH!$I1720/1000-H1719)</f>
        <v>-29.528009192723786</v>
      </c>
      <c r="AC1719" s="17">
        <f t="shared" si="345"/>
        <v>29.528009192723786</v>
      </c>
      <c r="AG1719" s="17">
        <f>([1]WLTC_BFH!$U1723/1000-N1719)</f>
        <v>-3.4415268806786514</v>
      </c>
      <c r="AH1719" s="17">
        <f t="shared" si="346"/>
        <v>3.4415268806786514</v>
      </c>
      <c r="AK1719">
        <v>2.8858334189501846</v>
      </c>
    </row>
    <row r="1720" spans="1:37" x14ac:dyDescent="0.3">
      <c r="A1720" s="6" t="s">
        <v>6</v>
      </c>
      <c r="B1720" s="6">
        <v>1716</v>
      </c>
      <c r="C1720" s="11">
        <v>128.1</v>
      </c>
      <c r="D1720" s="11">
        <v>128.1</v>
      </c>
      <c r="E1720" s="11">
        <v>126.6514</v>
      </c>
      <c r="F1720" s="13">
        <f t="shared" si="347"/>
        <v>0.11111111111110875</v>
      </c>
      <c r="G1720" s="13">
        <f t="shared" si="348"/>
        <v>21.487583333333369</v>
      </c>
      <c r="H1720" s="35" cm="1">
        <f t="array" ref="H1720">(m*g*_xll.Interp1d(-1,Parameters!$H$48:$H$54,Parameters!$I$48:$I$54,C1720)+c_w*A*rho_L*(C1720/3.6)^2/2+F1720*e_i*m)*C1720/3.6/1000</f>
        <v>31.189074850933295</v>
      </c>
      <c r="I1720" s="35">
        <f t="shared" si="338"/>
        <v>31.138957236140303</v>
      </c>
      <c r="J1720" s="35">
        <f t="shared" si="339"/>
        <v>9564.6660137250601</v>
      </c>
      <c r="K1720" s="35">
        <f t="shared" si="340"/>
        <v>127.09365395930665</v>
      </c>
      <c r="L1720" s="35">
        <f t="shared" si="341"/>
        <v>1171.7096672455052</v>
      </c>
      <c r="M1720" s="35" cm="1">
        <f t="array" ref="M1720">_xll.Interp2dTab(-1,1,Parameters!$V$29:$AI$29,Parameters!$U$30:$U$37,Parameters!$V$30:$AI$37,ABS(J1720),ABS(I1720))*_xll.Interp2dTab(-1,1,Parameters!$V$18:$AI$18,Parameters!$U$19:$U$26,Parameters!$V$19:$AI$26,ABS(J1720),ABS(I1720))</f>
        <v>0.75444146116433564</v>
      </c>
      <c r="N1720" s="35">
        <f t="shared" si="342"/>
        <v>41.340616146412394</v>
      </c>
      <c r="O1720" s="35">
        <f t="shared" si="343"/>
        <v>41340.616146412394</v>
      </c>
      <c r="P1720" s="35">
        <f t="shared" si="349"/>
        <v>3.2635082169234342</v>
      </c>
      <c r="Q1720" s="35" cm="1">
        <f t="array" ref="Q1720">_xll.Interp2dTab(-1,1,Parameters!$AL$29:$AY$29,Parameters!$AK$30:$AK$37,Parameters!$AL$30:$AY$37,ABS(L1720),ABS(K1720))</f>
        <v>0.88954797134876851</v>
      </c>
      <c r="R1720" s="35">
        <f t="shared" si="344"/>
        <v>35.061712077925556</v>
      </c>
      <c r="S1720" s="35">
        <f t="shared" si="350"/>
        <v>2.5336810095963234</v>
      </c>
      <c r="X1720" s="12"/>
      <c r="AB1720" s="17">
        <f>([1]WLTC_BFH!$I1721/1000-H1720)</f>
        <v>-31.161670350933296</v>
      </c>
      <c r="AC1720" s="17">
        <f t="shared" si="345"/>
        <v>31.161670350933296</v>
      </c>
      <c r="AG1720" s="17">
        <f>([1]WLTC_BFH!$U1724/1000-N1720)</f>
        <v>-3.8076656513627611</v>
      </c>
      <c r="AH1720" s="17">
        <f t="shared" si="346"/>
        <v>3.8076656513627611</v>
      </c>
      <c r="AK1720">
        <v>2.5688570767561387</v>
      </c>
    </row>
    <row r="1721" spans="1:37" x14ac:dyDescent="0.3">
      <c r="A1721" s="6" t="s">
        <v>6</v>
      </c>
      <c r="B1721" s="6">
        <v>1717</v>
      </c>
      <c r="C1721" s="11">
        <v>128.5</v>
      </c>
      <c r="D1721" s="11">
        <v>128.5</v>
      </c>
      <c r="E1721" s="11">
        <v>126.8922</v>
      </c>
      <c r="F1721" s="13">
        <f t="shared" si="347"/>
        <v>0.11111111111111269</v>
      </c>
      <c r="G1721" s="13">
        <f t="shared" si="348"/>
        <v>21.523277777777814</v>
      </c>
      <c r="H1721" s="35" cm="1">
        <f t="array" ref="H1721">(m*g*_xll.Interp1d(-1,Parameters!$H$48:$H$54,Parameters!$I$48:$I$54,C1721)+c_w*A*rho_L*(C1721/3.6)^2/2+F1721*e_i*m)*C1721/3.6/1000</f>
        <v>31.486297412874389</v>
      </c>
      <c r="I1721" s="35">
        <f t="shared" si="338"/>
        <v>31.337847866300834</v>
      </c>
      <c r="J1721" s="35">
        <f t="shared" si="339"/>
        <v>9594.5322620114785</v>
      </c>
      <c r="K1721" s="35">
        <f t="shared" si="340"/>
        <v>127.90542606630686</v>
      </c>
      <c r="L1721" s="35">
        <f t="shared" si="341"/>
        <v>1175.3684015694571</v>
      </c>
      <c r="M1721" s="35" cm="1">
        <f t="array" ref="M1721">_xll.Interp2dTab(-1,1,Parameters!$V$29:$AI$29,Parameters!$U$30:$U$37,Parameters!$V$30:$AI$37,ABS(J1721),ABS(I1721))*_xll.Interp2dTab(-1,1,Parameters!$V$18:$AI$18,Parameters!$U$19:$U$26,Parameters!$V$19:$AI$26,ABS(J1721),ABS(I1721))</f>
        <v>0.75466616692673449</v>
      </c>
      <c r="N1721" s="35">
        <f t="shared" si="342"/>
        <v>41.722153175486376</v>
      </c>
      <c r="O1721" s="35">
        <f t="shared" si="343"/>
        <v>41722.153175486375</v>
      </c>
      <c r="P1721" s="35">
        <f t="shared" si="349"/>
        <v>3.2750977039166247</v>
      </c>
      <c r="Q1721" s="35" cm="1">
        <f t="array" ref="Q1721">_xll.Interp2dTab(-1,1,Parameters!$AL$29:$AY$29,Parameters!$AK$30:$AK$37,Parameters!$AL$30:$AY$37,ABS(L1721),ABS(K1721))</f>
        <v>0.88873540025625708</v>
      </c>
      <c r="R1721" s="35">
        <f t="shared" si="344"/>
        <v>35.42820214407535</v>
      </c>
      <c r="S1721" s="35">
        <f t="shared" si="350"/>
        <v>2.5435221768585663</v>
      </c>
      <c r="X1721" s="12"/>
      <c r="AB1721" s="17">
        <f>([1]WLTC_BFH!$I1722/1000-H1721)</f>
        <v>-31.456532012874391</v>
      </c>
      <c r="AC1721" s="17">
        <f t="shared" si="345"/>
        <v>31.456532012874391</v>
      </c>
      <c r="AG1721" s="17">
        <f>([1]WLTC_BFH!$U1725/1000-N1721)</f>
        <v>-1.6059696892479423</v>
      </c>
      <c r="AH1721" s="17">
        <f t="shared" si="346"/>
        <v>1.6059696892479423</v>
      </c>
      <c r="AK1721">
        <v>2.9402186613929899</v>
      </c>
    </row>
    <row r="1722" spans="1:37" x14ac:dyDescent="0.3">
      <c r="A1722" s="6" t="s">
        <v>6</v>
      </c>
      <c r="B1722" s="6">
        <v>1718</v>
      </c>
      <c r="C1722" s="11">
        <v>129</v>
      </c>
      <c r="D1722" s="11">
        <v>129</v>
      </c>
      <c r="E1722" s="11">
        <v>127.2103</v>
      </c>
      <c r="F1722" s="13">
        <f t="shared" si="347"/>
        <v>0.1388888888888889</v>
      </c>
      <c r="G1722" s="13">
        <f t="shared" si="348"/>
        <v>21.559111111111147</v>
      </c>
      <c r="H1722" s="35" cm="1">
        <f t="array" ref="H1722">(m*g*_xll.Interp1d(-1,Parameters!$H$48:$H$54,Parameters!$I$48:$I$54,C1722)+c_w*A*rho_L*(C1722/3.6)^2/2+F1722*e_i*m)*C1722/3.6/1000</f>
        <v>33.213763114857741</v>
      </c>
      <c r="I1722" s="35">
        <f t="shared" si="338"/>
        <v>32.929040463265878</v>
      </c>
      <c r="J1722" s="35">
        <f t="shared" si="339"/>
        <v>9631.8650723694991</v>
      </c>
      <c r="K1722" s="35">
        <f t="shared" si="340"/>
        <v>134.39987865081969</v>
      </c>
      <c r="L1722" s="35">
        <f t="shared" si="341"/>
        <v>1179.9418194743964</v>
      </c>
      <c r="M1722" s="35" cm="1">
        <f t="array" ref="M1722">_xll.Interp2dTab(-1,1,Parameters!$V$29:$AI$29,Parameters!$U$30:$U$37,Parameters!$V$30:$AI$37,ABS(J1722),ABS(I1722))*_xll.Interp2dTab(-1,1,Parameters!$V$18:$AI$18,Parameters!$U$19:$U$26,Parameters!$V$19:$AI$26,ABS(J1722),ABS(I1722))</f>
        <v>0.76282735755181219</v>
      </c>
      <c r="N1722" s="35">
        <f t="shared" si="342"/>
        <v>43.540340794085665</v>
      </c>
      <c r="O1722" s="35">
        <f t="shared" si="343"/>
        <v>43540.340794085663</v>
      </c>
      <c r="P1722" s="35">
        <f t="shared" si="349"/>
        <v>3.2871922430260931</v>
      </c>
      <c r="Q1722" s="35" cm="1">
        <f t="array" ref="Q1722">_xll.Interp2dTab(-1,1,Parameters!$AL$29:$AY$29,Parameters!$AK$30:$AK$37,Parameters!$AL$30:$AY$37,ABS(L1722),ABS(K1722))</f>
        <v>0.88331050636161534</v>
      </c>
      <c r="R1722" s="35">
        <f t="shared" si="344"/>
        <v>37.601458236545049</v>
      </c>
      <c r="S1722" s="35">
        <f t="shared" si="350"/>
        <v>2.5539670263687175</v>
      </c>
      <c r="X1722" s="12"/>
      <c r="AB1722" s="17">
        <f>([1]WLTC_BFH!$I1723/1000-H1722)</f>
        <v>-33.182930014857739</v>
      </c>
      <c r="AC1722" s="17">
        <f t="shared" si="345"/>
        <v>33.182930014857739</v>
      </c>
      <c r="AG1722" s="17">
        <f>([1]WLTC_BFH!$U1726/1000-N1722)</f>
        <v>-2.0066049450290961</v>
      </c>
      <c r="AH1722" s="17">
        <f t="shared" si="346"/>
        <v>2.0066049450290961</v>
      </c>
      <c r="AK1722">
        <v>3.2548757299797302</v>
      </c>
    </row>
    <row r="1723" spans="1:37" x14ac:dyDescent="0.3">
      <c r="A1723" s="6" t="s">
        <v>6</v>
      </c>
      <c r="B1723" s="6">
        <v>1719</v>
      </c>
      <c r="C1723" s="11">
        <v>129.5</v>
      </c>
      <c r="D1723" s="11">
        <v>129.5</v>
      </c>
      <c r="E1723" s="11">
        <v>127.5377</v>
      </c>
      <c r="F1723" s="13">
        <f t="shared" si="347"/>
        <v>0.1388888888888889</v>
      </c>
      <c r="G1723" s="13">
        <f t="shared" si="348"/>
        <v>21.59508333333337</v>
      </c>
      <c r="H1723" s="35" cm="1">
        <f t="array" ref="H1723">(m*g*_xll.Interp1d(-1,Parameters!$H$48:$H$54,Parameters!$I$48:$I$54,C1723)+c_w*A*rho_L*(C1723/3.6)^2/2+F1723*e_i*m)*C1723/3.6/1000</f>
        <v>33.595259018126548</v>
      </c>
      <c r="I1723" s="35">
        <f t="shared" si="338"/>
        <v>33.178666536996076</v>
      </c>
      <c r="J1723" s="35">
        <f t="shared" si="339"/>
        <v>9669.1978827275216</v>
      </c>
      <c r="K1723" s="35">
        <f t="shared" si="340"/>
        <v>135.41872747074947</v>
      </c>
      <c r="L1723" s="35">
        <f t="shared" si="341"/>
        <v>1184.5152373793362</v>
      </c>
      <c r="M1723" s="35" cm="1">
        <f t="array" ref="M1723">_xll.Interp2dTab(-1,1,Parameters!$V$29:$AI$29,Parameters!$U$30:$U$37,Parameters!$V$30:$AI$37,ABS(J1723),ABS(I1723))*_xll.Interp2dTab(-1,1,Parameters!$V$18:$AI$18,Parameters!$U$19:$U$26,Parameters!$V$19:$AI$26,ABS(J1723),ABS(I1723))</f>
        <v>0.76315256698372225</v>
      </c>
      <c r="N1723" s="35">
        <f t="shared" si="342"/>
        <v>44.021681209706422</v>
      </c>
      <c r="O1723" s="35">
        <f t="shared" si="343"/>
        <v>44021.681209706425</v>
      </c>
      <c r="P1723" s="35">
        <f t="shared" si="349"/>
        <v>3.2994204878065672</v>
      </c>
      <c r="Q1723" s="35" cm="1">
        <f t="array" ref="Q1723">_xll.Interp2dTab(-1,1,Parameters!$AL$29:$AY$29,Parameters!$AK$30:$AK$37,Parameters!$AL$30:$AY$37,ABS(L1723),ABS(K1723))</f>
        <v>0.88230214350763092</v>
      </c>
      <c r="R1723" s="35">
        <f t="shared" si="344"/>
        <v>38.076818996004157</v>
      </c>
      <c r="S1723" s="35">
        <f t="shared" si="350"/>
        <v>2.5645439205342742</v>
      </c>
      <c r="X1723" s="12"/>
      <c r="AB1723" s="17">
        <f>([1]WLTC_BFH!$I1724/1000-H1723)</f>
        <v>-33.56493461812655</v>
      </c>
      <c r="AC1723" s="17">
        <f t="shared" si="345"/>
        <v>33.56493461812655</v>
      </c>
      <c r="AG1723" s="17">
        <f>([1]WLTC_BFH!$U1727/1000-N1723)</f>
        <v>-1.5244448460700468</v>
      </c>
      <c r="AH1723" s="17">
        <f t="shared" si="346"/>
        <v>1.5244448460700468</v>
      </c>
      <c r="AK1723">
        <v>3.8927723859709715</v>
      </c>
    </row>
    <row r="1724" spans="1:37" x14ac:dyDescent="0.3">
      <c r="A1724" s="6" t="s">
        <v>6</v>
      </c>
      <c r="B1724" s="6">
        <v>1720</v>
      </c>
      <c r="C1724" s="11">
        <v>130.1</v>
      </c>
      <c r="D1724" s="11">
        <v>130.1</v>
      </c>
      <c r="E1724" s="11">
        <v>127.93470000000001</v>
      </c>
      <c r="F1724" s="13">
        <f t="shared" si="347"/>
        <v>0.16666666666666508</v>
      </c>
      <c r="G1724" s="13">
        <f t="shared" si="348"/>
        <v>21.631222222222259</v>
      </c>
      <c r="H1724" s="35" cm="1">
        <f t="array" ref="H1724">(m*g*_xll.Interp1d(-1,Parameters!$H$48:$H$54,Parameters!$I$48:$I$54,C1724)+c_w*A*rho_L*(C1724/3.6)^2/2+F1724*e_i*m)*C1724/3.6/1000</f>
        <v>35.421593571876613</v>
      </c>
      <c r="I1724" s="35">
        <f t="shared" si="338"/>
        <v>34.821021013754049</v>
      </c>
      <c r="J1724" s="35">
        <f t="shared" si="339"/>
        <v>9713.9972551571445</v>
      </c>
      <c r="K1724" s="35">
        <f t="shared" si="340"/>
        <v>142.12199726763714</v>
      </c>
      <c r="L1724" s="35">
        <f t="shared" si="341"/>
        <v>1190.0033388652632</v>
      </c>
      <c r="M1724" s="35" cm="1">
        <f t="array" ref="M1724">_xll.Interp2dTab(-1,1,Parameters!$V$29:$AI$29,Parameters!$U$30:$U$37,Parameters!$V$30:$AI$37,ABS(J1724),ABS(I1724))*_xll.Interp2dTab(-1,1,Parameters!$V$18:$AI$18,Parameters!$U$19:$U$26,Parameters!$V$19:$AI$26,ABS(J1724),ABS(I1724))</f>
        <v>0.77151980081348526</v>
      </c>
      <c r="N1724" s="35">
        <f t="shared" si="342"/>
        <v>45.911451053528793</v>
      </c>
      <c r="O1724" s="35">
        <f t="shared" si="343"/>
        <v>45911.451053528792</v>
      </c>
      <c r="P1724" s="35">
        <f t="shared" si="349"/>
        <v>3.3121736686547698</v>
      </c>
      <c r="Q1724" s="35" cm="1">
        <f t="array" ref="Q1724">_xll.Interp2dTab(-1,1,Parameters!$AL$29:$AY$29,Parameters!$AK$30:$AK$37,Parameters!$AL$30:$AY$37,ABS(L1724),ABS(K1724))</f>
        <v>0.87669696540937647</v>
      </c>
      <c r="R1724" s="35">
        <f t="shared" si="344"/>
        <v>40.403463191339306</v>
      </c>
      <c r="S1724" s="35">
        <f t="shared" si="350"/>
        <v>2.5757671047540907</v>
      </c>
      <c r="X1724" s="12"/>
      <c r="AB1724" s="17">
        <f>([1]WLTC_BFH!$I1725/1000-H1724)</f>
        <v>-35.389098171876611</v>
      </c>
      <c r="AC1724" s="17">
        <f t="shared" si="345"/>
        <v>35.389098171876611</v>
      </c>
      <c r="AG1724" s="17">
        <f>([1]WLTC_BFH!$U1728/1000-N1724)</f>
        <v>-2.1465306995464815</v>
      </c>
      <c r="AH1724" s="17">
        <f t="shared" si="346"/>
        <v>2.1465306995464815</v>
      </c>
      <c r="AK1724">
        <v>4.0972421175732094</v>
      </c>
    </row>
    <row r="1725" spans="1:37" x14ac:dyDescent="0.3">
      <c r="A1725" s="6" t="s">
        <v>6</v>
      </c>
      <c r="B1725" s="6">
        <v>1721</v>
      </c>
      <c r="C1725" s="11">
        <v>130.6</v>
      </c>
      <c r="D1725" s="11">
        <v>130.6</v>
      </c>
      <c r="E1725" s="11">
        <v>128.57599999999999</v>
      </c>
      <c r="F1725" s="13">
        <f t="shared" si="347"/>
        <v>0.1388888888888889</v>
      </c>
      <c r="G1725" s="13">
        <f t="shared" si="348"/>
        <v>21.667500000000036</v>
      </c>
      <c r="H1725" s="35" cm="1">
        <f t="array" ref="H1725">(m*g*_xll.Interp1d(-1,Parameters!$H$48:$H$54,Parameters!$I$48:$I$54,C1725)+c_w*A*rho_L*(C1725/3.6)^2/2+F1725*e_i*m)*C1725/3.6/1000</f>
        <v>34.443336419967189</v>
      </c>
      <c r="I1725" s="35">
        <f t="shared" si="338"/>
        <v>33.729720218584006</v>
      </c>
      <c r="J1725" s="35">
        <f t="shared" si="339"/>
        <v>9751.330065515167</v>
      </c>
      <c r="K1725" s="35">
        <f t="shared" si="340"/>
        <v>137.66785307215062</v>
      </c>
      <c r="L1725" s="35">
        <f t="shared" si="341"/>
        <v>1194.576756770203</v>
      </c>
      <c r="M1725" s="35" cm="1">
        <f t="array" ref="M1725">_xll.Interp2dTab(-1,1,Parameters!$V$29:$AI$29,Parameters!$U$30:$U$37,Parameters!$V$30:$AI$37,ABS(J1725),ABS(I1725))*_xll.Interp2dTab(-1,1,Parameters!$V$18:$AI$18,Parameters!$U$19:$U$26,Parameters!$V$19:$AI$26,ABS(J1725),ABS(I1725))</f>
        <v>0.76390775986407566</v>
      </c>
      <c r="N1725" s="35">
        <f t="shared" si="342"/>
        <v>45.08834473169351</v>
      </c>
      <c r="O1725" s="35">
        <f t="shared" si="343"/>
        <v>45088.344731693513</v>
      </c>
      <c r="P1725" s="35">
        <f t="shared" si="349"/>
        <v>3.3246982088580181</v>
      </c>
      <c r="Q1725" s="35" cm="1">
        <f t="array" ref="Q1725">_xll.Interp2dTab(-1,1,Parameters!$AL$29:$AY$29,Parameters!$AK$30:$AK$37,Parameters!$AL$30:$AY$37,ABS(L1725),ABS(K1725))</f>
        <v>0.88008580922148083</v>
      </c>
      <c r="R1725" s="35">
        <f t="shared" si="344"/>
        <v>39.136338819547127</v>
      </c>
      <c r="S1725" s="35">
        <f t="shared" si="350"/>
        <v>2.5866383099817427</v>
      </c>
      <c r="X1725" s="12"/>
      <c r="AB1725" s="17">
        <f>([1]WLTC_BFH!$I1726/1000-H1725)</f>
        <v>-34.407376019967188</v>
      </c>
      <c r="AC1725" s="17">
        <f t="shared" si="345"/>
        <v>34.407376019967188</v>
      </c>
      <c r="AG1725" s="17">
        <f>([1]WLTC_BFH!$U1729/1000-N1725)</f>
        <v>-0.85823758883633872</v>
      </c>
      <c r="AH1725" s="17">
        <f t="shared" si="346"/>
        <v>0.85823758883633872</v>
      </c>
      <c r="AK1725">
        <v>1.3576606498035062</v>
      </c>
    </row>
    <row r="1726" spans="1:37" x14ac:dyDescent="0.3">
      <c r="A1726" s="6" t="s">
        <v>6</v>
      </c>
      <c r="B1726" s="6">
        <v>1722</v>
      </c>
      <c r="C1726" s="11">
        <v>131</v>
      </c>
      <c r="D1726" s="11">
        <v>131</v>
      </c>
      <c r="E1726" s="11">
        <v>129.30799999999999</v>
      </c>
      <c r="F1726" s="13">
        <f t="shared" si="347"/>
        <v>0.11111111111111269</v>
      </c>
      <c r="G1726" s="13">
        <f t="shared" si="348"/>
        <v>21.703888888888926</v>
      </c>
      <c r="H1726" s="35" cm="1">
        <f t="array" ref="H1726">(m*g*_xll.Interp1d(-1,Parameters!$H$48:$H$54,Parameters!$I$48:$I$54,C1726)+c_w*A*rho_L*(C1726/3.6)^2/2+F1726*e_i*m)*C1726/3.6/1000</f>
        <v>33.380041811609878</v>
      </c>
      <c r="I1726" s="35">
        <f t="shared" si="338"/>
        <v>32.588643461345988</v>
      </c>
      <c r="J1726" s="35">
        <f t="shared" si="339"/>
        <v>9781.1963138015835</v>
      </c>
      <c r="K1726" s="35">
        <f t="shared" si="340"/>
        <v>133.01054828748366</v>
      </c>
      <c r="L1726" s="35">
        <f t="shared" si="341"/>
        <v>1198.2354910941544</v>
      </c>
      <c r="M1726" s="35" cm="1">
        <f t="array" ref="M1726">_xll.Interp2dTab(-1,1,Parameters!$V$29:$AI$29,Parameters!$U$30:$U$37,Parameters!$V$30:$AI$37,ABS(J1726),ABS(I1726))*_xll.Interp2dTab(-1,1,Parameters!$V$18:$AI$18,Parameters!$U$19:$U$26,Parameters!$V$19:$AI$26,ABS(J1726),ABS(I1726))</f>
        <v>0.7562326067161117</v>
      </c>
      <c r="N1726" s="35">
        <f t="shared" si="342"/>
        <v>44.139913454089772</v>
      </c>
      <c r="O1726" s="35">
        <f t="shared" si="343"/>
        <v>44139.913454089772</v>
      </c>
      <c r="P1726" s="35">
        <f t="shared" si="349"/>
        <v>3.3369592959285987</v>
      </c>
      <c r="Q1726" s="35" cm="1">
        <f t="array" ref="Q1726">_xll.Interp2dTab(-1,1,Parameters!$AL$29:$AY$29,Parameters!$AK$30:$AK$37,Parameters!$AL$30:$AY$37,ABS(L1726),ABS(K1726))</f>
        <v>0.88366522496369537</v>
      </c>
      <c r="R1726" s="35">
        <f t="shared" si="344"/>
        <v>37.774533690608081</v>
      </c>
      <c r="S1726" s="35">
        <f t="shared" si="350"/>
        <v>2.5971312360069114</v>
      </c>
      <c r="X1726" s="12"/>
      <c r="AB1726" s="17">
        <f>([1]WLTC_BFH!$I1727/1000-H1726)</f>
        <v>-33.343396811609878</v>
      </c>
      <c r="AC1726" s="17">
        <f t="shared" si="345"/>
        <v>33.343396811609878</v>
      </c>
      <c r="AG1726" s="17">
        <f>([1]WLTC_BFH!$U1730/1000-N1726)</f>
        <v>-1.9452231886032294</v>
      </c>
      <c r="AH1726" s="17">
        <f t="shared" si="346"/>
        <v>1.9452231886032294</v>
      </c>
      <c r="AK1726">
        <v>-2.1815764350380888</v>
      </c>
    </row>
    <row r="1727" spans="1:37" x14ac:dyDescent="0.3">
      <c r="A1727" s="6" t="s">
        <v>6</v>
      </c>
      <c r="B1727" s="6">
        <v>1723</v>
      </c>
      <c r="C1727" s="11">
        <v>131.19999999999999</v>
      </c>
      <c r="D1727" s="11">
        <v>131.19999999999999</v>
      </c>
      <c r="E1727" s="11">
        <v>129.88570000000001</v>
      </c>
      <c r="F1727" s="13">
        <f t="shared" si="347"/>
        <v>5.5555555555552395E-2</v>
      </c>
      <c r="G1727" s="13">
        <f t="shared" si="348"/>
        <v>21.740333333333371</v>
      </c>
      <c r="H1727" s="35" cm="1">
        <f t="array" ref="H1727">(m*g*_xll.Interp1d(-1,Parameters!$H$48:$H$54,Parameters!$I$48:$I$54,C1727)+c_w*A*rho_L*(C1727/3.6)^2/2+F1727*e_i*m)*C1727/3.6/1000</f>
        <v>30.780663340552412</v>
      </c>
      <c r="I1727" s="35">
        <f t="shared" si="338"/>
        <v>30.005083660822997</v>
      </c>
      <c r="J1727" s="35">
        <f t="shared" si="339"/>
        <v>9796.1294379447936</v>
      </c>
      <c r="K1727" s="35">
        <f t="shared" si="340"/>
        <v>122.46574896164907</v>
      </c>
      <c r="L1727" s="35">
        <f t="shared" si="341"/>
        <v>1200.0648582561305</v>
      </c>
      <c r="M1727" s="35" cm="1">
        <f t="array" ref="M1727">_xll.Interp2dTab(-1,1,Parameters!$V$29:$AI$29,Parameters!$U$30:$U$37,Parameters!$V$30:$AI$37,ABS(J1727),ABS(I1727))*_xll.Interp2dTab(-1,1,Parameters!$V$18:$AI$18,Parameters!$U$19:$U$26,Parameters!$V$19:$AI$26,ABS(J1727),ABS(I1727))</f>
        <v>0.74054862689257583</v>
      </c>
      <c r="N1727" s="35">
        <f t="shared" si="342"/>
        <v>41.564675461909218</v>
      </c>
      <c r="O1727" s="35">
        <f t="shared" si="343"/>
        <v>41564.675461909217</v>
      </c>
      <c r="P1727" s="35">
        <f t="shared" si="349"/>
        <v>3.3485050391124624</v>
      </c>
      <c r="Q1727" s="35" cm="1">
        <f t="array" ref="Q1727">_xll.Interp2dTab(-1,1,Parameters!$AL$29:$AY$29,Parameters!$AK$30:$AK$37,Parameters!$AL$30:$AY$37,ABS(L1727),ABS(K1727))</f>
        <v>0.89201588626875505</v>
      </c>
      <c r="R1727" s="35">
        <f t="shared" si="344"/>
        <v>34.506855555348842</v>
      </c>
      <c r="S1727" s="35">
        <f t="shared" si="350"/>
        <v>2.6067164736611752</v>
      </c>
      <c r="X1727" s="12"/>
      <c r="AB1727" s="17">
        <f>([1]WLTC_BFH!$I1728/1000-H1727)</f>
        <v>-30.744999740552412</v>
      </c>
      <c r="AC1727" s="17">
        <f t="shared" si="345"/>
        <v>30.744999740552412</v>
      </c>
      <c r="AG1727" s="17">
        <f>([1]WLTC_BFH!$U1731/1000-N1727)</f>
        <v>-4.4877045881225968</v>
      </c>
      <c r="AH1727" s="17">
        <f t="shared" si="346"/>
        <v>4.4877045881225968</v>
      </c>
      <c r="AK1727">
        <v>-5.9441177816618378</v>
      </c>
    </row>
    <row r="1728" spans="1:37" x14ac:dyDescent="0.3">
      <c r="A1728" s="6" t="s">
        <v>6</v>
      </c>
      <c r="B1728" s="6">
        <v>1724</v>
      </c>
      <c r="C1728" s="11">
        <v>131.30000000000001</v>
      </c>
      <c r="D1728" s="11">
        <v>131.30000000000001</v>
      </c>
      <c r="E1728" s="11">
        <v>130.51669999999999</v>
      </c>
      <c r="F1728" s="13">
        <f t="shared" si="347"/>
        <v>2.7777777777784094E-2</v>
      </c>
      <c r="G1728" s="13">
        <f t="shared" si="348"/>
        <v>21.776805555555594</v>
      </c>
      <c r="H1728" s="35" cm="1">
        <f t="array" ref="H1728">(m*g*_xll.Interp1d(-1,Parameters!$H$48:$H$54,Parameters!$I$48:$I$54,C1728)+c_w*A*rho_L*(C1728/3.6)^2/2+F1728*e_i*m)*C1728/3.6/1000</f>
        <v>29.477976824697464</v>
      </c>
      <c r="I1728" s="35">
        <f t="shared" si="338"/>
        <v>28.713335743278815</v>
      </c>
      <c r="J1728" s="35">
        <f t="shared" si="339"/>
        <v>9803.5960000163977</v>
      </c>
      <c r="K1728" s="35">
        <f t="shared" si="340"/>
        <v>117.19347983619249</v>
      </c>
      <c r="L1728" s="35">
        <f t="shared" si="341"/>
        <v>1200.9795418371184</v>
      </c>
      <c r="M1728" s="35" cm="1">
        <f t="array" ref="M1728">_xll.Interp2dTab(-1,1,Parameters!$V$29:$AI$29,Parameters!$U$30:$U$37,Parameters!$V$30:$AI$37,ABS(J1728),ABS(I1728))*_xll.Interp2dTab(-1,1,Parameters!$V$18:$AI$18,Parameters!$U$19:$U$26,Parameters!$V$19:$AI$26,ABS(J1728),ABS(I1728))</f>
        <v>0.73275557825466386</v>
      </c>
      <c r="N1728" s="35">
        <f t="shared" si="342"/>
        <v>40.228935404231898</v>
      </c>
      <c r="O1728" s="35">
        <f t="shared" si="343"/>
        <v>40228.935404231896</v>
      </c>
      <c r="P1728" s="35">
        <f t="shared" si="349"/>
        <v>3.3596797433914158</v>
      </c>
      <c r="Q1728" s="35" cm="1">
        <f t="array" ref="Q1728">_xll.Interp2dTab(-1,1,Parameters!$AL$29:$AY$29,Parameters!$AK$30:$AK$37,Parameters!$AL$30:$AY$37,ABS(L1728),ABS(K1728))</f>
        <v>0.89606614949644769</v>
      </c>
      <c r="R1728" s="35">
        <f t="shared" si="344"/>
        <v>32.897098993487113</v>
      </c>
      <c r="S1728" s="35">
        <f t="shared" si="350"/>
        <v>2.6158545567149218</v>
      </c>
      <c r="X1728" s="12"/>
      <c r="AB1728" s="17">
        <f>([1]WLTC_BFH!$I1729/1000-H1728)</f>
        <v>-29.441486024697465</v>
      </c>
      <c r="AC1728" s="17">
        <f t="shared" si="345"/>
        <v>29.441486024697465</v>
      </c>
      <c r="AG1728" s="17">
        <f>([1]WLTC_BFH!$U1732/1000-N1728)</f>
        <v>-7.0990444951409728</v>
      </c>
      <c r="AH1728" s="17">
        <f t="shared" si="346"/>
        <v>7.0990444951409728</v>
      </c>
      <c r="AK1728">
        <v>-10.909097532787435</v>
      </c>
    </row>
    <row r="1729" spans="1:37" x14ac:dyDescent="0.3">
      <c r="A1729" s="6" t="s">
        <v>6</v>
      </c>
      <c r="B1729" s="6">
        <v>1725</v>
      </c>
      <c r="C1729" s="11">
        <v>131.19999999999999</v>
      </c>
      <c r="D1729" s="11">
        <v>131.19999999999999</v>
      </c>
      <c r="E1729" s="11">
        <v>131.05199999999999</v>
      </c>
      <c r="F1729" s="13">
        <f t="shared" si="347"/>
        <v>-2.7777777777784094E-2</v>
      </c>
      <c r="G1729" s="13">
        <f t="shared" si="348"/>
        <v>21.813250000000039</v>
      </c>
      <c r="H1729" s="35" cm="1">
        <f t="array" ref="H1729">(m*g*_xll.Interp1d(-1,Parameters!$H$48:$H$54,Parameters!$I$48:$I$54,C1729)+c_w*A*rho_L*(C1729/3.6)^2/2+F1729*e_i*m)*C1729/3.6/1000</f>
        <v>26.650291755367071</v>
      </c>
      <c r="I1729" s="35">
        <f t="shared" si="338"/>
        <v>25.978784955281583</v>
      </c>
      <c r="J1729" s="35">
        <f t="shared" si="339"/>
        <v>9796.1294379447936</v>
      </c>
      <c r="K1729" s="35">
        <f t="shared" si="340"/>
        <v>106.03241079498179</v>
      </c>
      <c r="L1729" s="35">
        <f t="shared" si="341"/>
        <v>1200.0648582561305</v>
      </c>
      <c r="M1729" s="35" cm="1">
        <f t="array" ref="M1729">_xll.Interp2dTab(-1,1,Parameters!$V$29:$AI$29,Parameters!$U$30:$U$37,Parameters!$V$30:$AI$37,ABS(J1729),ABS(I1729))*_xll.Interp2dTab(-1,1,Parameters!$V$18:$AI$18,Parameters!$U$19:$U$26,Parameters!$V$19:$AI$26,ABS(J1729),ABS(I1729))</f>
        <v>0.71712658978627974</v>
      </c>
      <c r="N1729" s="35">
        <f t="shared" si="342"/>
        <v>37.162604392216821</v>
      </c>
      <c r="O1729" s="35">
        <f t="shared" si="343"/>
        <v>37162.604392216817</v>
      </c>
      <c r="P1729" s="35">
        <f t="shared" si="349"/>
        <v>3.3700026890559207</v>
      </c>
      <c r="Q1729" s="35" cm="1">
        <f t="array" ref="Q1729">_xll.Interp2dTab(-1,1,Parameters!$AL$29:$AY$29,Parameters!$AK$30:$AK$37,Parameters!$AL$30:$AY$37,ABS(L1729),ABS(K1729))</f>
        <v>0.90516149096443288</v>
      </c>
      <c r="R1729" s="35">
        <f t="shared" si="344"/>
        <v>29.442582369441809</v>
      </c>
      <c r="S1729" s="35">
        <f t="shared" si="350"/>
        <v>2.6240330518175448</v>
      </c>
      <c r="X1729" s="12"/>
      <c r="AB1729" s="17">
        <f>([1]WLTC_BFH!$I1730/1000-H1729)</f>
        <v>-26.615031255367072</v>
      </c>
      <c r="AC1729" s="17">
        <f t="shared" si="345"/>
        <v>26.615031255367072</v>
      </c>
      <c r="AG1729" s="17">
        <f>([1]WLTC_BFH!$U1733/1000-N1729)</f>
        <v>-4.6363498467623074</v>
      </c>
      <c r="AH1729" s="17">
        <f t="shared" si="346"/>
        <v>4.6363498467623074</v>
      </c>
      <c r="AK1729">
        <v>-10.791655695367226</v>
      </c>
    </row>
    <row r="1730" spans="1:37" x14ac:dyDescent="0.3">
      <c r="A1730" s="6" t="s">
        <v>6</v>
      </c>
      <c r="B1730" s="6">
        <v>1726</v>
      </c>
      <c r="C1730" s="11">
        <v>130.69999999999999</v>
      </c>
      <c r="D1730" s="11">
        <v>130.69999999999999</v>
      </c>
      <c r="E1730" s="11">
        <v>131.2424</v>
      </c>
      <c r="F1730" s="13">
        <f t="shared" si="347"/>
        <v>-0.1388888888888889</v>
      </c>
      <c r="G1730" s="13">
        <f t="shared" si="348"/>
        <v>21.849555555555593</v>
      </c>
      <c r="H1730" s="35" cm="1">
        <f t="array" ref="H1730">(m*g*_xll.Interp1d(-1,Parameters!$H$48:$H$54,Parameters!$I$48:$I$54,C1730)+c_w*A*rho_L*(C1730/3.6)^2/2+F1730*e_i*m)*C1730/3.6/1000</f>
        <v>20.805599007087046</v>
      </c>
      <c r="I1730" s="35">
        <f t="shared" si="338"/>
        <v>20.358948253548633</v>
      </c>
      <c r="J1730" s="35">
        <f t="shared" si="339"/>
        <v>9758.7966275867693</v>
      </c>
      <c r="K1730" s="35">
        <f t="shared" si="340"/>
        <v>83.095047296858752</v>
      </c>
      <c r="L1730" s="35">
        <f t="shared" si="341"/>
        <v>1195.4914403511907</v>
      </c>
      <c r="M1730" s="35" cm="1">
        <f t="array" ref="M1730">_xll.Interp2dTab(-1,1,Parameters!$V$29:$AI$29,Parameters!$U$30:$U$37,Parameters!$V$30:$AI$37,ABS(J1730),ABS(I1730))*_xll.Interp2dTab(-1,1,Parameters!$V$18:$AI$18,Parameters!$U$19:$U$26,Parameters!$V$19:$AI$26,ABS(J1730),ABS(I1730))</f>
        <v>0.68633471955391412</v>
      </c>
      <c r="N1730" s="35">
        <f t="shared" si="342"/>
        <v>30.314070400823852</v>
      </c>
      <c r="O1730" s="35">
        <f t="shared" si="343"/>
        <v>30314.07040082385</v>
      </c>
      <c r="P1730" s="35">
        <f t="shared" si="349"/>
        <v>3.3784232641672607</v>
      </c>
      <c r="Q1730" s="35" cm="1">
        <f t="array" ref="Q1730">_xll.Interp2dTab(-1,1,Parameters!$AL$29:$AY$29,Parameters!$AK$30:$AK$37,Parameters!$AL$30:$AY$37,ABS(L1730),ABS(K1730))</f>
        <v>0.90353966388880635</v>
      </c>
      <c r="R1730" s="35">
        <f t="shared" si="344"/>
        <v>23.026768872038669</v>
      </c>
      <c r="S1730" s="35">
        <f t="shared" si="350"/>
        <v>2.6304293765042224</v>
      </c>
      <c r="X1730" s="12"/>
      <c r="AB1730" s="17">
        <f>([1]WLTC_BFH!$I1731/1000-H1730)</f>
        <v>-20.775090407087045</v>
      </c>
      <c r="AC1730" s="17">
        <f t="shared" si="345"/>
        <v>20.775090407087045</v>
      </c>
      <c r="AG1730" s="17">
        <f>([1]WLTC_BFH!$U1734/1000-N1730)</f>
        <v>-0.87249897225231265</v>
      </c>
      <c r="AH1730" s="17">
        <f t="shared" si="346"/>
        <v>0.87249897225231265</v>
      </c>
      <c r="AK1730">
        <v>-10.083740561983351</v>
      </c>
    </row>
    <row r="1731" spans="1:37" x14ac:dyDescent="0.3">
      <c r="A1731" s="6" t="s">
        <v>6</v>
      </c>
      <c r="B1731" s="6">
        <v>1727</v>
      </c>
      <c r="C1731" s="11">
        <v>129.80000000000001</v>
      </c>
      <c r="D1731" s="11">
        <v>129.80000000000001</v>
      </c>
      <c r="E1731" s="11">
        <v>131.11429999999999</v>
      </c>
      <c r="F1731" s="13">
        <f t="shared" si="347"/>
        <v>-0.24999999999999367</v>
      </c>
      <c r="G1731" s="13">
        <f t="shared" si="348"/>
        <v>21.88561111111115</v>
      </c>
      <c r="H1731" s="35" cm="1">
        <f t="array" ref="H1731">(m*g*_xll.Interp1d(-1,Parameters!$H$48:$H$54,Parameters!$I$48:$I$54,C1731)+c_w*A*rho_L*(C1731/3.6)^2/2+F1731*e_i*m)*C1731/3.6/1000</f>
        <v>14.755964782389707</v>
      </c>
      <c r="I1731" s="35">
        <f t="shared" si="338"/>
        <v>14.539304083775784</v>
      </c>
      <c r="J1731" s="35">
        <f t="shared" si="339"/>
        <v>9691.5975689423321</v>
      </c>
      <c r="K1731" s="35">
        <f t="shared" si="340"/>
        <v>59.342169617930864</v>
      </c>
      <c r="L1731" s="35">
        <f t="shared" si="341"/>
        <v>1187.2592881222997</v>
      </c>
      <c r="M1731" s="35" cm="1">
        <f t="array" ref="M1731">_xll.Interp2dTab(-1,1,Parameters!$V$29:$AI$29,Parameters!$U$30:$U$37,Parameters!$V$30:$AI$37,ABS(J1731),ABS(I1731))*_xll.Interp2dTab(-1,1,Parameters!$V$18:$AI$18,Parameters!$U$19:$U$26,Parameters!$V$19:$AI$26,ABS(J1731),ABS(I1731))</f>
        <v>0.65634525055009274</v>
      </c>
      <c r="N1731" s="35">
        <f t="shared" si="342"/>
        <v>22.482016545442377</v>
      </c>
      <c r="O1731" s="35">
        <f t="shared" si="343"/>
        <v>22482.016545442377</v>
      </c>
      <c r="P1731" s="35">
        <f t="shared" si="349"/>
        <v>3.384668268763217</v>
      </c>
      <c r="Q1731" s="35" cm="1">
        <f t="array" ref="Q1731">_xll.Interp2dTab(-1,1,Parameters!$AL$29:$AY$29,Parameters!$AK$30:$AK$37,Parameters!$AL$30:$AY$37,ABS(L1731),ABS(K1731))</f>
        <v>0.89489191314352778</v>
      </c>
      <c r="R1731" s="35">
        <f t="shared" si="344"/>
        <v>16.489102835398025</v>
      </c>
      <c r="S1731" s="35">
        <f t="shared" si="350"/>
        <v>2.6350096828473886</v>
      </c>
      <c r="X1731" s="12"/>
      <c r="AB1731" s="17">
        <f>([1]WLTC_BFH!$I1732/1000-H1731)</f>
        <v>-14.729262782389707</v>
      </c>
      <c r="AC1731" s="17">
        <f t="shared" si="345"/>
        <v>14.729262782389707</v>
      </c>
      <c r="AG1731" s="17">
        <f>([1]WLTC_BFH!$U1735/1000-N1731)</f>
        <v>-6.1233106630888194</v>
      </c>
      <c r="AH1731" s="17">
        <f t="shared" si="346"/>
        <v>6.1233106630888194</v>
      </c>
      <c r="AK1731">
        <v>-19.391169487290806</v>
      </c>
    </row>
    <row r="1732" spans="1:37" x14ac:dyDescent="0.3">
      <c r="A1732" s="6" t="s">
        <v>6</v>
      </c>
      <c r="B1732" s="6">
        <v>1728</v>
      </c>
      <c r="C1732" s="11">
        <v>128.4</v>
      </c>
      <c r="D1732" s="11">
        <v>128.4</v>
      </c>
      <c r="E1732" s="11">
        <v>130.93109999999999</v>
      </c>
      <c r="F1732" s="13">
        <f t="shared" si="347"/>
        <v>-0.38888888888889045</v>
      </c>
      <c r="G1732" s="13">
        <f t="shared" si="348"/>
        <v>21.921277777777817</v>
      </c>
      <c r="H1732" s="35" cm="1">
        <f t="array" ref="H1732">(m*g*_xll.Interp1d(-1,Parameters!$H$48:$H$54,Parameters!$I$48:$I$54,C1732)+c_w*A*rho_L*(C1732/3.6)^2/2+F1732*e_i*m)*C1732/3.6/1000</f>
        <v>7.1585025625850411</v>
      </c>
      <c r="I1732" s="35">
        <f t="shared" ref="I1732:I1795" si="351">ABS(IFERROR(H1732*1000/(C1732/3.6)*r_dyn/i_g,0))</f>
        <v>7.1303009927962915</v>
      </c>
      <c r="J1732" s="35">
        <f t="shared" ref="J1732:J1795" si="352">C1732/3.6*60/2/PI()/r_dyn*i_g</f>
        <v>9587.0656999398743</v>
      </c>
      <c r="K1732" s="35">
        <f t="shared" ref="K1732:K1795" si="353">I1732*i_g/2</f>
        <v>29.102323502098063</v>
      </c>
      <c r="L1732" s="35">
        <f t="shared" ref="L1732:L1795" si="354">J1732/i_g</f>
        <v>1174.4537179884692</v>
      </c>
      <c r="M1732" s="35" cm="1">
        <f t="array" ref="M1732">_xll.Interp2dTab(-1,1,Parameters!$V$29:$AI$29,Parameters!$U$30:$U$37,Parameters!$V$30:$AI$37,ABS(J1732),ABS(I1732))*_xll.Interp2dTab(-1,1,Parameters!$V$18:$AI$18,Parameters!$U$19:$U$26,Parameters!$V$19:$AI$26,ABS(J1732),ABS(I1732))</f>
        <v>0.49163290487678463</v>
      </c>
      <c r="N1732" s="35">
        <f t="shared" si="342"/>
        <v>14.560666081492529</v>
      </c>
      <c r="O1732" s="35">
        <f t="shared" si="343"/>
        <v>14560.666081492529</v>
      </c>
      <c r="P1732" s="35">
        <f t="shared" si="349"/>
        <v>3.3887128982302981</v>
      </c>
      <c r="Q1732" s="35" cm="1">
        <f t="array" ref="Q1732">_xll.Interp2dTab(-1,1,Parameters!$AL$29:$AY$29,Parameters!$AK$30:$AK$37,Parameters!$AL$30:$AY$37,ABS(L1732),ABS(K1732))</f>
        <v>0.81625527693430389</v>
      </c>
      <c r="R1732" s="35">
        <f t="shared" si="344"/>
        <v>8.7699311292307787</v>
      </c>
      <c r="S1732" s="35">
        <f t="shared" si="350"/>
        <v>2.6374457748277305</v>
      </c>
      <c r="X1732" s="12"/>
      <c r="AB1732" s="17">
        <f>([1]WLTC_BFH!$I1733/1000-H1732)</f>
        <v>-7.1319124625850412</v>
      </c>
      <c r="AC1732" s="17">
        <f t="shared" si="345"/>
        <v>7.1319124625850412</v>
      </c>
      <c r="AG1732" s="17">
        <f>([1]WLTC_BFH!$U1736/1000-N1732)</f>
        <v>-4.5101075229341063</v>
      </c>
      <c r="AH1732" s="17">
        <f t="shared" si="346"/>
        <v>4.5101075229341063</v>
      </c>
      <c r="AK1732">
        <v>-24.92892232514054</v>
      </c>
    </row>
    <row r="1733" spans="1:37" x14ac:dyDescent="0.3">
      <c r="A1733" s="6" t="s">
        <v>6</v>
      </c>
      <c r="B1733" s="6">
        <v>1729</v>
      </c>
      <c r="C1733" s="11">
        <v>126.5</v>
      </c>
      <c r="D1733" s="11">
        <v>126.5</v>
      </c>
      <c r="E1733" s="11">
        <v>130.65880000000001</v>
      </c>
      <c r="F1733" s="13">
        <f t="shared" si="347"/>
        <v>-0.52777777777777934</v>
      </c>
      <c r="G1733" s="13">
        <f t="shared" si="348"/>
        <v>21.956416666666705</v>
      </c>
      <c r="H1733" s="35" cm="1">
        <f t="array" ref="H1733">(m*g*_xll.Interp1d(-1,Parameters!$H$48:$H$54,Parameters!$I$48:$I$54,C1733)+c_w*A*rho_L*(C1733/3.6)^2/2+F1733*e_i*m)*C1733/3.6/1000</f>
        <v>-0.5157992467889374</v>
      </c>
      <c r="I1733" s="35">
        <f t="shared" si="351"/>
        <v>0.52148387053280576</v>
      </c>
      <c r="J1733" s="35">
        <f t="shared" si="352"/>
        <v>9445.2010205793922</v>
      </c>
      <c r="K1733" s="35">
        <f t="shared" si="353"/>
        <v>2.1284364175796466</v>
      </c>
      <c r="L1733" s="35">
        <f t="shared" si="354"/>
        <v>1157.0747299496988</v>
      </c>
      <c r="M1733" s="35" cm="1">
        <f t="array" ref="M1733">_xll.Interp2dTab(-1,1,Parameters!$V$29:$AI$29,Parameters!$U$30:$U$37,Parameters!$V$30:$AI$37,ABS(J1733),ABS(I1733))*_xll.Interp2dTab(-1,1,Parameters!$V$18:$AI$18,Parameters!$U$19:$U$26,Parameters!$V$19:$AI$26,ABS(J1733),ABS(I1733))</f>
        <v>0.10514199910392932</v>
      </c>
      <c r="N1733" s="35">
        <f t="shared" ref="N1733:N1796" si="355">IF(H1733&lt;0,H1733*M1733,H1733/M1733)</f>
        <v>-5.4232163943689876E-2</v>
      </c>
      <c r="O1733" s="35">
        <f t="shared" ref="O1733:O1796" si="356">N1733*1000</f>
        <v>-54.232163943689876</v>
      </c>
      <c r="P1733" s="35">
        <f t="shared" si="349"/>
        <v>3.3886978337403137</v>
      </c>
      <c r="Q1733" s="35" cm="1">
        <f t="array" ref="Q1733">_xll.Interp2dTab(-1,1,Parameters!$AL$29:$AY$29,Parameters!$AK$30:$AK$37,Parameters!$AL$30:$AY$37,ABS(L1733),ABS(K1733))</f>
        <v>0.43423771009729339</v>
      </c>
      <c r="R1733" s="35">
        <f t="shared" ref="R1733:R1796" si="357">IF(H1733&lt;0,H1733*Q1733,H1733/Q1733)</f>
        <v>-0.22397948379553689</v>
      </c>
      <c r="S1733" s="35">
        <f t="shared" si="350"/>
        <v>2.637383558304454</v>
      </c>
      <c r="X1733" s="12"/>
      <c r="AB1733" s="17">
        <f>([1]WLTC_BFH!$I1734/1000-H1733)</f>
        <v>0.54117344678893742</v>
      </c>
      <c r="AC1733" s="17">
        <f t="shared" ref="AC1733:AC1796" si="358">ABS(AB1733)</f>
        <v>0.54117344678893742</v>
      </c>
      <c r="AG1733" s="17">
        <f>([1]WLTC_BFH!$U1737/1000-N1733)</f>
        <v>5.7804663981779889</v>
      </c>
      <c r="AH1733" s="17">
        <f t="shared" ref="AH1733:AH1796" si="359">ABS(AG1733)</f>
        <v>5.7804663981779889</v>
      </c>
      <c r="AK1733">
        <v>-28.019428677288275</v>
      </c>
    </row>
    <row r="1734" spans="1:37" x14ac:dyDescent="0.3">
      <c r="A1734" s="6" t="s">
        <v>6</v>
      </c>
      <c r="B1734" s="6">
        <v>1730</v>
      </c>
      <c r="C1734" s="11">
        <v>124.1</v>
      </c>
      <c r="D1734" s="11">
        <v>124.1</v>
      </c>
      <c r="E1734" s="11">
        <v>129.6087</v>
      </c>
      <c r="F1734" s="13">
        <f t="shared" ref="F1734:F1797" si="360">(($C1734-$C1733)/3.6)</f>
        <v>-0.66666666666666818</v>
      </c>
      <c r="G1734" s="13">
        <f t="shared" ref="G1734:G1797" si="361">(C1734/3.6)/1000+G1733</f>
        <v>21.990888888888929</v>
      </c>
      <c r="H1734" s="35" cm="1">
        <f t="array" ref="H1734">(m*g*_xll.Interp1d(-1,Parameters!$H$48:$H$54,Parameters!$I$48:$I$54,C1734)+c_w*A*rho_L*(C1734/3.6)^2/2+F1734*e_i*m)*C1734/3.6/1000</f>
        <v>-8.0725862999774591</v>
      </c>
      <c r="I1734" s="35">
        <f t="shared" si="351"/>
        <v>8.3193925551502037</v>
      </c>
      <c r="J1734" s="35">
        <f t="shared" si="352"/>
        <v>9266.0035308608913</v>
      </c>
      <c r="K1734" s="35">
        <f t="shared" si="353"/>
        <v>33.955600713845556</v>
      </c>
      <c r="L1734" s="35">
        <f t="shared" si="354"/>
        <v>1135.1223240059894</v>
      </c>
      <c r="M1734" s="35" cm="1">
        <f t="array" ref="M1734">_xll.Interp2dTab(-1,1,Parameters!$V$29:$AI$29,Parameters!$U$30:$U$37,Parameters!$V$30:$AI$37,ABS(J1734),ABS(I1734))*_xll.Interp2dTab(-1,1,Parameters!$V$18:$AI$18,Parameters!$U$19:$U$26,Parameters!$V$19:$AI$26,ABS(J1734),ABS(I1734))</f>
        <v>0.55900443578870285</v>
      </c>
      <c r="N1734" s="35">
        <f t="shared" si="355"/>
        <v>-4.5126115499745119</v>
      </c>
      <c r="O1734" s="35">
        <f t="shared" si="356"/>
        <v>-4512.6115499745119</v>
      </c>
      <c r="P1734" s="35">
        <f t="shared" ref="P1734:P1797" si="362">N1734*(B1734-B1733)/60/60+P1733</f>
        <v>3.3874443305319875</v>
      </c>
      <c r="Q1734" s="35" cm="1">
        <f t="array" ref="Q1734">_xll.Interp2dTab(-1,1,Parameters!$AL$29:$AY$29,Parameters!$AK$30:$AK$37,Parameters!$AL$30:$AY$37,ABS(L1734),ABS(K1734))</f>
        <v>0.83664608349243386</v>
      </c>
      <c r="R1734" s="35">
        <f t="shared" si="357"/>
        <v>-6.7538977115308194</v>
      </c>
      <c r="S1734" s="35">
        <f t="shared" ref="S1734:S1797" si="363">R1734*(B1734-B1733)/60/60+S1733</f>
        <v>2.6355074756068064</v>
      </c>
      <c r="X1734" s="12"/>
      <c r="AB1734" s="17">
        <f>([1]WLTC_BFH!$I1735/1000-H1734)</f>
        <v>8.0852708999774592</v>
      </c>
      <c r="AC1734" s="17">
        <f t="shared" si="358"/>
        <v>8.0852708999774592</v>
      </c>
      <c r="AG1734" s="17">
        <f>([1]WLTC_BFH!$U1738/1000-N1734)</f>
        <v>4.646891549974919</v>
      </c>
      <c r="AH1734" s="17">
        <f t="shared" si="359"/>
        <v>4.646891549974919</v>
      </c>
      <c r="AK1734">
        <v>-23.539087270496037</v>
      </c>
    </row>
    <row r="1735" spans="1:37" x14ac:dyDescent="0.3">
      <c r="A1735" s="6" t="s">
        <v>6</v>
      </c>
      <c r="B1735" s="6">
        <v>1731</v>
      </c>
      <c r="C1735" s="11">
        <v>121.6</v>
      </c>
      <c r="D1735" s="11">
        <v>121.6</v>
      </c>
      <c r="E1735" s="11">
        <v>128.05009999999999</v>
      </c>
      <c r="F1735" s="13">
        <f t="shared" si="360"/>
        <v>-0.69444444444444442</v>
      </c>
      <c r="G1735" s="13">
        <f t="shared" si="361"/>
        <v>22.024666666666707</v>
      </c>
      <c r="H1735" s="35" cm="1">
        <f t="array" ref="H1735">(m*g*_xll.Interp1d(-1,Parameters!$H$48:$H$54,Parameters!$I$48:$I$54,C1735)+c_w*A*rho_L*(C1735/3.6)^2/2+F1735*e_i*m)*C1735/3.6/1000</f>
        <v>-10.101050978458145</v>
      </c>
      <c r="I1735" s="35">
        <f t="shared" si="351"/>
        <v>10.623893053127944</v>
      </c>
      <c r="J1735" s="35">
        <f t="shared" si="352"/>
        <v>9079.3394790707844</v>
      </c>
      <c r="K1735" s="35">
        <f t="shared" si="353"/>
        <v>43.361419496341703</v>
      </c>
      <c r="L1735" s="35">
        <f t="shared" si="354"/>
        <v>1112.2552344812916</v>
      </c>
      <c r="M1735" s="35" cm="1">
        <f t="array" ref="M1735">_xll.Interp2dTab(-1,1,Parameters!$V$29:$AI$29,Parameters!$U$30:$U$37,Parameters!$V$30:$AI$37,ABS(J1735),ABS(I1735))*_xll.Interp2dTab(-1,1,Parameters!$V$18:$AI$18,Parameters!$U$19:$U$26,Parameters!$V$19:$AI$26,ABS(J1735),ABS(I1735))</f>
        <v>0.6576912469538414</v>
      </c>
      <c r="N1735" s="35">
        <f t="shared" si="355"/>
        <v>-6.6433728135664571</v>
      </c>
      <c r="O1735" s="35">
        <f t="shared" si="356"/>
        <v>-6643.3728135664569</v>
      </c>
      <c r="P1735" s="35">
        <f t="shared" si="362"/>
        <v>3.3855989491948857</v>
      </c>
      <c r="Q1735" s="35" cm="1">
        <f t="array" ref="Q1735">_xll.Interp2dTab(-1,1,Parameters!$AL$29:$AY$29,Parameters!$AK$30:$AK$37,Parameters!$AL$30:$AY$37,ABS(L1735),ABS(K1735))</f>
        <v>0.87371058535935986</v>
      </c>
      <c r="R1735" s="35">
        <f t="shared" si="357"/>
        <v>-8.8253951631334004</v>
      </c>
      <c r="S1735" s="35">
        <f t="shared" si="363"/>
        <v>2.6330559769503803</v>
      </c>
      <c r="X1735" s="12"/>
      <c r="AB1735" s="17">
        <f>([1]WLTC_BFH!$I1736/1000-H1735)</f>
        <v>10.107857778458145</v>
      </c>
      <c r="AC1735" s="17">
        <f t="shared" si="358"/>
        <v>10.107857778458145</v>
      </c>
      <c r="AG1735" s="17">
        <f>([1]WLTC_BFH!$U1739/1000-N1735)</f>
        <v>4.7957328135663708</v>
      </c>
      <c r="AH1735" s="17">
        <f t="shared" si="359"/>
        <v>4.7957328135663708</v>
      </c>
      <c r="AK1735">
        <v>-18.204438423343039</v>
      </c>
    </row>
    <row r="1736" spans="1:37" x14ac:dyDescent="0.3">
      <c r="A1736" s="6" t="s">
        <v>6</v>
      </c>
      <c r="B1736" s="6">
        <v>1732</v>
      </c>
      <c r="C1736" s="11">
        <v>119</v>
      </c>
      <c r="D1736" s="11">
        <v>119</v>
      </c>
      <c r="E1736" s="11">
        <v>126.1225</v>
      </c>
      <c r="F1736" s="13">
        <f t="shared" si="360"/>
        <v>-0.72222222222222066</v>
      </c>
      <c r="G1736" s="13">
        <f t="shared" si="361"/>
        <v>22.057722222222264</v>
      </c>
      <c r="H1736" s="35" cm="1">
        <f t="array" ref="H1736">(m*g*_xll.Interp1d(-1,Parameters!$H$48:$H$54,Parameters!$I$48:$I$54,C1736)+c_w*A*rho_L*(C1736/3.6)^2/2+F1736*e_i*m)*C1736/3.6/1000</f>
        <v>-12.051978569850315</v>
      </c>
      <c r="I1736" s="35">
        <f t="shared" si="351"/>
        <v>12.952753227489612</v>
      </c>
      <c r="J1736" s="35">
        <f t="shared" si="352"/>
        <v>8885.2088652090752</v>
      </c>
      <c r="K1736" s="35">
        <f t="shared" si="353"/>
        <v>52.866662297998857</v>
      </c>
      <c r="L1736" s="35">
        <f t="shared" si="354"/>
        <v>1088.4734613756063</v>
      </c>
      <c r="M1736" s="35" cm="1">
        <f t="array" ref="M1736">_xll.Interp2dTab(-1,1,Parameters!$V$29:$AI$29,Parameters!$U$30:$U$37,Parameters!$V$30:$AI$37,ABS(J1736),ABS(I1736))*_xll.Interp2dTab(-1,1,Parameters!$V$18:$AI$18,Parameters!$U$19:$U$26,Parameters!$V$19:$AI$26,ABS(J1736),ABS(I1736))</f>
        <v>0.67542590163235061</v>
      </c>
      <c r="N1736" s="35">
        <f t="shared" si="355"/>
        <v>-8.1402184919949168</v>
      </c>
      <c r="O1736" s="35">
        <f t="shared" si="356"/>
        <v>-8140.2184919949168</v>
      </c>
      <c r="P1736" s="35">
        <f t="shared" si="362"/>
        <v>3.3833377773915538</v>
      </c>
      <c r="Q1736" s="35" cm="1">
        <f t="array" ref="Q1736">_xll.Interp2dTab(-1,1,Parameters!$AL$29:$AY$29,Parameters!$AK$30:$AK$37,Parameters!$AL$30:$AY$37,ABS(L1736),ABS(K1736))</f>
        <v>0.90197960985813819</v>
      </c>
      <c r="R1736" s="35">
        <f t="shared" si="357"/>
        <v>-10.870638928452228</v>
      </c>
      <c r="S1736" s="35">
        <f t="shared" si="363"/>
        <v>2.6300363550258101</v>
      </c>
      <c r="X1736" s="12"/>
      <c r="AB1736" s="17">
        <f>([1]WLTC_BFH!$I1737/1000-H1736)</f>
        <v>12.053255469850315</v>
      </c>
      <c r="AC1736" s="17">
        <f t="shared" si="358"/>
        <v>12.053255469850315</v>
      </c>
      <c r="AG1736" s="17">
        <f>([1]WLTC_BFH!$U1740/1000-N1736)</f>
        <v>3.6922184919949164</v>
      </c>
      <c r="AH1736" s="17">
        <f t="shared" si="359"/>
        <v>3.6922184919949164</v>
      </c>
      <c r="AK1736">
        <v>-16.102682288366363</v>
      </c>
    </row>
    <row r="1737" spans="1:37" x14ac:dyDescent="0.3">
      <c r="A1737" s="6" t="s">
        <v>6</v>
      </c>
      <c r="B1737" s="6">
        <v>1733</v>
      </c>
      <c r="C1737" s="11">
        <v>116.5</v>
      </c>
      <c r="D1737" s="11">
        <v>116.5</v>
      </c>
      <c r="E1737" s="11">
        <v>123.8437</v>
      </c>
      <c r="F1737" s="13">
        <f t="shared" si="360"/>
        <v>-0.69444444444444442</v>
      </c>
      <c r="G1737" s="13">
        <f t="shared" si="361"/>
        <v>22.090083333333375</v>
      </c>
      <c r="H1737" s="35" cm="1">
        <f t="array" ref="H1737">(m*g*_xll.Interp1d(-1,Parameters!$H$48:$H$54,Parameters!$I$48:$I$54,C1737)+c_w*A*rho_L*(C1737/3.6)^2/2+F1737*e_i*m)*C1737/3.6/1000</f>
        <v>-11.428151295891137</v>
      </c>
      <c r="I1737" s="35">
        <f t="shared" si="351"/>
        <v>12.545869279219536</v>
      </c>
      <c r="J1737" s="35">
        <f t="shared" si="352"/>
        <v>8698.5448134189664</v>
      </c>
      <c r="K1737" s="35">
        <f t="shared" si="353"/>
        <v>51.20596546313454</v>
      </c>
      <c r="L1737" s="35">
        <f t="shared" si="354"/>
        <v>1065.6063718509085</v>
      </c>
      <c r="M1737" s="35" cm="1">
        <f t="array" ref="M1737">_xll.Interp2dTab(-1,1,Parameters!$V$29:$AI$29,Parameters!$U$30:$U$37,Parameters!$V$30:$AI$37,ABS(J1737),ABS(I1737))*_xll.Interp2dTab(-1,1,Parameters!$V$18:$AI$18,Parameters!$U$19:$U$26,Parameters!$V$19:$AI$26,ABS(J1737),ABS(I1737))</f>
        <v>0.67745425777331625</v>
      </c>
      <c r="N1737" s="35">
        <f t="shared" si="355"/>
        <v>-7.7420497538790922</v>
      </c>
      <c r="O1737" s="35">
        <f t="shared" si="356"/>
        <v>-7742.0497538790923</v>
      </c>
      <c r="P1737" s="35">
        <f t="shared" si="362"/>
        <v>3.3811872080154761</v>
      </c>
      <c r="Q1737" s="35" cm="1">
        <f t="array" ref="Q1737">_xll.Interp2dTab(-1,1,Parameters!$AL$29:$AY$29,Parameters!$AK$30:$AK$37,Parameters!$AL$30:$AY$37,ABS(L1737),ABS(K1737))</f>
        <v>0.90375967492614984</v>
      </c>
      <c r="R1737" s="35">
        <f t="shared" si="357"/>
        <v>-10.328302300181432</v>
      </c>
      <c r="S1737" s="35">
        <f t="shared" si="363"/>
        <v>2.6271673821646484</v>
      </c>
      <c r="X1737" s="12"/>
      <c r="AB1737" s="17">
        <f>([1]WLTC_BFH!$I1738/1000-H1737)</f>
        <v>11.425163695891136</v>
      </c>
      <c r="AC1737" s="17">
        <f t="shared" si="358"/>
        <v>11.425163695891136</v>
      </c>
      <c r="AG1737" s="17">
        <f>([1]WLTC_BFH!$U1741/1000-N1737)</f>
        <v>2.0394941983235464</v>
      </c>
      <c r="AH1737" s="17">
        <f t="shared" si="359"/>
        <v>2.0394941983235464</v>
      </c>
      <c r="AK1737">
        <v>-11.822035221481601</v>
      </c>
    </row>
    <row r="1738" spans="1:37" x14ac:dyDescent="0.3">
      <c r="A1738" s="6" t="s">
        <v>6</v>
      </c>
      <c r="B1738" s="6">
        <v>1734</v>
      </c>
      <c r="C1738" s="11">
        <v>114.1</v>
      </c>
      <c r="D1738" s="11">
        <v>114.1</v>
      </c>
      <c r="E1738" s="11">
        <v>121.4093</v>
      </c>
      <c r="F1738" s="13">
        <f t="shared" si="360"/>
        <v>-0.66666666666666818</v>
      </c>
      <c r="G1738" s="13">
        <f t="shared" si="361"/>
        <v>22.121777777777819</v>
      </c>
      <c r="H1738" s="35" cm="1">
        <f t="array" ref="H1738">(m*g*_xll.Interp1d(-1,Parameters!$H$48:$H$54,Parameters!$I$48:$I$54,C1738)+c_w*A*rho_L*(C1738/3.6)^2/2+F1738*e_i*m)*C1738/3.6/1000</f>
        <v>-10.785163622035819</v>
      </c>
      <c r="I1738" s="35">
        <f t="shared" si="351"/>
        <v>12.089039481181569</v>
      </c>
      <c r="J1738" s="35">
        <f t="shared" si="352"/>
        <v>8519.3473237004637</v>
      </c>
      <c r="K1738" s="35">
        <f t="shared" si="353"/>
        <v>49.341414642442572</v>
      </c>
      <c r="L1738" s="35">
        <f t="shared" si="354"/>
        <v>1043.6539659071987</v>
      </c>
      <c r="M1738" s="35" cm="1">
        <f t="array" ref="M1738">_xll.Interp2dTab(-1,1,Parameters!$V$29:$AI$29,Parameters!$U$30:$U$37,Parameters!$V$30:$AI$37,ABS(J1738),ABS(I1738))*_xll.Interp2dTab(-1,1,Parameters!$V$18:$AI$18,Parameters!$U$19:$U$26,Parameters!$V$19:$AI$26,ABS(J1738),ABS(I1738))</f>
        <v>0.67915365837250352</v>
      </c>
      <c r="N1738" s="35">
        <f t="shared" si="355"/>
        <v>-7.3247833300516678</v>
      </c>
      <c r="O1738" s="35">
        <f t="shared" si="356"/>
        <v>-7324.7833300516677</v>
      </c>
      <c r="P1738" s="35">
        <f t="shared" si="362"/>
        <v>3.3791525459793506</v>
      </c>
      <c r="Q1738" s="35" cm="1">
        <f t="array" ref="Q1738">_xll.Interp2dTab(-1,1,Parameters!$AL$29:$AY$29,Parameters!$AK$30:$AK$37,Parameters!$AL$30:$AY$37,ABS(L1738),ABS(K1738))</f>
        <v>0.90305776170454211</v>
      </c>
      <c r="R1738" s="35">
        <f t="shared" si="357"/>
        <v>-9.7396257201329188</v>
      </c>
      <c r="S1738" s="35">
        <f t="shared" si="363"/>
        <v>2.6244619305757224</v>
      </c>
      <c r="X1738" s="12"/>
      <c r="AB1738" s="17">
        <f>([1]WLTC_BFH!$I1739/1000-H1738)</f>
        <v>10.779143722035819</v>
      </c>
      <c r="AC1738" s="17">
        <f t="shared" si="358"/>
        <v>10.779143722035819</v>
      </c>
      <c r="AG1738" s="17">
        <f>([1]WLTC_BFH!$U1742/1000-N1738)</f>
        <v>3.9355356236297601</v>
      </c>
      <c r="AH1738" s="17">
        <f t="shared" si="359"/>
        <v>3.9355356236297601</v>
      </c>
      <c r="AK1738">
        <v>-5.8962392689041039</v>
      </c>
    </row>
    <row r="1739" spans="1:37" x14ac:dyDescent="0.3">
      <c r="A1739" s="6" t="s">
        <v>6</v>
      </c>
      <c r="B1739" s="6">
        <v>1735</v>
      </c>
      <c r="C1739" s="11">
        <v>111.8</v>
      </c>
      <c r="D1739" s="11">
        <v>111.8</v>
      </c>
      <c r="E1739" s="11">
        <v>117.67749999999999</v>
      </c>
      <c r="F1739" s="13">
        <f t="shared" si="360"/>
        <v>-0.63888888888888806</v>
      </c>
      <c r="G1739" s="13">
        <f t="shared" si="361"/>
        <v>22.152833333333373</v>
      </c>
      <c r="H1739" s="35" cm="1">
        <f t="array" ref="H1739">(m*g*_xll.Interp1d(-1,Parameters!$H$48:$H$54,Parameters!$I$48:$I$54,C1739)+c_w*A*rho_L*(C1739/3.6)^2/2+F1739*e_i*m)*C1739/3.6/1000</f>
        <v>-10.126097731556518</v>
      </c>
      <c r="I1739" s="35">
        <f t="shared" si="351"/>
        <v>11.583799003778562</v>
      </c>
      <c r="J1739" s="35">
        <f t="shared" si="352"/>
        <v>8347.6163960535669</v>
      </c>
      <c r="K1739" s="35">
        <f t="shared" si="353"/>
        <v>47.279275633922204</v>
      </c>
      <c r="L1739" s="35">
        <f t="shared" si="354"/>
        <v>1022.6162435444771</v>
      </c>
      <c r="M1739" s="35" cm="1">
        <f t="array" ref="M1739">_xll.Interp2dTab(-1,1,Parameters!$V$29:$AI$29,Parameters!$U$30:$U$37,Parameters!$V$30:$AI$37,ABS(J1739),ABS(I1739))*_xll.Interp2dTab(-1,1,Parameters!$V$18:$AI$18,Parameters!$U$19:$U$26,Parameters!$V$19:$AI$26,ABS(J1739),ABS(I1739))</f>
        <v>0.68054245766009414</v>
      </c>
      <c r="N1739" s="35">
        <f t="shared" si="355"/>
        <v>-6.8912394367397773</v>
      </c>
      <c r="O1739" s="35">
        <f t="shared" si="356"/>
        <v>-6891.2394367397774</v>
      </c>
      <c r="P1739" s="35">
        <f t="shared" si="362"/>
        <v>3.3772383128024783</v>
      </c>
      <c r="Q1739" s="35" cm="1">
        <f t="array" ref="Q1739">_xll.Interp2dTab(-1,1,Parameters!$AL$29:$AY$29,Parameters!$AK$30:$AK$37,Parameters!$AL$30:$AY$37,ABS(L1739),ABS(K1739))</f>
        <v>0.89697854331100235</v>
      </c>
      <c r="R1739" s="35">
        <f t="shared" si="357"/>
        <v>-9.0828923926764116</v>
      </c>
      <c r="S1739" s="35">
        <f t="shared" si="363"/>
        <v>2.6219389049110902</v>
      </c>
      <c r="X1739" s="12"/>
      <c r="AB1739" s="17">
        <f>([1]WLTC_BFH!$I1740/1000-H1739)</f>
        <v>10.103191731556517</v>
      </c>
      <c r="AC1739" s="17">
        <f t="shared" si="358"/>
        <v>10.103191731556517</v>
      </c>
      <c r="AG1739" s="17">
        <f>([1]WLTC_BFH!$U1743/1000-N1739)</f>
        <v>2.6819550330699773</v>
      </c>
      <c r="AH1739" s="17">
        <f t="shared" si="359"/>
        <v>2.6819550330699773</v>
      </c>
      <c r="AK1739">
        <v>11.503686894542346</v>
      </c>
    </row>
    <row r="1740" spans="1:37" x14ac:dyDescent="0.3">
      <c r="A1740" s="6" t="s">
        <v>6</v>
      </c>
      <c r="B1740" s="6">
        <v>1736</v>
      </c>
      <c r="C1740" s="11">
        <v>109.5</v>
      </c>
      <c r="D1740" s="11">
        <v>109.5</v>
      </c>
      <c r="E1740" s="11">
        <v>115.0898</v>
      </c>
      <c r="F1740" s="13">
        <f t="shared" si="360"/>
        <v>-0.63888888888888806</v>
      </c>
      <c r="G1740" s="13">
        <f t="shared" si="361"/>
        <v>22.18325000000004</v>
      </c>
      <c r="H1740" s="35" cm="1">
        <f t="array" ref="H1740">(m*g*_xll.Interp1d(-1,Parameters!$H$48:$H$54,Parameters!$I$48:$I$54,C1740)+c_w*A*rho_L*(C1740/3.6)^2/2+F1740*e_i*m)*C1740/3.6/1000</f>
        <v>-10.624621338192389</v>
      </c>
      <c r="I1740" s="35">
        <f t="shared" si="351"/>
        <v>12.409378856789328</v>
      </c>
      <c r="J1740" s="35">
        <f t="shared" si="352"/>
        <v>8175.8854684066673</v>
      </c>
      <c r="K1740" s="35">
        <f t="shared" si="353"/>
        <v>50.648879803985643</v>
      </c>
      <c r="L1740" s="35">
        <f t="shared" si="354"/>
        <v>1001.5785211817551</v>
      </c>
      <c r="M1740" s="35" cm="1">
        <f t="array" ref="M1740">_xll.Interp2dTab(-1,1,Parameters!$V$29:$AI$29,Parameters!$U$30:$U$37,Parameters!$V$30:$AI$37,ABS(J1740),ABS(I1740))*_xll.Interp2dTab(-1,1,Parameters!$V$18:$AI$18,Parameters!$U$19:$U$26,Parameters!$V$19:$AI$26,ABS(J1740),ABS(I1740))</f>
        <v>0.68840278712590453</v>
      </c>
      <c r="N1740" s="35">
        <f t="shared" si="355"/>
        <v>-7.3140189413689978</v>
      </c>
      <c r="O1740" s="35">
        <f t="shared" si="356"/>
        <v>-7314.0189413689977</v>
      </c>
      <c r="P1740" s="35">
        <f t="shared" si="362"/>
        <v>3.3752066408743202</v>
      </c>
      <c r="Q1740" s="35" cm="1">
        <f t="array" ref="Q1740">_xll.Interp2dTab(-1,1,Parameters!$AL$29:$AY$29,Parameters!$AK$30:$AK$37,Parameters!$AL$30:$AY$37,ABS(L1740),ABS(K1740))</f>
        <v>0.90997294811313656</v>
      </c>
      <c r="R1740" s="35">
        <f t="shared" si="357"/>
        <v>-9.668118001700666</v>
      </c>
      <c r="S1740" s="35">
        <f t="shared" si="363"/>
        <v>2.6192533165772844</v>
      </c>
      <c r="X1740" s="12"/>
      <c r="AB1740" s="17">
        <f>([1]WLTC_BFH!$I1741/1000-H1740)</f>
        <v>10.61502083819239</v>
      </c>
      <c r="AC1740" s="17">
        <f t="shared" si="358"/>
        <v>10.61502083819239</v>
      </c>
      <c r="AG1740" s="17">
        <f>([1]WLTC_BFH!$U1744/1000-N1740)</f>
        <v>4.7128297521796494</v>
      </c>
      <c r="AH1740" s="17">
        <f t="shared" si="359"/>
        <v>4.7128297521796494</v>
      </c>
      <c r="AK1740">
        <v>0.55871945110347854</v>
      </c>
    </row>
    <row r="1741" spans="1:37" x14ac:dyDescent="0.3">
      <c r="A1741" s="6" t="s">
        <v>6</v>
      </c>
      <c r="B1741" s="6">
        <v>1737</v>
      </c>
      <c r="C1741" s="11">
        <v>107.1</v>
      </c>
      <c r="D1741" s="11">
        <v>107.1</v>
      </c>
      <c r="E1741" s="11">
        <v>112.7586</v>
      </c>
      <c r="F1741" s="13">
        <f t="shared" si="360"/>
        <v>-0.66666666666666818</v>
      </c>
      <c r="G1741" s="13">
        <f t="shared" si="361"/>
        <v>22.21300000000004</v>
      </c>
      <c r="H1741" s="35" cm="1">
        <f t="array" ref="H1741">(m*g*_xll.Interp1d(-1,Parameters!$H$48:$H$54,Parameters!$I$48:$I$54,C1741)+c_w*A*rho_L*(C1741/3.6)^2/2+F1741*e_i*m)*C1741/3.6/1000</f>
        <v>-12.226980364001477</v>
      </c>
      <c r="I1741" s="35">
        <f t="shared" si="351"/>
        <v>14.600927553041355</v>
      </c>
      <c r="J1741" s="35">
        <f t="shared" si="352"/>
        <v>7996.6879786881645</v>
      </c>
      <c r="K1741" s="35">
        <f t="shared" si="353"/>
        <v>59.593685807738296</v>
      </c>
      <c r="L1741" s="35">
        <f t="shared" si="354"/>
        <v>979.62611523804537</v>
      </c>
      <c r="M1741" s="35" cm="1">
        <f t="array" ref="M1741">_xll.Interp2dTab(-1,1,Parameters!$V$29:$AI$29,Parameters!$U$30:$U$37,Parameters!$V$30:$AI$37,ABS(J1741),ABS(I1741))*_xll.Interp2dTab(-1,1,Parameters!$V$18:$AI$18,Parameters!$U$19:$U$26,Parameters!$V$19:$AI$26,ABS(J1741),ABS(I1741))</f>
        <v>0.7027487681647836</v>
      </c>
      <c r="N1741" s="35">
        <f t="shared" si="355"/>
        <v>-8.592495389177035</v>
      </c>
      <c r="O1741" s="35">
        <f t="shared" si="356"/>
        <v>-8592.4953891770347</v>
      </c>
      <c r="P1741" s="35">
        <f t="shared" si="362"/>
        <v>3.372819836599549</v>
      </c>
      <c r="Q1741" s="35" cm="1">
        <f t="array" ref="Q1741">_xll.Interp2dTab(-1,1,Parameters!$AL$29:$AY$29,Parameters!$AK$30:$AK$37,Parameters!$AL$30:$AY$37,ABS(L1741),ABS(K1741))</f>
        <v>0.91387794137810741</v>
      </c>
      <c r="R1741" s="35">
        <f t="shared" si="357"/>
        <v>-11.173967644324213</v>
      </c>
      <c r="S1741" s="35">
        <f t="shared" si="363"/>
        <v>2.6161494366760834</v>
      </c>
      <c r="X1741" s="12"/>
      <c r="AB1741" s="17">
        <f>([1]WLTC_BFH!$I1742/1000-H1741)</f>
        <v>12.222039964001477</v>
      </c>
      <c r="AC1741" s="17">
        <f t="shared" si="358"/>
        <v>12.222039964001477</v>
      </c>
      <c r="AG1741" s="17">
        <f>([1]WLTC_BFH!$U1745/1000-N1741)</f>
        <v>7.0729953891770316</v>
      </c>
      <c r="AH1741" s="17">
        <f t="shared" si="359"/>
        <v>7.0729953891770316</v>
      </c>
      <c r="AK1741">
        <v>0.99883423357227241</v>
      </c>
    </row>
    <row r="1742" spans="1:37" x14ac:dyDescent="0.3">
      <c r="A1742" s="6" t="s">
        <v>6</v>
      </c>
      <c r="B1742" s="6">
        <v>1738</v>
      </c>
      <c r="C1742" s="11">
        <v>104.8</v>
      </c>
      <c r="D1742" s="11">
        <v>104.8</v>
      </c>
      <c r="E1742" s="11">
        <v>110.113</v>
      </c>
      <c r="F1742" s="13">
        <f t="shared" si="360"/>
        <v>-0.63888888888888806</v>
      </c>
      <c r="G1742" s="13">
        <f t="shared" si="361"/>
        <v>22.24211111111115</v>
      </c>
      <c r="H1742" s="35" cm="1">
        <f t="array" ref="H1742">(m*g*_xll.Interp1d(-1,Parameters!$H$48:$H$54,Parameters!$I$48:$I$54,C1742)+c_w*A*rho_L*(C1742/3.6)^2/2+F1742*e_i*m)*C1742/3.6/1000</f>
        <v>-11.522265431120546</v>
      </c>
      <c r="I1742" s="35">
        <f t="shared" si="351"/>
        <v>14.061358959681518</v>
      </c>
      <c r="J1742" s="35">
        <f t="shared" si="352"/>
        <v>7824.9570510412677</v>
      </c>
      <c r="K1742" s="35">
        <f t="shared" si="353"/>
        <v>57.391436593940121</v>
      </c>
      <c r="L1742" s="35">
        <f t="shared" si="354"/>
        <v>958.58839287532373</v>
      </c>
      <c r="M1742" s="35" cm="1">
        <f t="array" ref="M1742">_xll.Interp2dTab(-1,1,Parameters!$V$29:$AI$29,Parameters!$U$30:$U$37,Parameters!$V$30:$AI$37,ABS(J1742),ABS(I1742))*_xll.Interp2dTab(-1,1,Parameters!$V$18:$AI$18,Parameters!$U$19:$U$26,Parameters!$V$19:$AI$26,ABS(J1742),ABS(I1742))</f>
        <v>0.70606274881229714</v>
      </c>
      <c r="N1742" s="35">
        <f t="shared" si="355"/>
        <v>-8.1354424028418801</v>
      </c>
      <c r="O1742" s="35">
        <f t="shared" si="356"/>
        <v>-8135.4424028418798</v>
      </c>
      <c r="P1742" s="35">
        <f t="shared" si="362"/>
        <v>3.3705599914876485</v>
      </c>
      <c r="Q1742" s="35" cm="1">
        <f t="array" ref="Q1742">_xll.Interp2dTab(-1,1,Parameters!$AL$29:$AY$29,Parameters!$AK$30:$AK$37,Parameters!$AL$30:$AY$37,ABS(L1742),ABS(K1742))</f>
        <v>0.9154970115239297</v>
      </c>
      <c r="R1742" s="35">
        <f t="shared" si="357"/>
        <v>-10.548599568176344</v>
      </c>
      <c r="S1742" s="35">
        <f t="shared" si="363"/>
        <v>2.6132192701293677</v>
      </c>
      <c r="X1742" s="12"/>
      <c r="AB1742" s="17">
        <f>([1]WLTC_BFH!$I1743/1000-H1742)</f>
        <v>11.510391131120546</v>
      </c>
      <c r="AC1742" s="17">
        <f t="shared" si="358"/>
        <v>11.510391131120546</v>
      </c>
      <c r="AG1742" s="17">
        <f>([1]WLTC_BFH!$U1746/1000-N1742)</f>
        <v>6.690942402841884</v>
      </c>
      <c r="AH1742" s="17">
        <f t="shared" si="359"/>
        <v>6.690942402841884</v>
      </c>
      <c r="AK1742">
        <v>4.5570100205186606</v>
      </c>
    </row>
    <row r="1743" spans="1:37" x14ac:dyDescent="0.3">
      <c r="A1743" s="6" t="s">
        <v>6</v>
      </c>
      <c r="B1743" s="6">
        <v>1739</v>
      </c>
      <c r="C1743" s="11">
        <v>102.5</v>
      </c>
      <c r="D1743" s="11">
        <v>102.5</v>
      </c>
      <c r="E1743" s="11">
        <v>107.79810000000001</v>
      </c>
      <c r="F1743" s="13">
        <f t="shared" si="360"/>
        <v>-0.63888888888888806</v>
      </c>
      <c r="G1743" s="13">
        <f t="shared" si="361"/>
        <v>22.270583333333374</v>
      </c>
      <c r="H1743" s="35" cm="1">
        <f t="array" ref="H1743">(m*g*_xll.Interp1d(-1,Parameters!$H$48:$H$54,Parameters!$I$48:$I$54,C1743)+c_w*A*rho_L*(C1743/3.6)^2/2+F1743*e_i*m)*C1743/3.6/1000</f>
        <v>-11.903535215075465</v>
      </c>
      <c r="I1743" s="35">
        <f t="shared" si="351"/>
        <v>14.852610696735461</v>
      </c>
      <c r="J1743" s="35">
        <f t="shared" si="352"/>
        <v>7653.22612339437</v>
      </c>
      <c r="K1743" s="35">
        <f t="shared" si="353"/>
        <v>60.620930558725782</v>
      </c>
      <c r="L1743" s="35">
        <f t="shared" si="354"/>
        <v>937.55067051260198</v>
      </c>
      <c r="M1743" s="35" cm="1">
        <f t="array" ref="M1743">_xll.Interp2dTab(-1,1,Parameters!$V$29:$AI$29,Parameters!$U$30:$U$37,Parameters!$V$30:$AI$37,ABS(J1743),ABS(I1743))*_xll.Interp2dTab(-1,1,Parameters!$V$18:$AI$18,Parameters!$U$19:$U$26,Parameters!$V$19:$AI$26,ABS(J1743),ABS(I1743))</f>
        <v>0.71542475230450331</v>
      </c>
      <c r="N1743" s="35">
        <f t="shared" si="355"/>
        <v>-8.5160837327932963</v>
      </c>
      <c r="O1743" s="35">
        <f t="shared" si="356"/>
        <v>-8516.0837327932968</v>
      </c>
      <c r="P1743" s="35">
        <f t="shared" si="362"/>
        <v>3.3681944126729837</v>
      </c>
      <c r="Q1743" s="35" cm="1">
        <f t="array" ref="Q1743">_xll.Interp2dTab(-1,1,Parameters!$AL$29:$AY$29,Parameters!$AK$30:$AK$37,Parameters!$AL$30:$AY$37,ABS(L1743),ABS(K1743))</f>
        <v>0.91810381106371519</v>
      </c>
      <c r="R1743" s="35">
        <f t="shared" si="357"/>
        <v>-10.928681046091924</v>
      </c>
      <c r="S1743" s="35">
        <f t="shared" si="363"/>
        <v>2.6101835253943424</v>
      </c>
      <c r="X1743" s="12"/>
      <c r="AB1743" s="17">
        <f>([1]WLTC_BFH!$I1744/1000-H1743)</f>
        <v>11.896772415075464</v>
      </c>
      <c r="AC1743" s="17">
        <f t="shared" si="358"/>
        <v>11.896772415075464</v>
      </c>
      <c r="AG1743" s="17">
        <f>([1]WLTC_BFH!$U1747/1000-N1743)</f>
        <v>7.1520068097163634</v>
      </c>
      <c r="AH1743" s="17">
        <f t="shared" si="359"/>
        <v>7.1520068097163634</v>
      </c>
      <c r="AK1743">
        <v>0.9879151262599033</v>
      </c>
    </row>
    <row r="1744" spans="1:37" x14ac:dyDescent="0.3">
      <c r="A1744" s="6" t="s">
        <v>6</v>
      </c>
      <c r="B1744" s="6">
        <v>1740</v>
      </c>
      <c r="C1744" s="11">
        <v>100.4</v>
      </c>
      <c r="D1744" s="11">
        <v>100.4</v>
      </c>
      <c r="E1744" s="11">
        <v>105.7302</v>
      </c>
      <c r="F1744" s="13">
        <f t="shared" si="360"/>
        <v>-0.58333333333333171</v>
      </c>
      <c r="G1744" s="13">
        <f t="shared" si="361"/>
        <v>22.298472222222262</v>
      </c>
      <c r="H1744" s="35" cm="1">
        <f t="array" ref="H1744">(m*g*_xll.Interp1d(-1,Parameters!$H$48:$H$54,Parameters!$I$48:$I$54,C1744)+c_w*A*rho_L*(C1744/3.6)^2/2+F1744*e_i*m)*C1744/3.6/1000</f>
        <v>-10.111902295976476</v>
      </c>
      <c r="I1744" s="35">
        <f t="shared" si="351"/>
        <v>12.881008121134766</v>
      </c>
      <c r="J1744" s="35">
        <f t="shared" si="352"/>
        <v>7496.4283198906796</v>
      </c>
      <c r="K1744" s="35">
        <f t="shared" si="353"/>
        <v>52.573834646411548</v>
      </c>
      <c r="L1744" s="35">
        <f t="shared" si="354"/>
        <v>918.34231531185583</v>
      </c>
      <c r="M1744" s="35" cm="1">
        <f t="array" ref="M1744">_xll.Interp2dTab(-1,1,Parameters!$V$29:$AI$29,Parameters!$U$30:$U$37,Parameters!$V$30:$AI$37,ABS(J1744),ABS(I1744))*_xll.Interp2dTab(-1,1,Parameters!$V$18:$AI$18,Parameters!$U$19:$U$26,Parameters!$V$19:$AI$26,ABS(J1744),ABS(I1744))</f>
        <v>0.71232828222230071</v>
      </c>
      <c r="N1744" s="35">
        <f t="shared" si="355"/>
        <v>-7.2029939924926616</v>
      </c>
      <c r="O1744" s="35">
        <f t="shared" si="356"/>
        <v>-7202.9939924926612</v>
      </c>
      <c r="P1744" s="35">
        <f t="shared" si="362"/>
        <v>3.3661935810084023</v>
      </c>
      <c r="Q1744" s="35" cm="1">
        <f t="array" ref="Q1744">_xll.Interp2dTab(-1,1,Parameters!$AL$29:$AY$29,Parameters!$AK$30:$AK$37,Parameters!$AL$30:$AY$37,ABS(L1744),ABS(K1744))</f>
        <v>0.91859646604689837</v>
      </c>
      <c r="R1744" s="35">
        <f t="shared" si="357"/>
        <v>-9.2887577140955084</v>
      </c>
      <c r="S1744" s="35">
        <f t="shared" si="363"/>
        <v>2.607603314918205</v>
      </c>
      <c r="X1744" s="12"/>
      <c r="AB1744" s="17">
        <f>([1]WLTC_BFH!$I1745/1000-H1744)</f>
        <v>10.106784495976475</v>
      </c>
      <c r="AC1744" s="17">
        <f t="shared" si="358"/>
        <v>10.106784495976475</v>
      </c>
      <c r="AG1744" s="17">
        <f>([1]WLTC_BFH!$U1748/1000-N1744)</f>
        <v>5.8469939924926617</v>
      </c>
      <c r="AH1744" s="17">
        <f t="shared" si="359"/>
        <v>5.8469939924926617</v>
      </c>
      <c r="AK1744">
        <v>-3.8081600502992625</v>
      </c>
    </row>
    <row r="1745" spans="1:37" x14ac:dyDescent="0.3">
      <c r="A1745" s="6" t="s">
        <v>6</v>
      </c>
      <c r="B1745" s="6">
        <v>1741</v>
      </c>
      <c r="C1745" s="11">
        <v>98.6</v>
      </c>
      <c r="D1745" s="11">
        <v>98.6</v>
      </c>
      <c r="E1745" s="11">
        <v>103.7576</v>
      </c>
      <c r="F1745" s="13">
        <f t="shared" si="360"/>
        <v>-0.50000000000000311</v>
      </c>
      <c r="G1745" s="13">
        <f t="shared" si="361"/>
        <v>22.325861111111152</v>
      </c>
      <c r="H1745" s="35" cm="1">
        <f t="array" ref="H1745">(m*g*_xll.Interp1d(-1,Parameters!$H$48:$H$54,Parameters!$I$48:$I$54,C1745)+c_w*A*rho_L*(C1745/3.6)^2/2+F1745*e_i*m)*C1745/3.6/1000</f>
        <v>-7.2218802390237249</v>
      </c>
      <c r="I1745" s="35">
        <f t="shared" si="351"/>
        <v>9.3675079305061608</v>
      </c>
      <c r="J1745" s="35">
        <f t="shared" si="352"/>
        <v>7362.0302026018026</v>
      </c>
      <c r="K1745" s="35">
        <f t="shared" si="353"/>
        <v>38.2334836183609</v>
      </c>
      <c r="L1745" s="35">
        <f t="shared" si="354"/>
        <v>901.87801085407352</v>
      </c>
      <c r="M1745" s="35" cm="1">
        <f t="array" ref="M1745">_xll.Interp2dTab(-1,1,Parameters!$V$29:$AI$29,Parameters!$U$30:$U$37,Parameters!$V$30:$AI$37,ABS(J1745),ABS(I1745))*_xll.Interp2dTab(-1,1,Parameters!$V$18:$AI$18,Parameters!$U$19:$U$26,Parameters!$V$19:$AI$26,ABS(J1745),ABS(I1745))</f>
        <v>0.66719727566368225</v>
      </c>
      <c r="N1745" s="35">
        <f t="shared" si="355"/>
        <v>-4.8184188206460119</v>
      </c>
      <c r="O1745" s="35">
        <f t="shared" si="356"/>
        <v>-4818.4188206460121</v>
      </c>
      <c r="P1745" s="35">
        <f t="shared" si="362"/>
        <v>3.3648551313360007</v>
      </c>
      <c r="Q1745" s="35" cm="1">
        <f t="array" ref="Q1745">_xll.Interp2dTab(-1,1,Parameters!$AL$29:$AY$29,Parameters!$AK$30:$AK$37,Parameters!$AL$30:$AY$37,ABS(L1745),ABS(K1745))</f>
        <v>0.886600781300251</v>
      </c>
      <c r="R1745" s="35">
        <f t="shared" si="357"/>
        <v>-6.4029246623752778</v>
      </c>
      <c r="S1745" s="35">
        <f t="shared" si="363"/>
        <v>2.6058247247342119</v>
      </c>
      <c r="X1745" s="12"/>
      <c r="AB1745" s="17">
        <f>([1]WLTC_BFH!$I1746/1000-H1745)</f>
        <v>7.2166858390237252</v>
      </c>
      <c r="AC1745" s="17">
        <f t="shared" si="358"/>
        <v>7.2166858390237252</v>
      </c>
      <c r="AG1745" s="17">
        <f>([1]WLTC_BFH!$U1749/1000-N1745)</f>
        <v>3.0950259635031436</v>
      </c>
      <c r="AH1745" s="17">
        <f t="shared" si="359"/>
        <v>3.0950259635031436</v>
      </c>
      <c r="AK1745">
        <v>-3.825996516336402</v>
      </c>
    </row>
    <row r="1746" spans="1:37" x14ac:dyDescent="0.3">
      <c r="A1746" s="6" t="s">
        <v>6</v>
      </c>
      <c r="B1746" s="6">
        <v>1742</v>
      </c>
      <c r="C1746" s="11">
        <v>97.2</v>
      </c>
      <c r="D1746" s="11">
        <v>97.2</v>
      </c>
      <c r="E1746" s="11">
        <v>101.819</v>
      </c>
      <c r="F1746" s="13">
        <f t="shared" si="360"/>
        <v>-0.38888888888888651</v>
      </c>
      <c r="G1746" s="13">
        <f t="shared" si="361"/>
        <v>22.352861111111153</v>
      </c>
      <c r="H1746" s="35" cm="1">
        <f t="array" ref="H1746">(m*g*_xll.Interp1d(-1,Parameters!$H$48:$H$54,Parameters!$I$48:$I$54,C1746)+c_w*A*rho_L*(C1746/3.6)^2/2+F1746*e_i*m)*C1746/3.6/1000</f>
        <v>-3.3235425860374961</v>
      </c>
      <c r="I1746" s="35">
        <f t="shared" si="351"/>
        <v>4.3730625085678998</v>
      </c>
      <c r="J1746" s="35">
        <f t="shared" si="352"/>
        <v>7257.4983335993447</v>
      </c>
      <c r="K1746" s="35">
        <f t="shared" si="353"/>
        <v>17.848654628719885</v>
      </c>
      <c r="L1746" s="35">
        <f t="shared" si="354"/>
        <v>889.07244072024309</v>
      </c>
      <c r="M1746" s="35" cm="1">
        <f t="array" ref="M1746">_xll.Interp2dTab(-1,1,Parameters!$V$29:$AI$29,Parameters!$U$30:$U$37,Parameters!$V$30:$AI$37,ABS(J1746),ABS(I1746))*_xll.Interp2dTab(-1,1,Parameters!$V$18:$AI$18,Parameters!$U$19:$U$26,Parameters!$V$19:$AI$26,ABS(J1746),ABS(I1746))</f>
        <v>0.40126989078124503</v>
      </c>
      <c r="N1746" s="35">
        <f t="shared" si="355"/>
        <v>-1.3336375705060828</v>
      </c>
      <c r="O1746" s="35">
        <f t="shared" si="356"/>
        <v>-1333.6375705060827</v>
      </c>
      <c r="P1746" s="35">
        <f t="shared" si="362"/>
        <v>3.3644846764553047</v>
      </c>
      <c r="Q1746" s="35" cm="1">
        <f t="array" ref="Q1746">_xll.Interp2dTab(-1,1,Parameters!$AL$29:$AY$29,Parameters!$AK$30:$AK$37,Parameters!$AL$30:$AY$37,ABS(L1746),ABS(K1746))</f>
        <v>0.72283612116911189</v>
      </c>
      <c r="R1746" s="35">
        <f t="shared" si="357"/>
        <v>-2.4023766314317032</v>
      </c>
      <c r="S1746" s="35">
        <f t="shared" si="363"/>
        <v>2.6051573978921474</v>
      </c>
      <c r="X1746" s="12"/>
      <c r="AB1746" s="17">
        <f>([1]WLTC_BFH!$I1747/1000-H1746)</f>
        <v>3.318382886037496</v>
      </c>
      <c r="AC1746" s="17">
        <f t="shared" si="358"/>
        <v>3.318382886037496</v>
      </c>
      <c r="AG1746" s="17">
        <f>([1]WLTC_BFH!$U1750/1000-N1746)</f>
        <v>2.3056008732582218</v>
      </c>
      <c r="AH1746" s="17">
        <f t="shared" si="359"/>
        <v>2.3056008732582218</v>
      </c>
      <c r="AK1746">
        <v>-1.2732127313109269</v>
      </c>
    </row>
    <row r="1747" spans="1:37" x14ac:dyDescent="0.3">
      <c r="A1747" s="6" t="s">
        <v>6</v>
      </c>
      <c r="B1747" s="6">
        <v>1743</v>
      </c>
      <c r="C1747" s="11">
        <v>95.9</v>
      </c>
      <c r="D1747" s="11">
        <v>95.9</v>
      </c>
      <c r="E1747" s="11">
        <v>99.934600000000003</v>
      </c>
      <c r="F1747" s="13">
        <f t="shared" si="360"/>
        <v>-0.36111111111111033</v>
      </c>
      <c r="G1747" s="13">
        <f t="shared" si="361"/>
        <v>22.379500000000043</v>
      </c>
      <c r="H1747" s="35" cm="1">
        <f t="array" ref="H1747">(m*g*_xll.Interp1d(-1,Parameters!$H$48:$H$54,Parameters!$I$48:$I$54,C1747)+c_w*A*rho_L*(C1747/3.6)^2/2+F1747*e_i*m)*C1747/3.6/1000</f>
        <v>-2.5303031855380702</v>
      </c>
      <c r="I1747" s="35">
        <f t="shared" si="351"/>
        <v>3.374462896305483</v>
      </c>
      <c r="J1747" s="35">
        <f t="shared" si="352"/>
        <v>7160.4330266684883</v>
      </c>
      <c r="K1747" s="35">
        <f t="shared" si="353"/>
        <v>13.772870311270829</v>
      </c>
      <c r="L1747" s="35">
        <f t="shared" si="354"/>
        <v>877.18155416740024</v>
      </c>
      <c r="M1747" s="35" cm="1">
        <f t="array" ref="M1747">_xll.Interp2dTab(-1,1,Parameters!$V$29:$AI$29,Parameters!$U$30:$U$37,Parameters!$V$30:$AI$37,ABS(J1747),ABS(I1747))*_xll.Interp2dTab(-1,1,Parameters!$V$18:$AI$18,Parameters!$U$19:$U$26,Parameters!$V$19:$AI$26,ABS(J1747),ABS(I1747))</f>
        <v>0.35579998602370805</v>
      </c>
      <c r="N1747" s="35">
        <f t="shared" si="355"/>
        <v>-0.90028183805018935</v>
      </c>
      <c r="O1747" s="35">
        <f t="shared" si="356"/>
        <v>-900.28183805018932</v>
      </c>
      <c r="P1747" s="35">
        <f t="shared" si="362"/>
        <v>3.3642345981669575</v>
      </c>
      <c r="Q1747" s="35" cm="1">
        <f t="array" ref="Q1747">_xll.Interp2dTab(-1,1,Parameters!$AL$29:$AY$29,Parameters!$AK$30:$AK$37,Parameters!$AL$30:$AY$37,ABS(L1747),ABS(K1747))</f>
        <v>0.65042586956413218</v>
      </c>
      <c r="R1747" s="35">
        <f t="shared" si="357"/>
        <v>-1.6457746497144929</v>
      </c>
      <c r="S1747" s="35">
        <f t="shared" si="363"/>
        <v>2.6047002382672266</v>
      </c>
      <c r="X1747" s="12"/>
      <c r="AB1747" s="17">
        <f>([1]WLTC_BFH!$I1748/1000-H1747)</f>
        <v>2.52532128553807</v>
      </c>
      <c r="AC1747" s="17">
        <f t="shared" si="358"/>
        <v>2.52532128553807</v>
      </c>
      <c r="AG1747" s="17">
        <f>([1]WLTC_BFH!$U1751/1000-N1747)</f>
        <v>4.4242063663519851</v>
      </c>
      <c r="AH1747" s="17">
        <f t="shared" si="359"/>
        <v>4.4242063663519851</v>
      </c>
      <c r="AK1747">
        <v>1.3198771729361694</v>
      </c>
    </row>
    <row r="1748" spans="1:37" x14ac:dyDescent="0.3">
      <c r="A1748" s="6" t="s">
        <v>6</v>
      </c>
      <c r="B1748" s="6">
        <v>1744</v>
      </c>
      <c r="C1748" s="11">
        <v>94.8</v>
      </c>
      <c r="D1748" s="11">
        <v>94.8</v>
      </c>
      <c r="E1748" s="11">
        <v>98.113900000000001</v>
      </c>
      <c r="F1748" s="13">
        <f t="shared" si="360"/>
        <v>-0.30555555555555791</v>
      </c>
      <c r="G1748" s="13">
        <f t="shared" si="361"/>
        <v>22.405833333333376</v>
      </c>
      <c r="H1748" s="35" cm="1">
        <f t="array" ref="H1748">(m*g*_xll.Interp1d(-1,Parameters!$H$48:$H$54,Parameters!$I$48:$I$54,C1748)+c_w*A*rho_L*(C1748/3.6)^2/2+F1748*e_i*m)*C1748/3.6/1000</f>
        <v>-0.72500711028198161</v>
      </c>
      <c r="I1748" s="35">
        <f t="shared" si="351"/>
        <v>0.97810308934157042</v>
      </c>
      <c r="J1748" s="35">
        <f t="shared" si="352"/>
        <v>7078.300843880842</v>
      </c>
      <c r="K1748" s="35">
        <f t="shared" si="353"/>
        <v>3.9921277591476199</v>
      </c>
      <c r="L1748" s="35">
        <f t="shared" si="354"/>
        <v>867.12003477653332</v>
      </c>
      <c r="M1748" s="35" cm="1">
        <f t="array" ref="M1748">_xll.Interp2dTab(-1,1,Parameters!$V$29:$AI$29,Parameters!$U$30:$U$37,Parameters!$V$30:$AI$37,ABS(J1748),ABS(I1748))*_xll.Interp2dTab(-1,1,Parameters!$V$18:$AI$18,Parameters!$U$19:$U$26,Parameters!$V$19:$AI$26,ABS(J1748),ABS(I1748))</f>
        <v>0.2466727731358789</v>
      </c>
      <c r="N1748" s="35">
        <f t="shared" si="355"/>
        <v>-0.17883951443648638</v>
      </c>
      <c r="O1748" s="35">
        <f t="shared" si="356"/>
        <v>-178.83951443648638</v>
      </c>
      <c r="P1748" s="35">
        <f t="shared" si="362"/>
        <v>3.3641849205240586</v>
      </c>
      <c r="Q1748" s="35" cm="1">
        <f t="array" ref="Q1748">_xll.Interp2dTab(-1,1,Parameters!$AL$29:$AY$29,Parameters!$AK$30:$AK$37,Parameters!$AL$30:$AY$37,ABS(L1748),ABS(K1748))</f>
        <v>0.47290838783976441</v>
      </c>
      <c r="R1748" s="35">
        <f t="shared" si="357"/>
        <v>-0.34286194369581818</v>
      </c>
      <c r="S1748" s="35">
        <f t="shared" si="363"/>
        <v>2.6046049988384223</v>
      </c>
      <c r="X1748" s="12"/>
      <c r="AB1748" s="17">
        <f>([1]WLTC_BFH!$I1749/1000-H1748)</f>
        <v>0.7201227102819816</v>
      </c>
      <c r="AC1748" s="17">
        <f t="shared" si="358"/>
        <v>0.7201227102819816</v>
      </c>
      <c r="AG1748" s="17">
        <f>([1]WLTC_BFH!$U1752/1000-N1748)</f>
        <v>5.8728395144364862</v>
      </c>
      <c r="AH1748" s="17">
        <f t="shared" si="359"/>
        <v>5.8728395144364862</v>
      </c>
      <c r="AK1748">
        <v>3.643573622971259</v>
      </c>
    </row>
    <row r="1749" spans="1:37" x14ac:dyDescent="0.3">
      <c r="A1749" s="6" t="s">
        <v>6</v>
      </c>
      <c r="B1749" s="6">
        <v>1745</v>
      </c>
      <c r="C1749" s="11">
        <v>93.8</v>
      </c>
      <c r="D1749" s="11">
        <v>93.8</v>
      </c>
      <c r="E1749" s="11">
        <v>96.568399999999997</v>
      </c>
      <c r="F1749" s="13">
        <f t="shared" si="360"/>
        <v>-0.27777777777777779</v>
      </c>
      <c r="G1749" s="13">
        <f t="shared" si="361"/>
        <v>22.431888888888931</v>
      </c>
      <c r="H1749" s="35" cm="1">
        <f t="array" ref="H1749">(m*g*_xll.Interp1d(-1,Parameters!$H$48:$H$54,Parameters!$I$48:$I$54,C1749)+c_w*A*rho_L*(C1749/3.6)^2/2+F1749*e_i*m)*C1749/3.6/1000</f>
        <v>7.6688598113845638E-2</v>
      </c>
      <c r="I1749" s="35">
        <f t="shared" si="351"/>
        <v>0.10456315110390042</v>
      </c>
      <c r="J1749" s="35">
        <f t="shared" si="352"/>
        <v>7003.6352231647988</v>
      </c>
      <c r="K1749" s="35">
        <f t="shared" si="353"/>
        <v>0.42677450123056959</v>
      </c>
      <c r="L1749" s="35">
        <f t="shared" si="354"/>
        <v>857.97319896665419</v>
      </c>
      <c r="M1749" s="35" cm="1">
        <f t="array" ref="M1749">_xll.Interp2dTab(-1,1,Parameters!$V$29:$AI$29,Parameters!$U$30:$U$37,Parameters!$V$30:$AI$37,ABS(J1749),ABS(I1749))*_xll.Interp2dTab(-1,1,Parameters!$V$18:$AI$18,Parameters!$U$19:$U$26,Parameters!$V$19:$AI$26,ABS(J1749),ABS(I1749))</f>
        <v>1.8188192778731772E-2</v>
      </c>
      <c r="N1749" s="35">
        <f t="shared" si="355"/>
        <v>4.2163946163755686</v>
      </c>
      <c r="O1749" s="35">
        <f t="shared" si="356"/>
        <v>4216.3946163755681</v>
      </c>
      <c r="P1749" s="35">
        <f t="shared" si="362"/>
        <v>3.3653561412508295</v>
      </c>
      <c r="Q1749" s="35" cm="1">
        <f t="array" ref="Q1749">_xll.Interp2dTab(-1,1,Parameters!$AL$29:$AY$29,Parameters!$AK$30:$AK$37,Parameters!$AL$30:$AY$37,ABS(L1749),ABS(K1749))</f>
        <v>0.40782542875854488</v>
      </c>
      <c r="R1749" s="35">
        <f t="shared" si="357"/>
        <v>0.18804270824232863</v>
      </c>
      <c r="S1749" s="35">
        <f t="shared" si="363"/>
        <v>2.6046572329240454</v>
      </c>
      <c r="X1749" s="12"/>
      <c r="AB1749" s="17">
        <f>([1]WLTC_BFH!$I1750/1000-H1749)</f>
        <v>-7.8833798113845638E-2</v>
      </c>
      <c r="AC1749" s="17">
        <f t="shared" si="358"/>
        <v>7.8833798113845638E-2</v>
      </c>
      <c r="AG1749" s="17">
        <f>([1]WLTC_BFH!$U1753/1000-N1749)</f>
        <v>1.4238989616061657</v>
      </c>
      <c r="AH1749" s="17">
        <f t="shared" si="359"/>
        <v>1.4238989616061657</v>
      </c>
      <c r="AK1749">
        <v>2.2572779798482383</v>
      </c>
    </row>
    <row r="1750" spans="1:37" x14ac:dyDescent="0.3">
      <c r="A1750" s="6" t="s">
        <v>6</v>
      </c>
      <c r="B1750" s="6">
        <v>1746</v>
      </c>
      <c r="C1750" s="11">
        <v>92.8</v>
      </c>
      <c r="D1750" s="11">
        <v>92.8</v>
      </c>
      <c r="E1750" s="11">
        <v>95.54</v>
      </c>
      <c r="F1750" s="13">
        <f t="shared" si="360"/>
        <v>-0.27777777777777779</v>
      </c>
      <c r="G1750" s="13">
        <f t="shared" si="361"/>
        <v>22.457666666666707</v>
      </c>
      <c r="H1750" s="35" cm="1">
        <f t="array" ref="H1750">(m*g*_xll.Interp1d(-1,Parameters!$H$48:$H$54,Parameters!$I$48:$I$54,C1750)+c_w*A*rho_L*(C1750/3.6)^2/2+F1750*e_i*m)*C1750/3.6/1000</f>
        <v>-0.11082668978815656</v>
      </c>
      <c r="I1750" s="35">
        <f t="shared" si="351"/>
        <v>0.15273799584916836</v>
      </c>
      <c r="J1750" s="35">
        <f t="shared" si="352"/>
        <v>6928.9696024487548</v>
      </c>
      <c r="K1750" s="35">
        <f t="shared" si="353"/>
        <v>0.62340013005838069</v>
      </c>
      <c r="L1750" s="35">
        <f t="shared" si="354"/>
        <v>848.82636315677507</v>
      </c>
      <c r="M1750" s="35" cm="1">
        <f t="array" ref="M1750">_xll.Interp2dTab(-1,1,Parameters!$V$29:$AI$29,Parameters!$U$30:$U$37,Parameters!$V$30:$AI$37,ABS(J1750),ABS(I1750))*_xll.Interp2dTab(-1,1,Parameters!$V$18:$AI$18,Parameters!$U$19:$U$26,Parameters!$V$19:$AI$26,ABS(J1750),ABS(I1750))</f>
        <v>2.7071723179457267E-2</v>
      </c>
      <c r="N1750" s="35">
        <f t="shared" si="355"/>
        <v>-3.0002694668405578E-3</v>
      </c>
      <c r="O1750" s="35">
        <f t="shared" si="356"/>
        <v>-3.0002694668405576</v>
      </c>
      <c r="P1750" s="35">
        <f t="shared" si="362"/>
        <v>3.3653553078426444</v>
      </c>
      <c r="Q1750" s="35" cm="1">
        <f t="array" ref="Q1750">_xll.Interp2dTab(-1,1,Parameters!$AL$29:$AY$29,Parameters!$AK$30:$AK$37,Parameters!$AL$30:$AY$37,ABS(L1750),ABS(K1750))</f>
        <v>0.41147641555595998</v>
      </c>
      <c r="R1750" s="35">
        <f t="shared" si="357"/>
        <v>-4.5602569061962979E-2</v>
      </c>
      <c r="S1750" s="35">
        <f t="shared" si="363"/>
        <v>2.6046445655437505</v>
      </c>
      <c r="X1750" s="12"/>
      <c r="AB1750" s="17">
        <f>([1]WLTC_BFH!$I1751/1000-H1750)</f>
        <v>0.11461968978815656</v>
      </c>
      <c r="AC1750" s="17">
        <f t="shared" si="358"/>
        <v>0.11461968978815656</v>
      </c>
      <c r="AG1750" s="17">
        <f>([1]WLTC_BFH!$U1754/1000-N1750)</f>
        <v>4.4627361185232228</v>
      </c>
      <c r="AH1750" s="17">
        <f t="shared" si="359"/>
        <v>4.4627361185232228</v>
      </c>
      <c r="AK1750">
        <v>-4.1111036517317059</v>
      </c>
    </row>
    <row r="1751" spans="1:37" x14ac:dyDescent="0.3">
      <c r="A1751" s="6" t="s">
        <v>6</v>
      </c>
      <c r="B1751" s="6">
        <v>1747</v>
      </c>
      <c r="C1751" s="11">
        <v>91.8</v>
      </c>
      <c r="D1751" s="11">
        <v>91.8</v>
      </c>
      <c r="E1751" s="11">
        <v>94.337199999999996</v>
      </c>
      <c r="F1751" s="13">
        <f t="shared" si="360"/>
        <v>-0.27777777777777779</v>
      </c>
      <c r="G1751" s="13">
        <f t="shared" si="361"/>
        <v>22.483166666666708</v>
      </c>
      <c r="H1751" s="35" cm="1">
        <f t="array" ref="H1751">(m*g*_xll.Interp1d(-1,Parameters!$H$48:$H$54,Parameters!$I$48:$I$54,C1751)+c_w*A*rho_L*(C1751/3.6)^2/2+F1751*e_i*m)*C1751/3.6/1000</f>
        <v>-0.29278788093234293</v>
      </c>
      <c r="I1751" s="35">
        <f t="shared" si="351"/>
        <v>0.40790696168690121</v>
      </c>
      <c r="J1751" s="35">
        <f t="shared" si="352"/>
        <v>6854.3039817327135</v>
      </c>
      <c r="K1751" s="35">
        <f t="shared" si="353"/>
        <v>1.6648722641250873</v>
      </c>
      <c r="L1751" s="35">
        <f t="shared" si="354"/>
        <v>839.67952734689618</v>
      </c>
      <c r="M1751" s="35" cm="1">
        <f t="array" ref="M1751">_xll.Interp2dTab(-1,1,Parameters!$V$29:$AI$29,Parameters!$U$30:$U$37,Parameters!$V$30:$AI$37,ABS(J1751),ABS(I1751))*_xll.Interp2dTab(-1,1,Parameters!$V$18:$AI$18,Parameters!$U$19:$U$26,Parameters!$V$19:$AI$26,ABS(J1751),ABS(I1751))</f>
        <v>8.141640857222375E-2</v>
      </c>
      <c r="N1751" s="35">
        <f t="shared" si="355"/>
        <v>-2.383773773898323E-2</v>
      </c>
      <c r="O1751" s="35">
        <f t="shared" si="356"/>
        <v>-23.837737738983229</v>
      </c>
      <c r="P1751" s="35">
        <f t="shared" si="362"/>
        <v>3.365348686248828</v>
      </c>
      <c r="Q1751" s="35" cm="1">
        <f t="array" ref="Q1751">_xll.Interp2dTab(-1,1,Parameters!$AL$29:$AY$29,Parameters!$AK$30:$AK$37,Parameters!$AL$30:$AY$37,ABS(L1751),ABS(K1751))</f>
        <v>0.43077110780928413</v>
      </c>
      <c r="R1751" s="35">
        <f t="shared" si="357"/>
        <v>-0.12612455982235815</v>
      </c>
      <c r="S1751" s="35">
        <f t="shared" si="363"/>
        <v>2.6046095309438</v>
      </c>
      <c r="X1751" s="12"/>
      <c r="AB1751" s="17">
        <f>([1]WLTC_BFH!$I1752/1000-H1751)</f>
        <v>0.29169708093234292</v>
      </c>
      <c r="AC1751" s="17">
        <f t="shared" si="358"/>
        <v>0.29169708093234292</v>
      </c>
      <c r="AG1751" s="17">
        <f>([1]WLTC_BFH!$U1755/1000-N1751)</f>
        <v>6.3114847965624916</v>
      </c>
      <c r="AH1751" s="17">
        <f t="shared" si="359"/>
        <v>6.3114847965624916</v>
      </c>
      <c r="AK1751">
        <v>-2.9643573546437985E-2</v>
      </c>
    </row>
    <row r="1752" spans="1:37" x14ac:dyDescent="0.3">
      <c r="A1752" s="6" t="s">
        <v>6</v>
      </c>
      <c r="B1752" s="6">
        <v>1748</v>
      </c>
      <c r="C1752" s="11">
        <v>91</v>
      </c>
      <c r="D1752" s="11">
        <v>91</v>
      </c>
      <c r="E1752" s="11">
        <v>93.521199999999993</v>
      </c>
      <c r="F1752" s="13">
        <f t="shared" si="360"/>
        <v>-0.22222222222222143</v>
      </c>
      <c r="G1752" s="13">
        <f t="shared" si="361"/>
        <v>22.508444444444486</v>
      </c>
      <c r="H1752" s="35" cm="1">
        <f t="array" ref="H1752">(m*g*_xll.Interp1d(-1,Parameters!$H$48:$H$54,Parameters!$I$48:$I$54,C1752)+c_w*A*rho_L*(C1752/3.6)^2/2+F1752*e_i*m)*C1752/3.6/1000</f>
        <v>1.4754856111117856</v>
      </c>
      <c r="I1752" s="35">
        <f t="shared" si="351"/>
        <v>2.0736921730734958</v>
      </c>
      <c r="J1752" s="35">
        <f t="shared" si="352"/>
        <v>6794.5714851598805</v>
      </c>
      <c r="K1752" s="35">
        <f t="shared" si="353"/>
        <v>8.4637746043994735</v>
      </c>
      <c r="L1752" s="35">
        <f t="shared" si="354"/>
        <v>832.362058698993</v>
      </c>
      <c r="M1752" s="35" cm="1">
        <f t="array" ref="M1752">_xll.Interp2dTab(-1,1,Parameters!$V$29:$AI$29,Parameters!$U$30:$U$37,Parameters!$V$30:$AI$37,ABS(J1752),ABS(I1752))*_xll.Interp2dTab(-1,1,Parameters!$V$18:$AI$18,Parameters!$U$19:$U$26,Parameters!$V$19:$AI$26,ABS(J1752),ABS(I1752))</f>
        <v>0.29956587168237836</v>
      </c>
      <c r="N1752" s="35">
        <f t="shared" si="355"/>
        <v>4.9254129077700926</v>
      </c>
      <c r="O1752" s="35">
        <f t="shared" si="356"/>
        <v>4925.4129077700927</v>
      </c>
      <c r="P1752" s="35">
        <f t="shared" si="362"/>
        <v>3.3667168565009864</v>
      </c>
      <c r="Q1752" s="35" cm="1">
        <f t="array" ref="Q1752">_xll.Interp2dTab(-1,1,Parameters!$AL$29:$AY$29,Parameters!$AK$30:$AK$37,Parameters!$AL$30:$AY$37,ABS(L1752),ABS(K1752))</f>
        <v>0.5569277211982091</v>
      </c>
      <c r="R1752" s="35">
        <f t="shared" si="357"/>
        <v>2.649330523424716</v>
      </c>
      <c r="S1752" s="35">
        <f t="shared" si="363"/>
        <v>2.6053454560891955</v>
      </c>
      <c r="X1752" s="12"/>
      <c r="AB1752" s="17">
        <f>([1]WLTC_BFH!$I1753/1000-H1752)</f>
        <v>-1.4710516111117855</v>
      </c>
      <c r="AC1752" s="17">
        <f t="shared" si="358"/>
        <v>1.4710516111117855</v>
      </c>
      <c r="AG1752" s="17">
        <f>([1]WLTC_BFH!$U1756/1000-N1752)</f>
        <v>2.4916067000729543</v>
      </c>
      <c r="AH1752" s="17">
        <f t="shared" si="359"/>
        <v>2.4916067000729543</v>
      </c>
      <c r="AK1752">
        <v>-2.309516866485831</v>
      </c>
    </row>
    <row r="1753" spans="1:37" x14ac:dyDescent="0.3">
      <c r="A1753" s="6" t="s">
        <v>6</v>
      </c>
      <c r="B1753" s="6">
        <v>1749</v>
      </c>
      <c r="C1753" s="11">
        <v>90.2</v>
      </c>
      <c r="D1753" s="11">
        <v>90.2</v>
      </c>
      <c r="E1753" s="11">
        <v>92.461699999999993</v>
      </c>
      <c r="F1753" s="13">
        <f t="shared" si="360"/>
        <v>-0.22222222222222143</v>
      </c>
      <c r="G1753" s="13">
        <f t="shared" si="361"/>
        <v>22.533500000000043</v>
      </c>
      <c r="H1753" s="35" cm="1">
        <f t="array" ref="H1753">(m*g*_xll.Interp1d(-1,Parameters!$H$48:$H$54,Parameters!$I$48:$I$54,C1753)+c_w*A*rho_L*(C1753/3.6)^2/2+F1753*e_i*m)*C1753/3.6/1000</f>
        <v>1.3205888752142187</v>
      </c>
      <c r="I1753" s="35">
        <f t="shared" si="351"/>
        <v>1.8724567667201557</v>
      </c>
      <c r="J1753" s="35">
        <f t="shared" si="352"/>
        <v>6734.8389885870456</v>
      </c>
      <c r="K1753" s="35">
        <f t="shared" si="353"/>
        <v>7.6424322933683158</v>
      </c>
      <c r="L1753" s="35">
        <f t="shared" si="354"/>
        <v>825.0445900510897</v>
      </c>
      <c r="M1753" s="35" cm="1">
        <f t="array" ref="M1753">_xll.Interp2dTab(-1,1,Parameters!$V$29:$AI$29,Parameters!$U$30:$U$37,Parameters!$V$30:$AI$37,ABS(J1753),ABS(I1753))*_xll.Interp2dTab(-1,1,Parameters!$V$18:$AI$18,Parameters!$U$19:$U$26,Parameters!$V$19:$AI$26,ABS(J1753),ABS(I1753))</f>
        <v>0.29093899614062774</v>
      </c>
      <c r="N1753" s="35">
        <f t="shared" si="355"/>
        <v>4.5390576469023811</v>
      </c>
      <c r="O1753" s="35">
        <f t="shared" si="356"/>
        <v>4539.0576469023808</v>
      </c>
      <c r="P1753" s="35">
        <f t="shared" si="362"/>
        <v>3.3679777058473483</v>
      </c>
      <c r="Q1753" s="35" cm="1">
        <f t="array" ref="Q1753">_xll.Interp2dTab(-1,1,Parameters!$AL$29:$AY$29,Parameters!$AK$30:$AK$37,Parameters!$AL$30:$AY$37,ABS(L1753),ABS(K1753))</f>
        <v>0.54214651444507944</v>
      </c>
      <c r="R1753" s="35">
        <f t="shared" si="357"/>
        <v>2.4358523757474</v>
      </c>
      <c r="S1753" s="35">
        <f t="shared" si="363"/>
        <v>2.6060220817491255</v>
      </c>
      <c r="X1753" s="12"/>
      <c r="AB1753" s="17">
        <f>([1]WLTC_BFH!$I1754/1000-H1753)</f>
        <v>-1.3206647752142187</v>
      </c>
      <c r="AC1753" s="17">
        <f t="shared" si="358"/>
        <v>1.3206647752142187</v>
      </c>
      <c r="AG1753" s="17">
        <f>([1]WLTC_BFH!$U1757/1000-N1753)</f>
        <v>3.6753207314762362</v>
      </c>
      <c r="AH1753" s="17">
        <f t="shared" si="359"/>
        <v>3.6753207314762362</v>
      </c>
      <c r="AK1753">
        <v>1.1919027264431774</v>
      </c>
    </row>
    <row r="1754" spans="1:37" x14ac:dyDescent="0.3">
      <c r="A1754" s="6" t="s">
        <v>6</v>
      </c>
      <c r="B1754" s="6">
        <v>1750</v>
      </c>
      <c r="C1754" s="11">
        <v>89.6</v>
      </c>
      <c r="D1754" s="11">
        <v>89.6</v>
      </c>
      <c r="E1754" s="11">
        <v>91.574100000000001</v>
      </c>
      <c r="F1754" s="13">
        <f t="shared" si="360"/>
        <v>-0.16666666666666904</v>
      </c>
      <c r="G1754" s="13">
        <f t="shared" si="361"/>
        <v>22.558388888888931</v>
      </c>
      <c r="H1754" s="35" cm="1">
        <f t="array" ref="H1754">(m*g*_xll.Interp1d(-1,Parameters!$H$48:$H$54,Parameters!$I$48:$I$54,C1754)+c_w*A*rho_L*(C1754/3.6)^2/2+F1754*e_i*m)*C1754/3.6/1000</f>
        <v>3.087190208905759</v>
      </c>
      <c r="I1754" s="35">
        <f t="shared" si="351"/>
        <v>4.4066248650509445</v>
      </c>
      <c r="J1754" s="35">
        <f t="shared" si="352"/>
        <v>6690.0396161574181</v>
      </c>
      <c r="K1754" s="35">
        <f t="shared" si="353"/>
        <v>17.985639386705429</v>
      </c>
      <c r="L1754" s="35">
        <f t="shared" si="354"/>
        <v>819.55648856516211</v>
      </c>
      <c r="M1754" s="35" cm="1">
        <f t="array" ref="M1754">_xll.Interp2dTab(-1,1,Parameters!$V$29:$AI$29,Parameters!$U$30:$U$37,Parameters!$V$30:$AI$37,ABS(J1754),ABS(I1754))*_xll.Interp2dTab(-1,1,Parameters!$V$18:$AI$18,Parameters!$U$19:$U$26,Parameters!$V$19:$AI$26,ABS(J1754),ABS(I1754))</f>
        <v>0.40653462966811238</v>
      </c>
      <c r="N1754" s="35">
        <f t="shared" si="355"/>
        <v>7.5939169350126114</v>
      </c>
      <c r="O1754" s="35">
        <f t="shared" si="356"/>
        <v>7593.9169350126112</v>
      </c>
      <c r="P1754" s="35">
        <f t="shared" si="362"/>
        <v>3.3700871272181852</v>
      </c>
      <c r="Q1754" s="35" cm="1">
        <f t="array" ref="Q1754">_xll.Interp2dTab(-1,1,Parameters!$AL$29:$AY$29,Parameters!$AK$30:$AK$37,Parameters!$AL$30:$AY$37,ABS(L1754),ABS(K1754))</f>
        <v>0.73531613286203623</v>
      </c>
      <c r="R1754" s="35">
        <f t="shared" si="357"/>
        <v>4.1984529795227452</v>
      </c>
      <c r="S1754" s="35">
        <f t="shared" si="363"/>
        <v>2.6071883186878817</v>
      </c>
      <c r="X1754" s="12"/>
      <c r="AB1754" s="17">
        <f>([1]WLTC_BFH!$I1755/1000-H1754)</f>
        <v>-3.0844038089057588</v>
      </c>
      <c r="AC1754" s="17">
        <f t="shared" si="358"/>
        <v>3.0844038089057588</v>
      </c>
      <c r="AG1754" s="17">
        <f>([1]WLTC_BFH!$U1758/1000-N1754)</f>
        <v>-3.3662132313089819</v>
      </c>
      <c r="AH1754" s="17">
        <f t="shared" si="359"/>
        <v>3.3662132313089819</v>
      </c>
      <c r="AK1754">
        <v>-4.0186010253710913</v>
      </c>
    </row>
    <row r="1755" spans="1:37" x14ac:dyDescent="0.3">
      <c r="A1755" s="6" t="s">
        <v>6</v>
      </c>
      <c r="B1755" s="6">
        <v>1751</v>
      </c>
      <c r="C1755" s="11">
        <v>89.1</v>
      </c>
      <c r="D1755" s="11">
        <v>89.1</v>
      </c>
      <c r="E1755" s="11">
        <v>90.837800000000001</v>
      </c>
      <c r="F1755" s="13">
        <f t="shared" si="360"/>
        <v>-0.1388888888888889</v>
      </c>
      <c r="G1755" s="13">
        <f t="shared" si="361"/>
        <v>22.583138888888932</v>
      </c>
      <c r="H1755" s="35" cm="1">
        <f t="array" ref="H1755">(m*g*_xll.Interp1d(-1,Parameters!$H$48:$H$54,Parameters!$I$48:$I$54,C1755)+c_w*A*rho_L*(C1755/3.6)^2/2+F1755*e_i*m)*C1755/3.6/1000</f>
        <v>3.918269603973199</v>
      </c>
      <c r="I1755" s="35">
        <f t="shared" si="351"/>
        <v>5.6242849177910559</v>
      </c>
      <c r="J1755" s="35">
        <f t="shared" si="352"/>
        <v>6652.7068057993974</v>
      </c>
      <c r="K1755" s="35">
        <f t="shared" si="353"/>
        <v>22.955518891964196</v>
      </c>
      <c r="L1755" s="35">
        <f t="shared" si="354"/>
        <v>814.98307066022267</v>
      </c>
      <c r="M1755" s="35" cm="1">
        <f t="array" ref="M1755">_xll.Interp2dTab(-1,1,Parameters!$V$29:$AI$29,Parameters!$U$30:$U$37,Parameters!$V$30:$AI$37,ABS(J1755),ABS(I1755))*_xll.Interp2dTab(-1,1,Parameters!$V$18:$AI$18,Parameters!$U$19:$U$26,Parameters!$V$19:$AI$26,ABS(J1755),ABS(I1755))</f>
        <v>0.46761586571892583</v>
      </c>
      <c r="N1755" s="35">
        <f t="shared" si="355"/>
        <v>8.3792486338100201</v>
      </c>
      <c r="O1755" s="35">
        <f t="shared" si="356"/>
        <v>8379.2486338100207</v>
      </c>
      <c r="P1755" s="35">
        <f t="shared" si="362"/>
        <v>3.3724146962831325</v>
      </c>
      <c r="Q1755" s="35" cm="1">
        <f t="array" ref="Q1755">_xll.Interp2dTab(-1,1,Parameters!$AL$29:$AY$29,Parameters!$AK$30:$AK$37,Parameters!$AL$30:$AY$37,ABS(L1755),ABS(K1755))</f>
        <v>0.82881220187612392</v>
      </c>
      <c r="R1755" s="35">
        <f t="shared" si="357"/>
        <v>4.7275722957549222</v>
      </c>
      <c r="S1755" s="35">
        <f t="shared" si="363"/>
        <v>2.6085015332144801</v>
      </c>
      <c r="X1755" s="12"/>
      <c r="AB1755" s="17">
        <f>([1]WLTC_BFH!$I1756/1000-H1755)</f>
        <v>-3.9148993039731992</v>
      </c>
      <c r="AC1755" s="17">
        <f t="shared" si="358"/>
        <v>3.9148993039731992</v>
      </c>
      <c r="AG1755" s="17">
        <f>([1]WLTC_BFH!$U1759/1000-N1755)</f>
        <v>-3.3420634486250922</v>
      </c>
      <c r="AH1755" s="17">
        <f t="shared" si="359"/>
        <v>3.3420634486250922</v>
      </c>
      <c r="AK1755">
        <v>-4.1945020742636174</v>
      </c>
    </row>
    <row r="1756" spans="1:37" x14ac:dyDescent="0.3">
      <c r="A1756" s="6" t="s">
        <v>6</v>
      </c>
      <c r="B1756" s="6">
        <v>1752</v>
      </c>
      <c r="C1756" s="11">
        <v>88.6</v>
      </c>
      <c r="D1756" s="11">
        <v>88.6</v>
      </c>
      <c r="E1756" s="11">
        <v>90.171899999999994</v>
      </c>
      <c r="F1756" s="13">
        <f t="shared" si="360"/>
        <v>-0.1388888888888889</v>
      </c>
      <c r="G1756" s="13">
        <f t="shared" si="361"/>
        <v>22.607750000000042</v>
      </c>
      <c r="H1756" s="35" cm="1">
        <f t="array" ref="H1756">(m*g*_xll.Interp1d(-1,Parameters!$H$48:$H$54,Parameters!$I$48:$I$54,C1756)+c_w*A*rho_L*(C1756/3.6)^2/2+F1756*e_i*m)*C1756/3.6/1000</f>
        <v>3.8104440698310929</v>
      </c>
      <c r="I1756" s="35">
        <f t="shared" si="351"/>
        <v>5.5003784472961339</v>
      </c>
      <c r="J1756" s="35">
        <f t="shared" si="352"/>
        <v>6615.3739954413768</v>
      </c>
      <c r="K1756" s="35">
        <f t="shared" si="353"/>
        <v>22.449794632639172</v>
      </c>
      <c r="L1756" s="35">
        <f t="shared" si="354"/>
        <v>810.40965275528322</v>
      </c>
      <c r="M1756" s="35" cm="1">
        <f t="array" ref="M1756">_xll.Interp2dTab(-1,1,Parameters!$V$29:$AI$29,Parameters!$U$30:$U$37,Parameters!$V$30:$AI$37,ABS(J1756),ABS(I1756))*_xll.Interp2dTab(-1,1,Parameters!$V$18:$AI$18,Parameters!$U$19:$U$26,Parameters!$V$19:$AI$26,ABS(J1756),ABS(I1756))</f>
        <v>0.46114313618403663</v>
      </c>
      <c r="N1756" s="35">
        <f t="shared" si="355"/>
        <v>8.2630397610654036</v>
      </c>
      <c r="O1756" s="35">
        <f t="shared" si="356"/>
        <v>8263.0397610654036</v>
      </c>
      <c r="P1756" s="35">
        <f t="shared" si="362"/>
        <v>3.3747099851056506</v>
      </c>
      <c r="Q1756" s="35" cm="1">
        <f t="array" ref="Q1756">_xll.Interp2dTab(-1,1,Parameters!$AL$29:$AY$29,Parameters!$AK$30:$AK$37,Parameters!$AL$30:$AY$37,ABS(L1756),ABS(K1756))</f>
        <v>0.82018658256119092</v>
      </c>
      <c r="R1756" s="35">
        <f t="shared" si="357"/>
        <v>4.6458259021163766</v>
      </c>
      <c r="S1756" s="35">
        <f t="shared" si="363"/>
        <v>2.6097920404095123</v>
      </c>
      <c r="X1756" s="12"/>
      <c r="AB1756" s="17">
        <f>([1]WLTC_BFH!$I1757/1000-H1756)</f>
        <v>-3.8058471698310927</v>
      </c>
      <c r="AC1756" s="17">
        <f t="shared" si="358"/>
        <v>3.8058471698310927</v>
      </c>
      <c r="AG1756" s="17">
        <f>([1]WLTC_BFH!$U1760/1000-N1756)</f>
        <v>0.5889602389345967</v>
      </c>
      <c r="AH1756" s="17">
        <f t="shared" si="359"/>
        <v>0.5889602389345967</v>
      </c>
      <c r="AK1756">
        <v>-0.66460678410643048</v>
      </c>
    </row>
    <row r="1757" spans="1:37" x14ac:dyDescent="0.3">
      <c r="A1757" s="6" t="s">
        <v>6</v>
      </c>
      <c r="B1757" s="6">
        <v>1753</v>
      </c>
      <c r="C1757" s="11">
        <v>88.1</v>
      </c>
      <c r="D1757" s="11">
        <v>88.1</v>
      </c>
      <c r="E1757" s="11">
        <v>89.381399999999999</v>
      </c>
      <c r="F1757" s="13">
        <f t="shared" si="360"/>
        <v>-0.1388888888888889</v>
      </c>
      <c r="G1757" s="13">
        <f t="shared" si="361"/>
        <v>22.632222222222264</v>
      </c>
      <c r="H1757" s="35" cm="1">
        <f t="array" ref="H1757">(m*g*_xll.Interp1d(-1,Parameters!$H$48:$H$54,Parameters!$I$48:$I$54,C1757)+c_w*A*rho_L*(C1757/3.6)^2/2+F1757*e_i*m)*C1757/3.6/1000</f>
        <v>3.7039545448089961</v>
      </c>
      <c r="I1757" s="35">
        <f t="shared" si="351"/>
        <v>5.3770050220800449</v>
      </c>
      <c r="J1757" s="35">
        <f t="shared" si="352"/>
        <v>6578.0411850833552</v>
      </c>
      <c r="K1757" s="35">
        <f t="shared" si="353"/>
        <v>21.946245997619705</v>
      </c>
      <c r="L1757" s="35">
        <f t="shared" si="354"/>
        <v>805.83623485034366</v>
      </c>
      <c r="M1757" s="35" cm="1">
        <f t="array" ref="M1757">_xll.Interp2dTab(-1,1,Parameters!$V$29:$AI$29,Parameters!$U$30:$U$37,Parameters!$V$30:$AI$37,ABS(J1757),ABS(I1757))*_xll.Interp2dTab(-1,1,Parameters!$V$18:$AI$18,Parameters!$U$19:$U$26,Parameters!$V$19:$AI$26,ABS(J1757),ABS(I1757))</f>
        <v>0.45474098553441267</v>
      </c>
      <c r="N1757" s="35">
        <f t="shared" si="355"/>
        <v>8.1451961943920672</v>
      </c>
      <c r="O1757" s="35">
        <f t="shared" si="356"/>
        <v>8145.1961943920669</v>
      </c>
      <c r="P1757" s="35">
        <f t="shared" si="362"/>
        <v>3.3769725396040928</v>
      </c>
      <c r="Q1757" s="35" cm="1">
        <f t="array" ref="Q1757">_xll.Interp2dTab(-1,1,Parameters!$AL$29:$AY$29,Parameters!$AK$30:$AK$37,Parameters!$AL$30:$AY$37,ABS(L1757),ABS(K1757))</f>
        <v>0.81156475718944632</v>
      </c>
      <c r="R1757" s="35">
        <f t="shared" si="357"/>
        <v>4.5639667223060174</v>
      </c>
      <c r="S1757" s="35">
        <f t="shared" si="363"/>
        <v>2.611059808943486</v>
      </c>
      <c r="X1757" s="12"/>
      <c r="AB1757" s="17">
        <f>([1]WLTC_BFH!$I1758/1000-H1757)</f>
        <v>-3.7023672448089959</v>
      </c>
      <c r="AC1757" s="17">
        <f t="shared" si="358"/>
        <v>3.7023672448089959</v>
      </c>
      <c r="AG1757" s="17">
        <f>([1]WLTC_BFH!$U1761/1000-N1757)</f>
        <v>2.6922583510622307</v>
      </c>
      <c r="AH1757" s="17">
        <f t="shared" si="359"/>
        <v>2.6922583510622307</v>
      </c>
      <c r="AK1757">
        <v>2.6299542271434575</v>
      </c>
    </row>
    <row r="1758" spans="1:37" x14ac:dyDescent="0.3">
      <c r="A1758" s="6" t="s">
        <v>6</v>
      </c>
      <c r="B1758" s="6">
        <v>1754</v>
      </c>
      <c r="C1758" s="11">
        <v>87.6</v>
      </c>
      <c r="D1758" s="11">
        <v>87.6</v>
      </c>
      <c r="E1758" s="11">
        <v>88.525099999999995</v>
      </c>
      <c r="F1758" s="13">
        <f t="shared" si="360"/>
        <v>-0.1388888888888889</v>
      </c>
      <c r="G1758" s="13">
        <f t="shared" si="361"/>
        <v>22.656555555555599</v>
      </c>
      <c r="H1758" s="35" cm="1">
        <f t="array" ref="H1758">(m*g*_xll.Interp1d(-1,Parameters!$H$48:$H$54,Parameters!$I$48:$I$54,C1758)+c_w*A*rho_L*(C1758/3.6)^2/2+F1758*e_i*m)*C1758/3.6/1000</f>
        <v>3.5987947771129258</v>
      </c>
      <c r="I1758" s="35">
        <f t="shared" si="351"/>
        <v>5.2541646421427881</v>
      </c>
      <c r="J1758" s="35">
        <f t="shared" si="352"/>
        <v>6540.7083747253346</v>
      </c>
      <c r="K1758" s="35">
        <f t="shared" si="353"/>
        <v>21.444872986905789</v>
      </c>
      <c r="L1758" s="35">
        <f t="shared" si="354"/>
        <v>801.26281694540421</v>
      </c>
      <c r="M1758" s="35" cm="1">
        <f t="array" ref="M1758">_xll.Interp2dTab(-1,1,Parameters!$V$29:$AI$29,Parameters!$U$30:$U$37,Parameters!$V$30:$AI$37,ABS(J1758),ABS(I1758))*_xll.Interp2dTab(-1,1,Parameters!$V$18:$AI$18,Parameters!$U$19:$U$26,Parameters!$V$19:$AI$26,ABS(J1758),ABS(I1758))</f>
        <v>0.4484088473920001</v>
      </c>
      <c r="N1758" s="35">
        <f t="shared" si="355"/>
        <v>8.025699756023883</v>
      </c>
      <c r="O1758" s="35">
        <f t="shared" si="356"/>
        <v>8025.6997560238833</v>
      </c>
      <c r="P1758" s="35">
        <f t="shared" si="362"/>
        <v>3.3792019006474328</v>
      </c>
      <c r="Q1758" s="35" cm="1">
        <f t="array" ref="Q1758">_xll.Interp2dTab(-1,1,Parameters!$AL$29:$AY$29,Parameters!$AK$30:$AK$37,Parameters!$AL$30:$AY$37,ABS(L1758),ABS(K1758))</f>
        <v>0.80294696456182957</v>
      </c>
      <c r="R1758" s="35">
        <f t="shared" si="357"/>
        <v>4.4819831644507158</v>
      </c>
      <c r="S1758" s="35">
        <f t="shared" si="363"/>
        <v>2.6123048042669446</v>
      </c>
      <c r="X1758" s="12"/>
      <c r="AB1758" s="17">
        <f>([1]WLTC_BFH!$I1759/1000-H1758)</f>
        <v>-3.5967442771129257</v>
      </c>
      <c r="AC1758" s="17">
        <f t="shared" si="358"/>
        <v>3.5967442771129257</v>
      </c>
      <c r="AG1758" s="17">
        <f>([1]WLTC_BFH!$U1762/1000-N1758)</f>
        <v>2.791492287542674E-2</v>
      </c>
      <c r="AH1758" s="17">
        <f t="shared" si="359"/>
        <v>2.791492287542674E-2</v>
      </c>
      <c r="AK1758">
        <v>0.68861637066921855</v>
      </c>
    </row>
    <row r="1759" spans="1:37" x14ac:dyDescent="0.3">
      <c r="A1759" s="6" t="s">
        <v>6</v>
      </c>
      <c r="B1759" s="6">
        <v>1755</v>
      </c>
      <c r="C1759" s="11">
        <v>87.1</v>
      </c>
      <c r="D1759" s="11">
        <v>87.1</v>
      </c>
      <c r="E1759" s="11">
        <v>88.052599999999998</v>
      </c>
      <c r="F1759" s="13">
        <f t="shared" si="360"/>
        <v>-0.1388888888888889</v>
      </c>
      <c r="G1759" s="13">
        <f t="shared" si="361"/>
        <v>22.680750000000042</v>
      </c>
      <c r="H1759" s="35" cm="1">
        <f t="array" ref="H1759">(m*g*_xll.Interp1d(-1,Parameters!$H$48:$H$54,Parameters!$I$48:$I$54,C1759)+c_w*A*rho_L*(C1759/3.6)^2/2+F1759*e_i*m)*C1759/3.6/1000</f>
        <v>3.4949585149489009</v>
      </c>
      <c r="I1759" s="35">
        <f t="shared" si="351"/>
        <v>5.1318573074843625</v>
      </c>
      <c r="J1759" s="35">
        <f t="shared" si="352"/>
        <v>6503.3755643673121</v>
      </c>
      <c r="K1759" s="35">
        <f t="shared" si="353"/>
        <v>20.945675600497427</v>
      </c>
      <c r="L1759" s="35">
        <f t="shared" si="354"/>
        <v>796.68939904046454</v>
      </c>
      <c r="M1759" s="35" cm="1">
        <f t="array" ref="M1759">_xll.Interp2dTab(-1,1,Parameters!$V$29:$AI$29,Parameters!$U$30:$U$37,Parameters!$V$30:$AI$37,ABS(J1759),ABS(I1759))*_xll.Interp2dTab(-1,1,Parameters!$V$18:$AI$18,Parameters!$U$19:$U$26,Parameters!$V$19:$AI$26,ABS(J1759),ABS(I1759))</f>
        <v>0.4421461581487286</v>
      </c>
      <c r="N1759" s="35">
        <f t="shared" si="355"/>
        <v>7.9045321338589378</v>
      </c>
      <c r="O1759" s="35">
        <f t="shared" si="356"/>
        <v>7904.5321338589374</v>
      </c>
      <c r="P1759" s="35">
        <f t="shared" si="362"/>
        <v>3.3813976040179492</v>
      </c>
      <c r="Q1759" s="35" cm="1">
        <f t="array" ref="Q1759">_xll.Interp2dTab(-1,1,Parameters!$AL$29:$AY$29,Parameters!$AK$30:$AK$37,Parameters!$AL$30:$AY$37,ABS(L1759),ABS(K1759))</f>
        <v>0.79405607238431608</v>
      </c>
      <c r="R1759" s="35">
        <f t="shared" si="357"/>
        <v>4.4014001485494241</v>
      </c>
      <c r="S1759" s="35">
        <f t="shared" si="363"/>
        <v>2.6135274154193193</v>
      </c>
      <c r="X1759" s="12"/>
      <c r="AB1759" s="17">
        <f>([1]WLTC_BFH!$I1760/1000-H1759)</f>
        <v>-3.4894428149489007</v>
      </c>
      <c r="AC1759" s="17">
        <f t="shared" si="358"/>
        <v>3.4894428149489007</v>
      </c>
      <c r="AG1759" s="17">
        <f>([1]WLTC_BFH!$U1763/1000-N1759)</f>
        <v>0.25640904261161346</v>
      </c>
      <c r="AH1759" s="17">
        <f t="shared" si="359"/>
        <v>0.25640904261161346</v>
      </c>
      <c r="AK1759">
        <v>-1.87751707560321</v>
      </c>
    </row>
    <row r="1760" spans="1:37" x14ac:dyDescent="0.3">
      <c r="A1760" s="6" t="s">
        <v>6</v>
      </c>
      <c r="B1760" s="6">
        <v>1756</v>
      </c>
      <c r="C1760" s="11">
        <v>86.6</v>
      </c>
      <c r="D1760" s="11">
        <v>86.6</v>
      </c>
      <c r="E1760" s="11">
        <v>87.802000000000007</v>
      </c>
      <c r="F1760" s="13">
        <f t="shared" si="360"/>
        <v>-0.1388888888888889</v>
      </c>
      <c r="G1760" s="13">
        <f t="shared" si="361"/>
        <v>22.704805555555598</v>
      </c>
      <c r="H1760" s="35" cm="1">
        <f t="array" ref="H1760">(m*g*_xll.Interp1d(-1,Parameters!$H$48:$H$54,Parameters!$I$48:$I$54,C1760)+c_w*A*rho_L*(C1760/3.6)^2/2+F1760*e_i*m)*C1760/3.6/1000</f>
        <v>3.3924395065229396</v>
      </c>
      <c r="I1760" s="35">
        <f t="shared" si="351"/>
        <v>5.0100830181047717</v>
      </c>
      <c r="J1760" s="35">
        <f t="shared" si="352"/>
        <v>6466.0427540092915</v>
      </c>
      <c r="K1760" s="35">
        <f t="shared" si="353"/>
        <v>20.448653838394627</v>
      </c>
      <c r="L1760" s="35">
        <f t="shared" si="354"/>
        <v>792.11598113552509</v>
      </c>
      <c r="M1760" s="35" cm="1">
        <f t="array" ref="M1760">_xll.Interp2dTab(-1,1,Parameters!$V$29:$AI$29,Parameters!$U$30:$U$37,Parameters!$V$30:$AI$37,ABS(J1760),ABS(I1760))*_xll.Interp2dTab(-1,1,Parameters!$V$18:$AI$18,Parameters!$U$19:$U$26,Parameters!$V$19:$AI$26,ABS(J1760),ABS(I1760))</f>
        <v>0.43595235696500662</v>
      </c>
      <c r="N1760" s="35">
        <f t="shared" si="355"/>
        <v>7.7816748833296172</v>
      </c>
      <c r="O1760" s="35">
        <f t="shared" si="356"/>
        <v>7781.6748833296169</v>
      </c>
      <c r="P1760" s="35">
        <f t="shared" si="362"/>
        <v>3.3835591803744296</v>
      </c>
      <c r="Q1760" s="35" cm="1">
        <f t="array" ref="Q1760">_xll.Interp2dTab(-1,1,Parameters!$AL$29:$AY$29,Parameters!$AK$30:$AK$37,Parameters!$AL$30:$AY$37,ABS(L1760),ABS(K1760))</f>
        <v>0.78507956245227906</v>
      </c>
      <c r="R1760" s="35">
        <f t="shared" si="357"/>
        <v>4.3211410266830743</v>
      </c>
      <c r="S1760" s="35">
        <f t="shared" si="363"/>
        <v>2.614727732371176</v>
      </c>
      <c r="X1760" s="12"/>
      <c r="AB1760" s="17">
        <f>([1]WLTC_BFH!$I1761/1000-H1760)</f>
        <v>-3.3853739065229398</v>
      </c>
      <c r="AC1760" s="17">
        <f t="shared" si="358"/>
        <v>3.3853739065229398</v>
      </c>
      <c r="AG1760" s="17">
        <f>([1]WLTC_BFH!$U1764/1000-N1760)</f>
        <v>-0.47681213823154867</v>
      </c>
      <c r="AH1760" s="17">
        <f t="shared" si="359"/>
        <v>0.47681213823154867</v>
      </c>
      <c r="AK1760">
        <v>-4.2776112731327434</v>
      </c>
    </row>
    <row r="1761" spans="1:37" x14ac:dyDescent="0.3">
      <c r="A1761" s="6" t="s">
        <v>6</v>
      </c>
      <c r="B1761" s="6">
        <v>1757</v>
      </c>
      <c r="C1761" s="11">
        <v>86.1</v>
      </c>
      <c r="D1761" s="11">
        <v>86.1</v>
      </c>
      <c r="E1761" s="11">
        <v>87.390600000000006</v>
      </c>
      <c r="F1761" s="13">
        <f t="shared" si="360"/>
        <v>-0.1388888888888889</v>
      </c>
      <c r="G1761" s="13">
        <f t="shared" si="361"/>
        <v>22.728722222222267</v>
      </c>
      <c r="H1761" s="35" cm="1">
        <f t="array" ref="H1761">(m*g*_xll.Interp1d(-1,Parameters!$H$48:$H$54,Parameters!$I$48:$I$54,C1761)+c_w*A*rho_L*(C1761/3.6)^2/2+F1761*e_i*m)*C1761/3.6/1000</f>
        <v>3.2912315000410604</v>
      </c>
      <c r="I1761" s="35">
        <f t="shared" si="351"/>
        <v>4.8888417740040104</v>
      </c>
      <c r="J1761" s="35">
        <f t="shared" si="352"/>
        <v>6428.7099436512699</v>
      </c>
      <c r="K1761" s="35">
        <f t="shared" si="353"/>
        <v>19.95380770059737</v>
      </c>
      <c r="L1761" s="35">
        <f t="shared" si="354"/>
        <v>787.54256323058553</v>
      </c>
      <c r="M1761" s="35" cm="1">
        <f t="array" ref="M1761">_xll.Interp2dTab(-1,1,Parameters!$V$29:$AI$29,Parameters!$U$30:$U$37,Parameters!$V$30:$AI$37,ABS(J1761),ABS(I1761))*_xll.Interp2dTab(-1,1,Parameters!$V$18:$AI$18,Parameters!$U$19:$U$26,Parameters!$V$19:$AI$26,ABS(J1761),ABS(I1761))</f>
        <v>0.42982688576819567</v>
      </c>
      <c r="N1761" s="35">
        <f t="shared" si="355"/>
        <v>7.6571094294366953</v>
      </c>
      <c r="O1761" s="35">
        <f t="shared" si="356"/>
        <v>7657.1094294366949</v>
      </c>
      <c r="P1761" s="35">
        <f t="shared" si="362"/>
        <v>3.3856861552159399</v>
      </c>
      <c r="Q1761" s="35" cm="1">
        <f t="array" ref="Q1761">_xll.Interp2dTab(-1,1,Parameters!$AL$29:$AY$29,Parameters!$AK$30:$AK$37,Parameters!$AL$30:$AY$37,ABS(L1761),ABS(K1761))</f>
        <v>0.77612587796218757</v>
      </c>
      <c r="R1761" s="35">
        <f t="shared" si="357"/>
        <v>4.2405898237571806</v>
      </c>
      <c r="S1761" s="35">
        <f t="shared" si="363"/>
        <v>2.6159056739888862</v>
      </c>
      <c r="X1761" s="12"/>
      <c r="AB1761" s="17">
        <f>([1]WLTC_BFH!$I1762/1000-H1761)</f>
        <v>-3.2863136000410602</v>
      </c>
      <c r="AC1761" s="17">
        <f t="shared" si="358"/>
        <v>3.2863136000410602</v>
      </c>
      <c r="AG1761" s="17">
        <f>([1]WLTC_BFH!$U1765/1000-N1761)</f>
        <v>-0.16137609610335257</v>
      </c>
      <c r="AH1761" s="17">
        <f t="shared" si="359"/>
        <v>0.16137609610335257</v>
      </c>
      <c r="AK1761">
        <v>-2.6697965988235541</v>
      </c>
    </row>
    <row r="1762" spans="1:37" x14ac:dyDescent="0.3">
      <c r="A1762" s="6" t="s">
        <v>6</v>
      </c>
      <c r="B1762" s="6">
        <v>1758</v>
      </c>
      <c r="C1762" s="11">
        <v>85.5</v>
      </c>
      <c r="D1762" s="11">
        <v>85.5</v>
      </c>
      <c r="E1762" s="11">
        <v>86.912999999999997</v>
      </c>
      <c r="F1762" s="13">
        <f t="shared" si="360"/>
        <v>-0.16666666666666508</v>
      </c>
      <c r="G1762" s="13">
        <f t="shared" si="361"/>
        <v>22.752472222222266</v>
      </c>
      <c r="H1762" s="35" cm="1">
        <f t="array" ref="H1762">(m*g*_xll.Interp1d(-1,Parameters!$H$48:$H$54,Parameters!$I$48:$I$54,C1762)+c_w*A*rho_L*(C1762/3.6)^2/2+F1762*e_i*m)*C1762/3.6/1000</f>
        <v>2.2742811261920126</v>
      </c>
      <c r="I1762" s="35">
        <f t="shared" si="351"/>
        <v>3.4019563323374853</v>
      </c>
      <c r="J1762" s="35">
        <f t="shared" si="352"/>
        <v>6383.9105712216451</v>
      </c>
      <c r="K1762" s="35">
        <f t="shared" si="353"/>
        <v>13.885084770435446</v>
      </c>
      <c r="L1762" s="35">
        <f t="shared" si="354"/>
        <v>782.05446174465817</v>
      </c>
      <c r="M1762" s="35" cm="1">
        <f t="array" ref="M1762">_xll.Interp2dTab(-1,1,Parameters!$V$29:$AI$29,Parameters!$U$30:$U$37,Parameters!$V$30:$AI$37,ABS(J1762),ABS(I1762))*_xll.Interp2dTab(-1,1,Parameters!$V$18:$AI$18,Parameters!$U$19:$U$26,Parameters!$V$19:$AI$26,ABS(J1762),ABS(I1762))</f>
        <v>0.35849363013962154</v>
      </c>
      <c r="N1762" s="35">
        <f t="shared" si="355"/>
        <v>6.3439931284309141</v>
      </c>
      <c r="O1762" s="35">
        <f t="shared" si="356"/>
        <v>6343.9931284309141</v>
      </c>
      <c r="P1762" s="35">
        <f t="shared" si="362"/>
        <v>3.3874483755293929</v>
      </c>
      <c r="Q1762" s="35" cm="1">
        <f t="array" ref="Q1762">_xll.Interp2dTab(-1,1,Parameters!$AL$29:$AY$29,Parameters!$AK$30:$AK$37,Parameters!$AL$30:$AY$37,ABS(L1762),ABS(K1762))</f>
        <v>0.66203629496389238</v>
      </c>
      <c r="R1762" s="35">
        <f t="shared" si="357"/>
        <v>3.4352816356028524</v>
      </c>
      <c r="S1762" s="35">
        <f t="shared" si="363"/>
        <v>2.6168599188876649</v>
      </c>
      <c r="X1762" s="12"/>
      <c r="AB1762" s="17">
        <f>([1]WLTC_BFH!$I1763/1000-H1762)</f>
        <v>-2.2698403261920128</v>
      </c>
      <c r="AC1762" s="17">
        <f t="shared" si="358"/>
        <v>2.2698403261920128</v>
      </c>
      <c r="AG1762" s="17">
        <f>([1]WLTC_BFH!$U1766/1000-N1762)</f>
        <v>1.8844432352054019</v>
      </c>
      <c r="AH1762" s="17">
        <f t="shared" si="359"/>
        <v>1.8844432352054019</v>
      </c>
      <c r="AK1762">
        <v>-1.3032447658037913</v>
      </c>
    </row>
    <row r="1763" spans="1:37" x14ac:dyDescent="0.3">
      <c r="A1763" s="6" t="s">
        <v>6</v>
      </c>
      <c r="B1763" s="6">
        <v>1759</v>
      </c>
      <c r="C1763" s="11">
        <v>85</v>
      </c>
      <c r="D1763" s="11">
        <v>85</v>
      </c>
      <c r="E1763" s="11">
        <v>86.427400000000006</v>
      </c>
      <c r="F1763" s="13">
        <f t="shared" si="360"/>
        <v>-0.1388888888888889</v>
      </c>
      <c r="G1763" s="13">
        <f t="shared" si="361"/>
        <v>22.776083333333379</v>
      </c>
      <c r="H1763" s="35" cm="1">
        <f t="array" ref="H1763">(m*g*_xll.Interp1d(-1,Parameters!$H$48:$H$54,Parameters!$I$48:$I$54,C1763)+c_w*A*rho_L*(C1763/3.6)^2/2+F1763*e_i*m)*C1763/3.6/1000</f>
        <v>3.0731578037833609</v>
      </c>
      <c r="I1763" s="35">
        <f t="shared" si="351"/>
        <v>4.623987356363835</v>
      </c>
      <c r="J1763" s="35">
        <f t="shared" si="352"/>
        <v>6346.5777608636245</v>
      </c>
      <c r="K1763" s="35">
        <f t="shared" si="353"/>
        <v>18.872804394998994</v>
      </c>
      <c r="L1763" s="35">
        <f t="shared" si="354"/>
        <v>777.48104383971872</v>
      </c>
      <c r="M1763" s="35" cm="1">
        <f t="array" ref="M1763">_xll.Interp2dTab(-1,1,Parameters!$V$29:$AI$29,Parameters!$U$30:$U$37,Parameters!$V$30:$AI$37,ABS(J1763),ABS(I1763))*_xll.Interp2dTab(-1,1,Parameters!$V$18:$AI$18,Parameters!$U$19:$U$26,Parameters!$V$19:$AI$26,ABS(J1763),ABS(I1763))</f>
        <v>0.41658863822106157</v>
      </c>
      <c r="N1763" s="35">
        <f t="shared" si="355"/>
        <v>7.3769601996504726</v>
      </c>
      <c r="O1763" s="35">
        <f t="shared" si="356"/>
        <v>7376.9601996504725</v>
      </c>
      <c r="P1763" s="35">
        <f t="shared" si="362"/>
        <v>3.3894975311404067</v>
      </c>
      <c r="Q1763" s="35" cm="1">
        <f t="array" ref="Q1763">_xll.Interp2dTab(-1,1,Parameters!$AL$29:$AY$29,Parameters!$AK$30:$AK$37,Parameters!$AL$30:$AY$37,ABS(L1763),ABS(K1763))</f>
        <v>0.7565087060451513</v>
      </c>
      <c r="R1763" s="35">
        <f t="shared" si="357"/>
        <v>4.0622900691376094</v>
      </c>
      <c r="S1763" s="35">
        <f t="shared" si="363"/>
        <v>2.6179883327957585</v>
      </c>
      <c r="X1763" s="12"/>
      <c r="AB1763" s="17">
        <f>([1]WLTC_BFH!$I1764/1000-H1763)</f>
        <v>-3.068687503783361</v>
      </c>
      <c r="AC1763" s="17">
        <f t="shared" si="358"/>
        <v>3.068687503783361</v>
      </c>
      <c r="AG1763" s="17">
        <f>([1]WLTC_BFH!$U1767/1000-N1763)</f>
        <v>-1.011602401485117</v>
      </c>
      <c r="AH1763" s="17">
        <f t="shared" si="359"/>
        <v>1.011602401485117</v>
      </c>
      <c r="AK1763">
        <v>-2.9215997721149467</v>
      </c>
    </row>
    <row r="1764" spans="1:37" x14ac:dyDescent="0.3">
      <c r="A1764" s="6" t="s">
        <v>6</v>
      </c>
      <c r="B1764" s="6">
        <v>1760</v>
      </c>
      <c r="C1764" s="11">
        <v>84.4</v>
      </c>
      <c r="D1764" s="11">
        <v>84.4</v>
      </c>
      <c r="E1764" s="11">
        <v>85.925700000000006</v>
      </c>
      <c r="F1764" s="13">
        <f t="shared" si="360"/>
        <v>-0.16666666666666508</v>
      </c>
      <c r="G1764" s="13">
        <f t="shared" si="361"/>
        <v>22.799527777777822</v>
      </c>
      <c r="H1764" s="35" cm="1">
        <f t="array" ref="H1764">(m*g*_xll.Interp1d(-1,Parameters!$H$48:$H$54,Parameters!$I$48:$I$54,C1764)+c_w*A*rho_L*(C1764/3.6)^2/2+F1764*e_i*m)*C1764/3.6/1000</f>
        <v>2.0711671255507937</v>
      </c>
      <c r="I1764" s="35">
        <f t="shared" si="351"/>
        <v>3.1385091542334242</v>
      </c>
      <c r="J1764" s="35">
        <f t="shared" si="352"/>
        <v>6301.7783884339988</v>
      </c>
      <c r="K1764" s="35">
        <f t="shared" si="353"/>
        <v>12.809825113003722</v>
      </c>
      <c r="L1764" s="35">
        <f t="shared" si="354"/>
        <v>771.99294235379136</v>
      </c>
      <c r="M1764" s="35" cm="1">
        <f t="array" ref="M1764">_xll.Interp2dTab(-1,1,Parameters!$V$29:$AI$29,Parameters!$U$30:$U$37,Parameters!$V$30:$AI$37,ABS(J1764),ABS(I1764))*_xll.Interp2dTab(-1,1,Parameters!$V$18:$AI$18,Parameters!$U$19:$U$26,Parameters!$V$19:$AI$26,ABS(J1764),ABS(I1764))</f>
        <v>0.34636104973512699</v>
      </c>
      <c r="N1764" s="35">
        <f t="shared" si="355"/>
        <v>5.9797922634045584</v>
      </c>
      <c r="O1764" s="35">
        <f t="shared" si="356"/>
        <v>5979.7922634045581</v>
      </c>
      <c r="P1764" s="35">
        <f t="shared" si="362"/>
        <v>3.3911585845469081</v>
      </c>
      <c r="Q1764" s="35" cm="1">
        <f t="array" ref="Q1764">_xll.Interp2dTab(-1,1,Parameters!$AL$29:$AY$29,Parameters!$AK$30:$AK$37,Parameters!$AL$30:$AY$37,ABS(L1764),ABS(K1764))</f>
        <v>0.6422597741659809</v>
      </c>
      <c r="R1764" s="35">
        <f t="shared" si="357"/>
        <v>3.2248121536808818</v>
      </c>
      <c r="S1764" s="35">
        <f t="shared" si="363"/>
        <v>2.6188841139495587</v>
      </c>
      <c r="X1764" s="12"/>
      <c r="AB1764" s="17">
        <f>([1]WLTC_BFH!$I1765/1000-H1764)</f>
        <v>-2.0670369255507937</v>
      </c>
      <c r="AC1764" s="17">
        <f t="shared" si="358"/>
        <v>2.0670369255507937</v>
      </c>
      <c r="AG1764" s="17">
        <f>([1]WLTC_BFH!$U1768/1000-N1764)</f>
        <v>-1.5648542103071659</v>
      </c>
      <c r="AH1764" s="17">
        <f t="shared" si="359"/>
        <v>1.5648542103071659</v>
      </c>
      <c r="AK1764">
        <v>-4.5751366639581228</v>
      </c>
    </row>
    <row r="1765" spans="1:37" x14ac:dyDescent="0.3">
      <c r="A1765" s="6" t="s">
        <v>6</v>
      </c>
      <c r="B1765" s="6">
        <v>1761</v>
      </c>
      <c r="C1765" s="11">
        <v>83.8</v>
      </c>
      <c r="D1765" s="11">
        <v>83.8</v>
      </c>
      <c r="E1765" s="11">
        <v>85.605500000000006</v>
      </c>
      <c r="F1765" s="13">
        <f t="shared" si="360"/>
        <v>-0.16666666666666904</v>
      </c>
      <c r="G1765" s="13">
        <f t="shared" si="361"/>
        <v>22.8228055555556</v>
      </c>
      <c r="H1765" s="35" cm="1">
        <f t="array" ref="H1765">(m*g*_xll.Interp1d(-1,Parameters!$H$48:$H$54,Parameters!$I$48:$I$54,C1765)+c_w*A*rho_L*(C1765/3.6)^2/2+F1765*e_i*m)*C1765/3.6/1000</f>
        <v>1.9630002497385137</v>
      </c>
      <c r="I1765" s="35">
        <f t="shared" si="351"/>
        <v>2.9958981058180156</v>
      </c>
      <c r="J1765" s="35">
        <f t="shared" si="352"/>
        <v>6256.9790160043713</v>
      </c>
      <c r="K1765" s="35">
        <f t="shared" si="353"/>
        <v>12.227758118896231</v>
      </c>
      <c r="L1765" s="35">
        <f t="shared" si="354"/>
        <v>766.50484086786366</v>
      </c>
      <c r="M1765" s="35" cm="1">
        <f t="array" ref="M1765">_xll.Interp2dTab(-1,1,Parameters!$V$29:$AI$29,Parameters!$U$30:$U$37,Parameters!$V$30:$AI$37,ABS(J1765),ABS(I1765))*_xll.Interp2dTab(-1,1,Parameters!$V$18:$AI$18,Parameters!$U$19:$U$26,Parameters!$V$19:$AI$26,ABS(J1765),ABS(I1765))</f>
        <v>0.3398738285251835</v>
      </c>
      <c r="N1765" s="35">
        <f t="shared" si="355"/>
        <v>5.7756734558132123</v>
      </c>
      <c r="O1765" s="35">
        <f t="shared" si="356"/>
        <v>5775.6734558132121</v>
      </c>
      <c r="P1765" s="35">
        <f t="shared" si="362"/>
        <v>3.3927629382846338</v>
      </c>
      <c r="Q1765" s="35" cm="1">
        <f t="array" ref="Q1765">_xll.Interp2dTab(-1,1,Parameters!$AL$29:$AY$29,Parameters!$AK$30:$AK$37,Parameters!$AL$30:$AY$37,ABS(L1765),ABS(K1765))</f>
        <v>0.63152013545133601</v>
      </c>
      <c r="R1765" s="35">
        <f t="shared" si="357"/>
        <v>3.1083731769464373</v>
      </c>
      <c r="S1765" s="35">
        <f t="shared" si="363"/>
        <v>2.6197475509431549</v>
      </c>
      <c r="X1765" s="12"/>
      <c r="AB1765" s="17">
        <f>([1]WLTC_BFH!$I1766/1000-H1765)</f>
        <v>-1.9569181497385137</v>
      </c>
      <c r="AC1765" s="17">
        <f t="shared" si="358"/>
        <v>1.9569181497385137</v>
      </c>
      <c r="AG1765" s="17">
        <f>([1]WLTC_BFH!$U1769/1000-N1765)</f>
        <v>-1.2324662486061273</v>
      </c>
      <c r="AH1765" s="17">
        <f t="shared" si="359"/>
        <v>1.2324662486061273</v>
      </c>
      <c r="AK1765">
        <v>-5.4433700254666428</v>
      </c>
    </row>
    <row r="1766" spans="1:37" x14ac:dyDescent="0.3">
      <c r="A1766" s="6" t="s">
        <v>6</v>
      </c>
      <c r="B1766" s="6">
        <v>1762</v>
      </c>
      <c r="C1766" s="11">
        <v>83.2</v>
      </c>
      <c r="D1766" s="11">
        <v>83.2</v>
      </c>
      <c r="E1766" s="11">
        <v>85.161500000000004</v>
      </c>
      <c r="F1766" s="13">
        <f t="shared" si="360"/>
        <v>-0.16666666666666508</v>
      </c>
      <c r="G1766" s="13">
        <f t="shared" si="361"/>
        <v>22.84591666666671</v>
      </c>
      <c r="H1766" s="35" cm="1">
        <f t="array" ref="H1766">(m*g*_xll.Interp1d(-1,Parameters!$H$48:$H$54,Parameters!$I$48:$I$54,C1766)+c_w*A*rho_L*(C1766/3.6)^2/2+F1766*e_i*m)*C1766/3.6/1000</f>
        <v>1.8566708022592993</v>
      </c>
      <c r="I1766" s="35">
        <f t="shared" si="351"/>
        <v>2.8540546426045119</v>
      </c>
      <c r="J1766" s="35">
        <f t="shared" si="352"/>
        <v>6212.1796435747474</v>
      </c>
      <c r="K1766" s="35">
        <f t="shared" si="353"/>
        <v>11.648824023790315</v>
      </c>
      <c r="L1766" s="35">
        <f t="shared" si="354"/>
        <v>761.01673938193642</v>
      </c>
      <c r="M1766" s="35" cm="1">
        <f t="array" ref="M1766">_xll.Interp2dTab(-1,1,Parameters!$V$29:$AI$29,Parameters!$U$30:$U$37,Parameters!$V$30:$AI$37,ABS(J1766),ABS(I1766))*_xll.Interp2dTab(-1,1,Parameters!$V$18:$AI$18,Parameters!$U$19:$U$26,Parameters!$V$19:$AI$26,ABS(J1766),ABS(I1766))</f>
        <v>0.33347756357713532</v>
      </c>
      <c r="N1766" s="35">
        <f t="shared" si="355"/>
        <v>5.5676033564094345</v>
      </c>
      <c r="O1766" s="35">
        <f t="shared" si="356"/>
        <v>5567.6033564094341</v>
      </c>
      <c r="P1766" s="35">
        <f t="shared" si="362"/>
        <v>3.3943094947725254</v>
      </c>
      <c r="Q1766" s="35" cm="1">
        <f t="array" ref="Q1766">_xll.Interp2dTab(-1,1,Parameters!$AL$29:$AY$29,Parameters!$AK$30:$AK$37,Parameters!$AL$30:$AY$37,ABS(L1766),ABS(K1766))</f>
        <v>0.62081432821851146</v>
      </c>
      <c r="R1766" s="35">
        <f t="shared" si="357"/>
        <v>2.9907022403738668</v>
      </c>
      <c r="S1766" s="35">
        <f t="shared" si="363"/>
        <v>2.6205783015654811</v>
      </c>
      <c r="X1766" s="12"/>
      <c r="AB1766" s="17">
        <f>([1]WLTC_BFH!$I1767/1000-H1766)</f>
        <v>-1.8524439022592993</v>
      </c>
      <c r="AC1766" s="17">
        <f t="shared" si="358"/>
        <v>1.8524439022592993</v>
      </c>
      <c r="AG1766" s="17">
        <f>([1]WLTC_BFH!$U1770/1000-N1766)</f>
        <v>-7.337326791387877E-2</v>
      </c>
      <c r="AH1766" s="17">
        <f t="shared" si="359"/>
        <v>7.337326791387877E-2</v>
      </c>
      <c r="AK1766">
        <v>-3.5727372567296243</v>
      </c>
    </row>
    <row r="1767" spans="1:37" x14ac:dyDescent="0.3">
      <c r="A1767" s="6" t="s">
        <v>6</v>
      </c>
      <c r="B1767" s="6">
        <v>1763</v>
      </c>
      <c r="C1767" s="11">
        <v>82.6</v>
      </c>
      <c r="D1767" s="11">
        <v>82.6</v>
      </c>
      <c r="E1767" s="11">
        <v>84.467600000000004</v>
      </c>
      <c r="F1767" s="13">
        <f t="shared" si="360"/>
        <v>-0.16666666666666904</v>
      </c>
      <c r="G1767" s="13">
        <f t="shared" si="361"/>
        <v>22.868861111111155</v>
      </c>
      <c r="H1767" s="35" cm="1">
        <f t="array" ref="H1767">(m*g*_xll.Interp1d(-1,Parameters!$H$48:$H$54,Parameters!$I$48:$I$54,C1767)+c_w*A*rho_L*(C1767/3.6)^2/2+F1767*e_i*m)*C1767/3.6/1000</f>
        <v>1.7521679800126477</v>
      </c>
      <c r="I1767" s="35">
        <f t="shared" si="351"/>
        <v>2.7129787645921439</v>
      </c>
      <c r="J1767" s="35">
        <f t="shared" si="352"/>
        <v>6167.3802711451208</v>
      </c>
      <c r="K1767" s="35">
        <f t="shared" si="353"/>
        <v>11.073022827682836</v>
      </c>
      <c r="L1767" s="35">
        <f t="shared" si="354"/>
        <v>755.52863789600895</v>
      </c>
      <c r="M1767" s="35" cm="1">
        <f t="array" ref="M1767">_xll.Interp2dTab(-1,1,Parameters!$V$29:$AI$29,Parameters!$U$30:$U$37,Parameters!$V$30:$AI$37,ABS(J1767),ABS(I1767))*_xll.Interp2dTab(-1,1,Parameters!$V$18:$AI$18,Parameters!$U$19:$U$26,Parameters!$V$19:$AI$26,ABS(J1767),ABS(I1767))</f>
        <v>0.3271713253284998</v>
      </c>
      <c r="N1767" s="35">
        <f t="shared" si="355"/>
        <v>5.3555059516703221</v>
      </c>
      <c r="O1767" s="35">
        <f t="shared" si="356"/>
        <v>5355.5059516703222</v>
      </c>
      <c r="P1767" s="35">
        <f t="shared" si="362"/>
        <v>3.3957971353146559</v>
      </c>
      <c r="Q1767" s="35" cm="1">
        <f t="array" ref="Q1767">_xll.Interp2dTab(-1,1,Parameters!$AL$29:$AY$29,Parameters!$AK$30:$AK$37,Parameters!$AL$30:$AY$37,ABS(L1767),ABS(K1767))</f>
        <v>0.61014255879145995</v>
      </c>
      <c r="R1767" s="35">
        <f t="shared" si="357"/>
        <v>2.8717353916161086</v>
      </c>
      <c r="S1767" s="35">
        <f t="shared" si="363"/>
        <v>2.6213760058409301</v>
      </c>
      <c r="X1767" s="12"/>
      <c r="AB1767" s="17">
        <f>([1]WLTC_BFH!$I1768/1000-H1767)</f>
        <v>-1.7508007800126477</v>
      </c>
      <c r="AC1767" s="17">
        <f t="shared" si="358"/>
        <v>1.7508007800126477</v>
      </c>
      <c r="AG1767" s="17">
        <f>([1]WLTC_BFH!$U1771/1000-N1767)</f>
        <v>0.33917294741228776</v>
      </c>
      <c r="AH1767" s="17">
        <f t="shared" si="359"/>
        <v>0.33917294741228776</v>
      </c>
      <c r="AK1767">
        <v>-1.5175578222519643</v>
      </c>
    </row>
    <row r="1768" spans="1:37" x14ac:dyDescent="0.3">
      <c r="A1768" s="6" t="s">
        <v>6</v>
      </c>
      <c r="B1768" s="6">
        <v>1764</v>
      </c>
      <c r="C1768" s="11">
        <v>82</v>
      </c>
      <c r="D1768" s="11">
        <v>82</v>
      </c>
      <c r="E1768" s="11">
        <v>83.678700000000006</v>
      </c>
      <c r="F1768" s="13">
        <f t="shared" si="360"/>
        <v>-0.16666666666666508</v>
      </c>
      <c r="G1768" s="13">
        <f t="shared" si="361"/>
        <v>22.891638888888931</v>
      </c>
      <c r="H1768" s="35" cm="1">
        <f t="array" ref="H1768">(m*g*_xll.Interp1d(-1,Parameters!$H$48:$H$54,Parameters!$I$48:$I$54,C1768)+c_w*A*rho_L*(C1768/3.6)^2/2+F1768*e_i*m)*C1768/3.6/1000</f>
        <v>1.6494809798990582</v>
      </c>
      <c r="I1768" s="35">
        <f t="shared" si="351"/>
        <v>2.5726704717816808</v>
      </c>
      <c r="J1768" s="35">
        <f t="shared" si="352"/>
        <v>6122.580898715496</v>
      </c>
      <c r="K1768" s="35">
        <f t="shared" si="353"/>
        <v>10.500354530576931</v>
      </c>
      <c r="L1768" s="35">
        <f t="shared" si="354"/>
        <v>750.04053641008159</v>
      </c>
      <c r="M1768" s="35" cm="1">
        <f t="array" ref="M1768">_xll.Interp2dTab(-1,1,Parameters!$V$29:$AI$29,Parameters!$U$30:$U$37,Parameters!$V$30:$AI$37,ABS(J1768),ABS(I1768))*_xll.Interp2dTab(-1,1,Parameters!$V$18:$AI$18,Parameters!$U$19:$U$26,Parameters!$V$19:$AI$26,ABS(J1768),ABS(I1768))</f>
        <v>0.32095418994289648</v>
      </c>
      <c r="N1768" s="35">
        <f t="shared" si="355"/>
        <v>5.1393034631905898</v>
      </c>
      <c r="O1768" s="35">
        <f t="shared" si="356"/>
        <v>5139.3034631905903</v>
      </c>
      <c r="P1768" s="35">
        <f t="shared" si="362"/>
        <v>3.3972247196099867</v>
      </c>
      <c r="Q1768" s="35" cm="1">
        <f t="array" ref="Q1768">_xll.Interp2dTab(-1,1,Parameters!$AL$29:$AY$29,Parameters!$AK$30:$AK$37,Parameters!$AL$30:$AY$37,ABS(L1768),ABS(K1768))</f>
        <v>0.59950503349425266</v>
      </c>
      <c r="R1768" s="35">
        <f t="shared" si="357"/>
        <v>2.7514047218001738</v>
      </c>
      <c r="S1768" s="35">
        <f t="shared" si="363"/>
        <v>2.6221402849303193</v>
      </c>
      <c r="X1768" s="12"/>
      <c r="AB1768" s="17">
        <f>([1]WLTC_BFH!$I1769/1000-H1768)</f>
        <v>-1.6481183798990582</v>
      </c>
      <c r="AC1768" s="17">
        <f t="shared" si="358"/>
        <v>1.6481183798990582</v>
      </c>
      <c r="AG1768" s="17">
        <f>([1]WLTC_BFH!$U1772/1000-N1768)</f>
        <v>0.2573380462433823</v>
      </c>
      <c r="AH1768" s="17">
        <f t="shared" si="359"/>
        <v>0.2573380462433823</v>
      </c>
      <c r="AK1768">
        <v>-0.91540446819497134</v>
      </c>
    </row>
    <row r="1769" spans="1:37" x14ac:dyDescent="0.3">
      <c r="A1769" s="6" t="s">
        <v>6</v>
      </c>
      <c r="B1769" s="6">
        <v>1765</v>
      </c>
      <c r="C1769" s="11">
        <v>81.3</v>
      </c>
      <c r="D1769" s="11">
        <v>81.3</v>
      </c>
      <c r="E1769" s="11">
        <v>83.030299999999997</v>
      </c>
      <c r="F1769" s="13">
        <f t="shared" si="360"/>
        <v>-0.19444444444444522</v>
      </c>
      <c r="G1769" s="13">
        <f t="shared" si="361"/>
        <v>22.914222222222264</v>
      </c>
      <c r="H1769" s="35" cm="1">
        <f t="array" ref="H1769">(m*g*_xll.Interp1d(-1,Parameters!$H$48:$H$54,Parameters!$I$48:$I$54,C1769)+c_w*A*rho_L*(C1769/3.6)^2/2+F1769*e_i*m)*C1769/3.6/1000</f>
        <v>0.67881166564104378</v>
      </c>
      <c r="I1769" s="35">
        <f t="shared" si="351"/>
        <v>1.0678480373961856</v>
      </c>
      <c r="J1769" s="35">
        <f t="shared" si="352"/>
        <v>6070.3149642142662</v>
      </c>
      <c r="K1769" s="35">
        <f t="shared" si="353"/>
        <v>4.3584217646325314</v>
      </c>
      <c r="L1769" s="35">
        <f t="shared" si="354"/>
        <v>743.6377513431662</v>
      </c>
      <c r="M1769" s="35" cm="1">
        <f t="array" ref="M1769">_xll.Interp2dTab(-1,1,Parameters!$V$29:$AI$29,Parameters!$U$30:$U$37,Parameters!$V$30:$AI$37,ABS(J1769),ABS(I1769))*_xll.Interp2dTab(-1,1,Parameters!$V$18:$AI$18,Parameters!$U$19:$U$26,Parameters!$V$19:$AI$26,ABS(J1769),ABS(I1769))</f>
        <v>0.2576319629827753</v>
      </c>
      <c r="N1769" s="35">
        <f t="shared" si="355"/>
        <v>2.6348115264192882</v>
      </c>
      <c r="O1769" s="35">
        <f t="shared" si="356"/>
        <v>2634.8115264192884</v>
      </c>
      <c r="P1769" s="35">
        <f t="shared" si="362"/>
        <v>3.3979566117006588</v>
      </c>
      <c r="Q1769" s="35" cm="1">
        <f t="array" ref="Q1769">_xll.Interp2dTab(-1,1,Parameters!$AL$29:$AY$29,Parameters!$AK$30:$AK$37,Parameters!$AL$30:$AY$37,ABS(L1769),ABS(K1769))</f>
        <v>0.48292093098008992</v>
      </c>
      <c r="R1769" s="35">
        <f t="shared" si="357"/>
        <v>1.4056372836509547</v>
      </c>
      <c r="S1769" s="35">
        <f t="shared" si="363"/>
        <v>2.6225307397313333</v>
      </c>
      <c r="X1769" s="12"/>
      <c r="AB1769" s="17">
        <f>([1]WLTC_BFH!$I1770/1000-H1769)</f>
        <v>-0.67630916564104382</v>
      </c>
      <c r="AC1769" s="17">
        <f t="shared" si="358"/>
        <v>0.67630916564104382</v>
      </c>
      <c r="AG1769" s="17">
        <f>([1]WLTC_BFH!$U1773/1000-N1769)</f>
        <v>2.5619561503484252</v>
      </c>
      <c r="AH1769" s="17">
        <f t="shared" si="359"/>
        <v>2.5619561503484252</v>
      </c>
      <c r="AK1769">
        <v>-1.8687408247740231</v>
      </c>
    </row>
    <row r="1770" spans="1:37" x14ac:dyDescent="0.3">
      <c r="A1770" s="6" t="s">
        <v>6</v>
      </c>
      <c r="B1770" s="6">
        <v>1766</v>
      </c>
      <c r="C1770" s="11">
        <v>80.400000000000006</v>
      </c>
      <c r="D1770" s="11">
        <v>80.400000000000006</v>
      </c>
      <c r="E1770" s="11">
        <v>82.412400000000005</v>
      </c>
      <c r="F1770" s="13">
        <f t="shared" si="360"/>
        <v>-0.24999999999999761</v>
      </c>
      <c r="G1770" s="13">
        <f t="shared" si="361"/>
        <v>22.936555555555596</v>
      </c>
      <c r="H1770" s="35" cm="1">
        <f t="array" ref="H1770">(m*g*_xll.Interp1d(-1,Parameters!$H$48:$H$54,Parameters!$I$48:$I$54,C1770)+c_w*A*rho_L*(C1770/3.6)^2/2+F1770*e_i*m)*C1770/3.6/1000</f>
        <v>-1.146667680219051</v>
      </c>
      <c r="I1770" s="35">
        <f t="shared" si="351"/>
        <v>1.824031042491647</v>
      </c>
      <c r="J1770" s="35">
        <f t="shared" si="352"/>
        <v>6003.115905569829</v>
      </c>
      <c r="K1770" s="35">
        <f t="shared" si="353"/>
        <v>7.4447826999296574</v>
      </c>
      <c r="L1770" s="35">
        <f t="shared" si="354"/>
        <v>735.40559911427522</v>
      </c>
      <c r="M1770" s="35" cm="1">
        <f t="array" ref="M1770">_xll.Interp2dTab(-1,1,Parameters!$V$29:$AI$29,Parameters!$U$30:$U$37,Parameters!$V$30:$AI$37,ABS(J1770),ABS(I1770))*_xll.Interp2dTab(-1,1,Parameters!$V$18:$AI$18,Parameters!$U$19:$U$26,Parameters!$V$19:$AI$26,ABS(J1770),ABS(I1770))</f>
        <v>0.28873062058794757</v>
      </c>
      <c r="N1770" s="35">
        <f t="shared" si="355"/>
        <v>-0.33107807091778879</v>
      </c>
      <c r="O1770" s="35">
        <f t="shared" si="356"/>
        <v>-331.07807091778881</v>
      </c>
      <c r="P1770" s="35">
        <f t="shared" si="362"/>
        <v>3.3978646455698485</v>
      </c>
      <c r="Q1770" s="35" cm="1">
        <f t="array" ref="Q1770">_xll.Interp2dTab(-1,1,Parameters!$AL$29:$AY$29,Parameters!$AK$30:$AK$37,Parameters!$AL$30:$AY$37,ABS(L1770),ABS(K1770))</f>
        <v>0.54188547987158309</v>
      </c>
      <c r="R1770" s="35">
        <f t="shared" si="357"/>
        <v>-0.62136256614873542</v>
      </c>
      <c r="S1770" s="35">
        <f t="shared" si="363"/>
        <v>2.6223581390185142</v>
      </c>
      <c r="X1770" s="12"/>
      <c r="AB1770" s="17">
        <f>([1]WLTC_BFH!$I1771/1000-H1770)</f>
        <v>1.149189480219051</v>
      </c>
      <c r="AC1770" s="17">
        <f t="shared" si="358"/>
        <v>1.149189480219051</v>
      </c>
      <c r="AG1770" s="17">
        <f>([1]WLTC_BFH!$U1774/1000-N1770)</f>
        <v>1.635638070917832</v>
      </c>
      <c r="AH1770" s="17">
        <f t="shared" si="359"/>
        <v>1.635638070917832</v>
      </c>
      <c r="AK1770">
        <v>-5.7668131722448832</v>
      </c>
    </row>
    <row r="1771" spans="1:37" x14ac:dyDescent="0.3">
      <c r="A1771" s="6" t="s">
        <v>6</v>
      </c>
      <c r="B1771" s="6">
        <v>1767</v>
      </c>
      <c r="C1771" s="11">
        <v>79.099999999999994</v>
      </c>
      <c r="D1771" s="11">
        <v>79.099999999999994</v>
      </c>
      <c r="E1771" s="11">
        <v>81.83</v>
      </c>
      <c r="F1771" s="13">
        <f t="shared" si="360"/>
        <v>-0.36111111111111427</v>
      </c>
      <c r="G1771" s="13">
        <f t="shared" si="361"/>
        <v>22.958527777777817</v>
      </c>
      <c r="H1771" s="35" cm="1">
        <f t="array" ref="H1771">(m*g*_xll.Interp1d(-1,Parameters!$H$48:$H$54,Parameters!$I$48:$I$54,C1771)+c_w*A*rho_L*(C1771/3.6)^2/2+F1771*e_i*m)*C1771/3.6/1000</f>
        <v>-4.6320221714531931</v>
      </c>
      <c r="I1771" s="35">
        <f t="shared" si="351"/>
        <v>7.4893624372393717</v>
      </c>
      <c r="J1771" s="35">
        <f t="shared" si="352"/>
        <v>5906.0505986389717</v>
      </c>
      <c r="K1771" s="35">
        <f t="shared" si="353"/>
        <v>30.567832787592497</v>
      </c>
      <c r="L1771" s="35">
        <f t="shared" si="354"/>
        <v>723.51471256143225</v>
      </c>
      <c r="M1771" s="35" cm="1">
        <f t="array" ref="M1771">_xll.Interp2dTab(-1,1,Parameters!$V$29:$AI$29,Parameters!$U$30:$U$37,Parameters!$V$30:$AI$37,ABS(J1771),ABS(I1771))*_xll.Interp2dTab(-1,1,Parameters!$V$18:$AI$18,Parameters!$U$19:$U$26,Parameters!$V$19:$AI$26,ABS(J1771),ABS(I1771))</f>
        <v>0.56693396777572269</v>
      </c>
      <c r="N1771" s="35">
        <f t="shared" si="355"/>
        <v>-2.6260507084870777</v>
      </c>
      <c r="O1771" s="35">
        <f t="shared" si="356"/>
        <v>-2626.0507084870778</v>
      </c>
      <c r="P1771" s="35">
        <f t="shared" si="362"/>
        <v>3.3971351870397131</v>
      </c>
      <c r="Q1771" s="35" cm="1">
        <f t="array" ref="Q1771">_xll.Interp2dTab(-1,1,Parameters!$AL$29:$AY$29,Parameters!$AK$30:$AK$37,Parameters!$AL$30:$AY$37,ABS(L1771),ABS(K1771))</f>
        <v>0.89074947545889804</v>
      </c>
      <c r="R1771" s="35">
        <f t="shared" si="357"/>
        <v>-4.1259713195359176</v>
      </c>
      <c r="S1771" s="35">
        <f t="shared" si="363"/>
        <v>2.6212120358741986</v>
      </c>
      <c r="X1771" s="12"/>
      <c r="AB1771" s="17">
        <f>([1]WLTC_BFH!$I1772/1000-H1771)</f>
        <v>4.6345332714531935</v>
      </c>
      <c r="AC1771" s="17">
        <f t="shared" si="358"/>
        <v>4.6345332714531935</v>
      </c>
      <c r="AG1771" s="17">
        <f>([1]WLTC_BFH!$U1775/1000-N1771)</f>
        <v>1.3869486676709544</v>
      </c>
      <c r="AH1771" s="17">
        <f t="shared" si="359"/>
        <v>1.3869486676709544</v>
      </c>
      <c r="AK1771">
        <v>-8.3535203409293803</v>
      </c>
    </row>
    <row r="1772" spans="1:37" x14ac:dyDescent="0.3">
      <c r="A1772" s="6" t="s">
        <v>6</v>
      </c>
      <c r="B1772" s="6">
        <v>1768</v>
      </c>
      <c r="C1772" s="11">
        <v>77.400000000000006</v>
      </c>
      <c r="D1772" s="11">
        <v>77.400000000000006</v>
      </c>
      <c r="E1772" s="11">
        <v>81.241299999999995</v>
      </c>
      <c r="F1772" s="13">
        <f t="shared" si="360"/>
        <v>-0.47222222222221905</v>
      </c>
      <c r="G1772" s="13">
        <f t="shared" si="361"/>
        <v>22.980027777777817</v>
      </c>
      <c r="H1772" s="35" cm="1">
        <f t="array" ref="H1772">(m*g*_xll.Interp1d(-1,Parameters!$H$48:$H$54,Parameters!$I$48:$I$54,C1772)+c_w*A*rho_L*(C1772/3.6)^2/2+F1772*e_i*m)*C1772/3.6/1000</f>
        <v>-8.0130639119690361</v>
      </c>
      <c r="I1772" s="35">
        <f t="shared" si="351"/>
        <v>13.240620807278562</v>
      </c>
      <c r="J1772" s="35">
        <f t="shared" si="352"/>
        <v>5779.1190434216996</v>
      </c>
      <c r="K1772" s="35">
        <f t="shared" si="353"/>
        <v>54.041593824907451</v>
      </c>
      <c r="L1772" s="35">
        <f t="shared" si="354"/>
        <v>707.96509168463797</v>
      </c>
      <c r="M1772" s="35" cm="1">
        <f t="array" ref="M1772">_xll.Interp2dTab(-1,1,Parameters!$V$29:$AI$29,Parameters!$U$30:$U$37,Parameters!$V$30:$AI$37,ABS(J1772),ABS(I1772))*_xll.Interp2dTab(-1,1,Parameters!$V$18:$AI$18,Parameters!$U$19:$U$26,Parameters!$V$19:$AI$26,ABS(J1772),ABS(I1772))</f>
        <v>0.73033818458425581</v>
      </c>
      <c r="N1772" s="35">
        <f t="shared" si="355"/>
        <v>-5.8522465504250807</v>
      </c>
      <c r="O1772" s="35">
        <f t="shared" si="356"/>
        <v>-5852.2465504250804</v>
      </c>
      <c r="P1772" s="35">
        <f t="shared" si="362"/>
        <v>3.3955095629979284</v>
      </c>
      <c r="Q1772" s="35" cm="1">
        <f t="array" ref="Q1772">_xll.Interp2dTab(-1,1,Parameters!$AL$29:$AY$29,Parameters!$AK$30:$AK$37,Parameters!$AL$30:$AY$37,ABS(L1772),ABS(K1772))</f>
        <v>0.93924158729516249</v>
      </c>
      <c r="R1772" s="35">
        <f t="shared" si="357"/>
        <v>-7.5262028677753818</v>
      </c>
      <c r="S1772" s="35">
        <f t="shared" si="363"/>
        <v>2.6191214239664831</v>
      </c>
      <c r="X1772" s="12"/>
      <c r="AB1772" s="17">
        <f>([1]WLTC_BFH!$I1773/1000-H1772)</f>
        <v>8.0155610119690355</v>
      </c>
      <c r="AC1772" s="17">
        <f t="shared" si="358"/>
        <v>8.0155610119690355</v>
      </c>
      <c r="AG1772" s="17">
        <f>([1]WLTC_BFH!$U1776/1000-N1772)</f>
        <v>-6.018271968093341</v>
      </c>
      <c r="AH1772" s="17">
        <f t="shared" si="359"/>
        <v>6.018271968093341</v>
      </c>
      <c r="AK1772">
        <v>-18.773665378232558</v>
      </c>
    </row>
    <row r="1773" spans="1:37" x14ac:dyDescent="0.3">
      <c r="A1773" s="6" t="s">
        <v>6</v>
      </c>
      <c r="B1773" s="6">
        <v>1769</v>
      </c>
      <c r="C1773" s="11">
        <v>75.099999999999994</v>
      </c>
      <c r="D1773" s="11">
        <v>75.099999999999994</v>
      </c>
      <c r="E1773" s="11">
        <v>80.372299999999996</v>
      </c>
      <c r="F1773" s="13">
        <f t="shared" si="360"/>
        <v>-0.63888888888889206</v>
      </c>
      <c r="G1773" s="13">
        <f t="shared" si="361"/>
        <v>23.000888888888927</v>
      </c>
      <c r="H1773" s="35" cm="1">
        <f t="array" ref="H1773">(m*g*_xll.Interp1d(-1,Parameters!$H$48:$H$54,Parameters!$I$48:$I$54,C1773)+c_w*A*rho_L*(C1773/3.6)^2/2+F1773*e_i*m)*C1773/3.6/1000</f>
        <v>-12.801874509503737</v>
      </c>
      <c r="I1773" s="35">
        <f t="shared" si="351"/>
        <v>21.801397373915755</v>
      </c>
      <c r="J1773" s="35">
        <f t="shared" si="352"/>
        <v>5607.3881157748019</v>
      </c>
      <c r="K1773" s="35">
        <f t="shared" si="353"/>
        <v>88.982403381637155</v>
      </c>
      <c r="L1773" s="35">
        <f t="shared" si="354"/>
        <v>686.92736932191622</v>
      </c>
      <c r="M1773" s="35" cm="1">
        <f t="array" ref="M1773">_xll.Interp2dTab(-1,1,Parameters!$V$29:$AI$29,Parameters!$U$30:$U$37,Parameters!$V$30:$AI$37,ABS(J1773),ABS(I1773))*_xll.Interp2dTab(-1,1,Parameters!$V$18:$AI$18,Parameters!$U$19:$U$26,Parameters!$V$19:$AI$26,ABS(J1773),ABS(I1773))</f>
        <v>0.76612970207532127</v>
      </c>
      <c r="N1773" s="35">
        <f t="shared" si="355"/>
        <v>-9.8078963039717468</v>
      </c>
      <c r="O1773" s="35">
        <f t="shared" si="356"/>
        <v>-9807.8963039717473</v>
      </c>
      <c r="P1773" s="35">
        <f t="shared" si="362"/>
        <v>3.392785147357936</v>
      </c>
      <c r="Q1773" s="35" cm="1">
        <f t="array" ref="Q1773">_xll.Interp2dTab(-1,1,Parameters!$AL$29:$AY$29,Parameters!$AK$30:$AK$37,Parameters!$AL$30:$AY$37,ABS(L1773),ABS(K1773))</f>
        <v>0.94534953237752395</v>
      </c>
      <c r="R1773" s="35">
        <f t="shared" si="357"/>
        <v>-12.102246081115101</v>
      </c>
      <c r="S1773" s="35">
        <f t="shared" si="363"/>
        <v>2.6157596889439509</v>
      </c>
      <c r="X1773" s="12"/>
      <c r="AB1773" s="17">
        <f>([1]WLTC_BFH!$I1774/1000-H1773)</f>
        <v>12.801341209503736</v>
      </c>
      <c r="AC1773" s="17">
        <f t="shared" si="358"/>
        <v>12.801341209503736</v>
      </c>
      <c r="AG1773" s="17">
        <f>([1]WLTC_BFH!$U1777/1000-N1773)</f>
        <v>-4.9255851775098307</v>
      </c>
      <c r="AH1773" s="17">
        <f t="shared" si="359"/>
        <v>4.9255851775098307</v>
      </c>
      <c r="AK1773">
        <v>-19.583818099972291</v>
      </c>
    </row>
    <row r="1774" spans="1:37" x14ac:dyDescent="0.3">
      <c r="A1774" s="6" t="s">
        <v>6</v>
      </c>
      <c r="B1774" s="6">
        <v>1770</v>
      </c>
      <c r="C1774" s="11">
        <v>72.3</v>
      </c>
      <c r="D1774" s="11">
        <v>72.3</v>
      </c>
      <c r="E1774" s="11">
        <v>79.128399999999999</v>
      </c>
      <c r="F1774" s="13">
        <f t="shared" si="360"/>
        <v>-0.77777777777777701</v>
      </c>
      <c r="G1774" s="13">
        <f t="shared" si="361"/>
        <v>23.020972222222259</v>
      </c>
      <c r="H1774" s="35" cm="1">
        <f t="array" ref="H1774">(m*g*_xll.Interp1d(-1,Parameters!$H$48:$H$54,Parameters!$I$48:$I$54,C1774)+c_w*A*rho_L*(C1774/3.6)^2/2+F1774*e_i*m)*C1774/3.6/1000</f>
        <v>-16.40326491742395</v>
      </c>
      <c r="I1774" s="35">
        <f t="shared" si="351"/>
        <v>29.016344833272761</v>
      </c>
      <c r="J1774" s="35">
        <f t="shared" si="352"/>
        <v>5398.3243777698817</v>
      </c>
      <c r="K1774" s="35">
        <f t="shared" si="353"/>
        <v>118.43021143700278</v>
      </c>
      <c r="L1774" s="35">
        <f t="shared" si="354"/>
        <v>661.31622905425479</v>
      </c>
      <c r="M1774" s="35" cm="1">
        <f t="array" ref="M1774">_xll.Interp2dTab(-1,1,Parameters!$V$29:$AI$29,Parameters!$U$30:$U$37,Parameters!$V$30:$AI$37,ABS(J1774),ABS(I1774))*_xll.Interp2dTab(-1,1,Parameters!$V$18:$AI$18,Parameters!$U$19:$U$26,Parameters!$V$19:$AI$26,ABS(J1774),ABS(I1774))</f>
        <v>0.79683618222831809</v>
      </c>
      <c r="N1774" s="35">
        <f t="shared" si="355"/>
        <v>-13.070714992879807</v>
      </c>
      <c r="O1774" s="35">
        <f t="shared" si="356"/>
        <v>-13070.714992879808</v>
      </c>
      <c r="P1774" s="35">
        <f t="shared" si="362"/>
        <v>3.3891543931932473</v>
      </c>
      <c r="Q1774" s="35" cm="1">
        <f t="array" ref="Q1774">_xll.Interp2dTab(-1,1,Parameters!$AL$29:$AY$29,Parameters!$AK$30:$AK$37,Parameters!$AL$30:$AY$37,ABS(L1774),ABS(K1774))</f>
        <v>0.94164420706448915</v>
      </c>
      <c r="R1774" s="35">
        <f t="shared" si="357"/>
        <v>-15.446039386436428</v>
      </c>
      <c r="S1774" s="35">
        <f t="shared" si="363"/>
        <v>2.6114691224477187</v>
      </c>
      <c r="X1774" s="12"/>
      <c r="AB1774" s="17">
        <f>([1]WLTC_BFH!$I1775/1000-H1774)</f>
        <v>16.399286717423951</v>
      </c>
      <c r="AC1774" s="17">
        <f t="shared" si="358"/>
        <v>16.399286717423951</v>
      </c>
      <c r="AG1774" s="17">
        <f>([1]WLTC_BFH!$U1778/1000-N1774)</f>
        <v>4.9967732453074287</v>
      </c>
      <c r="AH1774" s="17">
        <f t="shared" si="359"/>
        <v>4.9967732453074287</v>
      </c>
      <c r="AK1774">
        <v>-9.6108554948178284</v>
      </c>
    </row>
    <row r="1775" spans="1:37" x14ac:dyDescent="0.3">
      <c r="A1775" s="6" t="s">
        <v>6</v>
      </c>
      <c r="B1775" s="6">
        <v>1771</v>
      </c>
      <c r="C1775" s="11">
        <v>69.099999999999994</v>
      </c>
      <c r="D1775" s="11">
        <v>69.099999999999994</v>
      </c>
      <c r="E1775" s="11">
        <v>76.8874</v>
      </c>
      <c r="F1775" s="13">
        <f t="shared" si="360"/>
        <v>-0.88888888888888962</v>
      </c>
      <c r="G1775" s="13">
        <f t="shared" si="361"/>
        <v>23.040166666666703</v>
      </c>
      <c r="H1775" s="35" cm="1">
        <f t="array" ref="H1775">(m*g*_xll.Interp1d(-1,Parameters!$H$48:$H$54,Parameters!$I$48:$I$54,C1775)+c_w*A*rho_L*(C1775/3.6)^2/2+F1775*e_i*m)*C1775/3.6/1000</f>
        <v>-18.875912824578531</v>
      </c>
      <c r="I1775" s="35">
        <f t="shared" si="351"/>
        <v>34.936598408121903</v>
      </c>
      <c r="J1775" s="35">
        <f t="shared" si="352"/>
        <v>5159.394391478545</v>
      </c>
      <c r="K1775" s="35">
        <f t="shared" si="353"/>
        <v>142.59372640274955</v>
      </c>
      <c r="L1775" s="35">
        <f t="shared" si="354"/>
        <v>632.04635446264183</v>
      </c>
      <c r="M1775" s="35" cm="1">
        <f t="array" ref="M1775">_xll.Interp2dTab(-1,1,Parameters!$V$29:$AI$29,Parameters!$U$30:$U$37,Parameters!$V$30:$AI$37,ABS(J1775),ABS(I1775))*_xll.Interp2dTab(-1,1,Parameters!$V$18:$AI$18,Parameters!$U$19:$U$26,Parameters!$V$19:$AI$26,ABS(J1775),ABS(I1775))</f>
        <v>0.82229227346408373</v>
      </c>
      <c r="N1775" s="35">
        <f t="shared" si="355"/>
        <v>-15.521517270232534</v>
      </c>
      <c r="O1775" s="35">
        <f t="shared" si="356"/>
        <v>-15521.517270232534</v>
      </c>
      <c r="P1775" s="35">
        <f t="shared" si="362"/>
        <v>3.3848428606181828</v>
      </c>
      <c r="Q1775" s="35" cm="1">
        <f t="array" ref="Q1775">_xll.Interp2dTab(-1,1,Parameters!$AL$29:$AY$29,Parameters!$AK$30:$AK$37,Parameters!$AL$30:$AY$37,ABS(L1775),ABS(K1775))</f>
        <v>0.93696978615162996</v>
      </c>
      <c r="R1775" s="35">
        <f t="shared" si="357"/>
        <v>-17.686160002662156</v>
      </c>
      <c r="S1775" s="35">
        <f t="shared" si="363"/>
        <v>2.6065563002247569</v>
      </c>
      <c r="X1775" s="12"/>
      <c r="AB1775" s="17">
        <f>([1]WLTC_BFH!$I1776/1000-H1775)</f>
        <v>18.863855424578531</v>
      </c>
      <c r="AC1775" s="17">
        <f t="shared" si="358"/>
        <v>18.863855424578531</v>
      </c>
      <c r="AG1775" s="17">
        <f>([1]WLTC_BFH!$U1779/1000-N1775)</f>
        <v>3.6489290349390036</v>
      </c>
      <c r="AH1775" s="17">
        <f t="shared" si="359"/>
        <v>3.6489290349390036</v>
      </c>
      <c r="AK1775">
        <v>-5.3445159012058232</v>
      </c>
    </row>
    <row r="1776" spans="1:37" x14ac:dyDescent="0.3">
      <c r="A1776" s="6" t="s">
        <v>6</v>
      </c>
      <c r="B1776" s="6">
        <v>1772</v>
      </c>
      <c r="C1776" s="11">
        <v>65.900000000000006</v>
      </c>
      <c r="D1776" s="11">
        <v>65.900000000000006</v>
      </c>
      <c r="E1776" s="11">
        <v>73.918999999999997</v>
      </c>
      <c r="F1776" s="13">
        <f t="shared" si="360"/>
        <v>-0.88888888888888573</v>
      </c>
      <c r="G1776" s="13">
        <f t="shared" si="361"/>
        <v>23.05847222222226</v>
      </c>
      <c r="H1776" s="35" cm="1">
        <f t="array" ref="H1776">(m*g*_xll.Interp1d(-1,Parameters!$H$48:$H$54,Parameters!$I$48:$I$54,C1776)+c_w*A*rho_L*(C1776/3.6)^2/2+F1776*e_i*m)*C1776/3.6/1000</f>
        <v>-18.274879262274368</v>
      </c>
      <c r="I1776" s="35">
        <f t="shared" si="351"/>
        <v>35.466620174294789</v>
      </c>
      <c r="J1776" s="35">
        <f t="shared" si="352"/>
        <v>4920.464405187211</v>
      </c>
      <c r="K1776" s="35">
        <f t="shared" si="353"/>
        <v>144.75701024138419</v>
      </c>
      <c r="L1776" s="35">
        <f t="shared" si="354"/>
        <v>602.7764798710291</v>
      </c>
      <c r="M1776" s="35" cm="1">
        <f t="array" ref="M1776">_xll.Interp2dTab(-1,1,Parameters!$V$29:$AI$29,Parameters!$U$30:$U$37,Parameters!$V$30:$AI$37,ABS(J1776),ABS(I1776))*_xll.Interp2dTab(-1,1,Parameters!$V$18:$AI$18,Parameters!$U$19:$U$26,Parameters!$V$19:$AI$26,ABS(J1776),ABS(I1776))</f>
        <v>0.82479066539944479</v>
      </c>
      <c r="N1776" s="35">
        <f t="shared" si="355"/>
        <v>-15.072949826825791</v>
      </c>
      <c r="O1776" s="35">
        <f t="shared" si="356"/>
        <v>-15072.949826825792</v>
      </c>
      <c r="P1776" s="35">
        <f t="shared" si="362"/>
        <v>3.3806559301107311</v>
      </c>
      <c r="Q1776" s="35" cm="1">
        <f t="array" ref="Q1776">_xll.Interp2dTab(-1,1,Parameters!$AL$29:$AY$29,Parameters!$AK$30:$AK$37,Parameters!$AL$30:$AY$37,ABS(L1776),ABS(K1776))</f>
        <v>0.94110884853344789</v>
      </c>
      <c r="R1776" s="35">
        <f t="shared" si="357"/>
        <v>-17.198650579606817</v>
      </c>
      <c r="S1776" s="35">
        <f t="shared" si="363"/>
        <v>2.6017788972859774</v>
      </c>
      <c r="X1776" s="12"/>
      <c r="AB1776" s="17">
        <f>([1]WLTC_BFH!$I1777/1000-H1776)</f>
        <v>18.257492862274368</v>
      </c>
      <c r="AC1776" s="17">
        <f t="shared" si="358"/>
        <v>18.257492862274368</v>
      </c>
      <c r="AG1776" s="17">
        <f>([1]WLTC_BFH!$U1780/1000-N1776)</f>
        <v>2.7849498268257911</v>
      </c>
      <c r="AH1776" s="17">
        <f t="shared" si="359"/>
        <v>2.7849498268257911</v>
      </c>
      <c r="AK1776">
        <v>-1.8085025970979913</v>
      </c>
    </row>
    <row r="1777" spans="1:37" x14ac:dyDescent="0.3">
      <c r="A1777" s="6" t="s">
        <v>6</v>
      </c>
      <c r="B1777" s="6">
        <v>1773</v>
      </c>
      <c r="C1777" s="11">
        <v>62.7</v>
      </c>
      <c r="D1777" s="11">
        <v>62.7</v>
      </c>
      <c r="E1777" s="11">
        <v>71.228800000000007</v>
      </c>
      <c r="F1777" s="13">
        <f t="shared" si="360"/>
        <v>-0.88888888888888962</v>
      </c>
      <c r="G1777" s="13">
        <f t="shared" si="361"/>
        <v>23.075888888888926</v>
      </c>
      <c r="H1777" s="35" cm="1">
        <f t="array" ref="H1777">(m*g*_xll.Interp1d(-1,Parameters!$H$48:$H$54,Parameters!$I$48:$I$54,C1777)+c_w*A*rho_L*(C1777/3.6)^2/2+F1777*e_i*m)*C1777/3.6/1000</f>
        <v>-17.636618808200655</v>
      </c>
      <c r="I1777" s="35">
        <f t="shared" si="351"/>
        <v>35.974808405847057</v>
      </c>
      <c r="J1777" s="35">
        <f t="shared" si="352"/>
        <v>4681.5344188958734</v>
      </c>
      <c r="K1777" s="35">
        <f t="shared" si="353"/>
        <v>146.83118050846477</v>
      </c>
      <c r="L1777" s="35">
        <f t="shared" si="354"/>
        <v>573.50660527941602</v>
      </c>
      <c r="M1777" s="35" cm="1">
        <f t="array" ref="M1777">_xll.Interp2dTab(-1,1,Parameters!$V$29:$AI$29,Parameters!$U$30:$U$37,Parameters!$V$30:$AI$37,ABS(J1777),ABS(I1777))*_xll.Interp2dTab(-1,1,Parameters!$V$18:$AI$18,Parameters!$U$19:$U$26,Parameters!$V$19:$AI$26,ABS(J1777),ABS(I1777))</f>
        <v>0.82325686063944825</v>
      </c>
      <c r="N1777" s="35">
        <f t="shared" si="355"/>
        <v>-14.519467432333919</v>
      </c>
      <c r="O1777" s="35">
        <f t="shared" si="356"/>
        <v>-14519.467432333919</v>
      </c>
      <c r="P1777" s="35">
        <f t="shared" si="362"/>
        <v>3.3766227447128605</v>
      </c>
      <c r="Q1777" s="35" cm="1">
        <f t="array" ref="Q1777">_xll.Interp2dTab(-1,1,Parameters!$AL$29:$AY$29,Parameters!$AK$30:$AK$37,Parameters!$AL$30:$AY$37,ABS(L1777),ABS(K1777))</f>
        <v>0.94095064584746069</v>
      </c>
      <c r="R1777" s="35">
        <f t="shared" si="357"/>
        <v>-16.59518785814188</v>
      </c>
      <c r="S1777" s="35">
        <f t="shared" si="363"/>
        <v>2.5971691228809379</v>
      </c>
      <c r="X1777" s="12"/>
      <c r="AB1777" s="17">
        <f>([1]WLTC_BFH!$I1778/1000-H1777)</f>
        <v>17.623841008200657</v>
      </c>
      <c r="AC1777" s="17">
        <f t="shared" si="358"/>
        <v>17.623841008200657</v>
      </c>
      <c r="AG1777" s="17">
        <f>([1]WLTC_BFH!$U1781/1000-N1777)</f>
        <v>6.4267432334247587E-2</v>
      </c>
      <c r="AH1777" s="17">
        <f t="shared" si="359"/>
        <v>6.4267432334247587E-2</v>
      </c>
      <c r="AK1777">
        <v>-5.7945404383717189</v>
      </c>
    </row>
    <row r="1778" spans="1:37" x14ac:dyDescent="0.3">
      <c r="A1778" s="6" t="s">
        <v>6</v>
      </c>
      <c r="B1778" s="6">
        <v>1774</v>
      </c>
      <c r="C1778" s="11">
        <v>59.7</v>
      </c>
      <c r="D1778" s="11">
        <v>59.7</v>
      </c>
      <c r="E1778" s="11">
        <v>68.341499999999996</v>
      </c>
      <c r="F1778" s="13">
        <f t="shared" si="360"/>
        <v>-0.83333333333333326</v>
      </c>
      <c r="G1778" s="13">
        <f t="shared" si="361"/>
        <v>23.092472222222259</v>
      </c>
      <c r="H1778" s="35" cm="1">
        <f t="array" ref="H1778">(m*g*_xll.Interp1d(-1,Parameters!$H$48:$H$54,Parameters!$I$48:$I$54,C1778)+c_w*A*rho_L*(C1778/3.6)^2/2+F1778*e_i*m)*C1778/3.6/1000</f>
        <v>-15.752934139798624</v>
      </c>
      <c r="I1778" s="35">
        <f t="shared" si="351"/>
        <v>33.747206451527028</v>
      </c>
      <c r="J1778" s="35">
        <f t="shared" si="352"/>
        <v>4457.5375567477449</v>
      </c>
      <c r="K1778" s="35">
        <f t="shared" si="353"/>
        <v>137.73922313190758</v>
      </c>
      <c r="L1778" s="35">
        <f t="shared" si="354"/>
        <v>546.06609784977888</v>
      </c>
      <c r="M1778" s="35" cm="1">
        <f t="array" ref="M1778">_xll.Interp2dTab(-1,1,Parameters!$V$29:$AI$29,Parameters!$U$30:$U$37,Parameters!$V$30:$AI$37,ABS(J1778),ABS(I1778))*_xll.Interp2dTab(-1,1,Parameters!$V$18:$AI$18,Parameters!$U$19:$U$26,Parameters!$V$19:$AI$26,ABS(J1778),ABS(I1778))</f>
        <v>0.81074142412822758</v>
      </c>
      <c r="N1778" s="35">
        <f t="shared" si="355"/>
        <v>-12.771556258698512</v>
      </c>
      <c r="O1778" s="35">
        <f t="shared" si="356"/>
        <v>-12771.556258698512</v>
      </c>
      <c r="P1778" s="35">
        <f t="shared" si="362"/>
        <v>3.3730750901965552</v>
      </c>
      <c r="Q1778" s="35" cm="1">
        <f t="array" ref="Q1778">_xll.Interp2dTab(-1,1,Parameters!$AL$29:$AY$29,Parameters!$AK$30:$AK$37,Parameters!$AL$30:$AY$37,ABS(L1778),ABS(K1778))</f>
        <v>0.94367823306042764</v>
      </c>
      <c r="R1778" s="35">
        <f t="shared" si="357"/>
        <v>-14.865701054562454</v>
      </c>
      <c r="S1778" s="35">
        <f t="shared" si="363"/>
        <v>2.5930397614768927</v>
      </c>
      <c r="X1778" s="12"/>
      <c r="AB1778" s="17">
        <f>([1]WLTC_BFH!$I1779/1000-H1778)</f>
        <v>15.738484439798624</v>
      </c>
      <c r="AC1778" s="17">
        <f t="shared" si="358"/>
        <v>15.738484439798624</v>
      </c>
      <c r="AG1778" s="17">
        <f>([1]WLTC_BFH!$U1782/1000-N1778)</f>
        <v>2.5933940965360716</v>
      </c>
      <c r="AH1778" s="17">
        <f t="shared" si="359"/>
        <v>2.5933940965360716</v>
      </c>
      <c r="AK1778">
        <v>-0.57175283317244308</v>
      </c>
    </row>
    <row r="1779" spans="1:37" x14ac:dyDescent="0.3">
      <c r="A1779" s="6" t="s">
        <v>6</v>
      </c>
      <c r="B1779" s="6">
        <v>1775</v>
      </c>
      <c r="C1779" s="11">
        <v>57</v>
      </c>
      <c r="D1779" s="11">
        <v>57</v>
      </c>
      <c r="E1779" s="11">
        <v>65.437600000000003</v>
      </c>
      <c r="F1779" s="13">
        <f t="shared" si="360"/>
        <v>-0.75000000000000078</v>
      </c>
      <c r="G1779" s="13">
        <f t="shared" si="361"/>
        <v>23.108305555555592</v>
      </c>
      <c r="H1779" s="35" cm="1">
        <f t="array" ref="H1779">(m*g*_xll.Interp1d(-1,Parameters!$H$48:$H$54,Parameters!$I$48:$I$54,C1779)+c_w*A*rho_L*(C1779/3.6)^2/2+F1779*e_i*m)*C1779/3.6/1000</f>
        <v>-13.421879595942983</v>
      </c>
      <c r="I1779" s="35">
        <f t="shared" si="351"/>
        <v>30.115438076740091</v>
      </c>
      <c r="J1779" s="35">
        <f t="shared" si="352"/>
        <v>4255.9403808144289</v>
      </c>
      <c r="K1779" s="35">
        <f t="shared" si="353"/>
        <v>122.91616051021468</v>
      </c>
      <c r="L1779" s="35">
        <f t="shared" si="354"/>
        <v>521.36964116310537</v>
      </c>
      <c r="M1779" s="35" cm="1">
        <f t="array" ref="M1779">_xll.Interp2dTab(-1,1,Parameters!$V$29:$AI$29,Parameters!$U$30:$U$37,Parameters!$V$30:$AI$37,ABS(J1779),ABS(I1779))*_xll.Interp2dTab(-1,1,Parameters!$V$18:$AI$18,Parameters!$U$19:$U$26,Parameters!$V$19:$AI$26,ABS(J1779),ABS(I1779))</f>
        <v>0.79195627231400501</v>
      </c>
      <c r="N1779" s="35">
        <f t="shared" si="355"/>
        <v>-10.629541732250408</v>
      </c>
      <c r="O1779" s="35">
        <f t="shared" si="356"/>
        <v>-10629.541732250407</v>
      </c>
      <c r="P1779" s="35">
        <f t="shared" si="362"/>
        <v>3.3701224397153746</v>
      </c>
      <c r="Q1779" s="35" cm="1">
        <f t="array" ref="Q1779">_xll.Interp2dTab(-1,1,Parameters!$AL$29:$AY$29,Parameters!$AK$30:$AK$37,Parameters!$AL$30:$AY$37,ABS(L1779),ABS(K1779))</f>
        <v>0.94812515184693569</v>
      </c>
      <c r="R1779" s="35">
        <f t="shared" si="357"/>
        <v>-12.725621629974729</v>
      </c>
      <c r="S1779" s="35">
        <f t="shared" si="363"/>
        <v>2.5895048665796776</v>
      </c>
      <c r="X1779" s="12"/>
      <c r="AB1779" s="17">
        <f>([1]WLTC_BFH!$I1780/1000-H1779)</f>
        <v>13.407381695942982</v>
      </c>
      <c r="AC1779" s="17">
        <f t="shared" si="358"/>
        <v>13.407381695942982</v>
      </c>
      <c r="AG1779" s="17">
        <f>([1]WLTC_BFH!$U1783/1000-N1779)</f>
        <v>0.24463977146612947</v>
      </c>
      <c r="AH1779" s="17">
        <f t="shared" si="359"/>
        <v>0.24463977146612947</v>
      </c>
      <c r="AK1779">
        <v>-0.92854344197002625</v>
      </c>
    </row>
    <row r="1780" spans="1:37" x14ac:dyDescent="0.3">
      <c r="A1780" s="6" t="s">
        <v>6</v>
      </c>
      <c r="B1780" s="6">
        <v>1776</v>
      </c>
      <c r="C1780" s="11">
        <v>54.6</v>
      </c>
      <c r="D1780" s="11">
        <v>54.6</v>
      </c>
      <c r="E1780" s="11">
        <v>62.283799999999999</v>
      </c>
      <c r="F1780" s="13">
        <f t="shared" si="360"/>
        <v>-0.6666666666666663</v>
      </c>
      <c r="G1780" s="13">
        <f t="shared" si="361"/>
        <v>23.123472222222258</v>
      </c>
      <c r="H1780" s="35" cm="1">
        <f t="array" ref="H1780">(m*g*_xll.Interp1d(-1,Parameters!$H$48:$H$54,Parameters!$I$48:$I$54,C1780)+c_w*A*rho_L*(C1780/3.6)^2/2+F1780*e_i*m)*C1780/3.6/1000</f>
        <v>-11.282004181778982</v>
      </c>
      <c r="I1780" s="35">
        <f t="shared" si="351"/>
        <v>26.42678405011009</v>
      </c>
      <c r="J1780" s="35">
        <f t="shared" si="352"/>
        <v>4076.7428910959275</v>
      </c>
      <c r="K1780" s="35">
        <f t="shared" si="353"/>
        <v>107.86091910052434</v>
      </c>
      <c r="L1780" s="35">
        <f t="shared" si="354"/>
        <v>499.41723521939571</v>
      </c>
      <c r="M1780" s="35" cm="1">
        <f t="array" ref="M1780">_xll.Interp2dTab(-1,1,Parameters!$V$29:$AI$29,Parameters!$U$30:$U$37,Parameters!$V$30:$AI$37,ABS(J1780),ABS(I1780))*_xll.Interp2dTab(-1,1,Parameters!$V$18:$AI$18,Parameters!$U$19:$U$26,Parameters!$V$19:$AI$26,ABS(J1780),ABS(I1780))</f>
        <v>0.77249230916148659</v>
      </c>
      <c r="N1780" s="35">
        <f t="shared" si="355"/>
        <v>-8.7152614623519931</v>
      </c>
      <c r="O1780" s="35">
        <f t="shared" si="356"/>
        <v>-8715.261462351993</v>
      </c>
      <c r="P1780" s="35">
        <f t="shared" si="362"/>
        <v>3.36770153375361</v>
      </c>
      <c r="Q1780" s="35" cm="1">
        <f t="array" ref="Q1780">_xll.Interp2dTab(-1,1,Parameters!$AL$29:$AY$29,Parameters!$AK$30:$AK$37,Parameters!$AL$30:$AY$37,ABS(L1780),ABS(K1780))</f>
        <v>0.95258115725838477</v>
      </c>
      <c r="R1780" s="35">
        <f t="shared" si="357"/>
        <v>-10.747024599672958</v>
      </c>
      <c r="S1780" s="35">
        <f t="shared" si="363"/>
        <v>2.5865195819686573</v>
      </c>
      <c r="X1780" s="12"/>
      <c r="AB1780" s="17">
        <f>([1]WLTC_BFH!$I1781/1000-H1780)</f>
        <v>11.265563181778981</v>
      </c>
      <c r="AC1780" s="17">
        <f t="shared" si="358"/>
        <v>11.265563181778981</v>
      </c>
      <c r="AG1780" s="17">
        <f>([1]WLTC_BFH!$U1784/1000-N1780)</f>
        <v>-0.3317385376482278</v>
      </c>
      <c r="AH1780" s="17">
        <f t="shared" si="359"/>
        <v>0.3317385376482278</v>
      </c>
      <c r="AK1780">
        <v>1.4242266443853389</v>
      </c>
    </row>
    <row r="1781" spans="1:37" x14ac:dyDescent="0.3">
      <c r="A1781" s="6" t="s">
        <v>6</v>
      </c>
      <c r="B1781" s="6">
        <v>1777</v>
      </c>
      <c r="C1781" s="11">
        <v>52.2</v>
      </c>
      <c r="D1781" s="11">
        <v>52.2</v>
      </c>
      <c r="E1781" s="11">
        <v>59.295499999999997</v>
      </c>
      <c r="F1781" s="13">
        <f t="shared" si="360"/>
        <v>-0.6666666666666663</v>
      </c>
      <c r="G1781" s="13">
        <f t="shared" si="361"/>
        <v>23.13797222222226</v>
      </c>
      <c r="H1781" s="35" cm="1">
        <f t="array" ref="H1781">(m*g*_xll.Interp1d(-1,Parameters!$H$48:$H$54,Parameters!$I$48:$I$54,C1781)+c_w*A*rho_L*(C1781/3.6)^2/2+F1781*e_i*m)*C1781/3.6/1000</f>
        <v>-10.918888947350087</v>
      </c>
      <c r="I1781" s="35">
        <f t="shared" si="351"/>
        <v>26.7521473657971</v>
      </c>
      <c r="J1781" s="35">
        <f t="shared" si="352"/>
        <v>3897.5454013774252</v>
      </c>
      <c r="K1781" s="35">
        <f t="shared" si="353"/>
        <v>109.18888947350086</v>
      </c>
      <c r="L1781" s="35">
        <f t="shared" si="354"/>
        <v>477.46482927568604</v>
      </c>
      <c r="M1781" s="35" cm="1">
        <f t="array" ref="M1781">_xll.Interp2dTab(-1,1,Parameters!$V$29:$AI$29,Parameters!$U$30:$U$37,Parameters!$V$30:$AI$37,ABS(J1781),ABS(I1781))*_xll.Interp2dTab(-1,1,Parameters!$V$18:$AI$18,Parameters!$U$19:$U$26,Parameters!$V$19:$AI$26,ABS(J1781),ABS(I1781))</f>
        <v>0.77252524255843114</v>
      </c>
      <c r="N1781" s="35">
        <f t="shared" si="355"/>
        <v>-8.4351173325201998</v>
      </c>
      <c r="O1781" s="35">
        <f t="shared" si="356"/>
        <v>-8435.1173325201999</v>
      </c>
      <c r="P1781" s="35">
        <f t="shared" si="362"/>
        <v>3.365358445605688</v>
      </c>
      <c r="Q1781" s="35" cm="1">
        <f t="array" ref="Q1781">_xll.Interp2dTab(-1,1,Parameters!$AL$29:$AY$29,Parameters!$AK$30:$AK$37,Parameters!$AL$30:$AY$37,ABS(L1781),ABS(K1781))</f>
        <v>0.94988627948899218</v>
      </c>
      <c r="R1781" s="35">
        <f t="shared" si="357"/>
        <v>-10.371702798351853</v>
      </c>
      <c r="S1781" s="35">
        <f t="shared" si="363"/>
        <v>2.5836385534135595</v>
      </c>
      <c r="X1781" s="12"/>
      <c r="AB1781" s="17">
        <f>([1]WLTC_BFH!$I1782/1000-H1781)</f>
        <v>10.904452747350087</v>
      </c>
      <c r="AC1781" s="17">
        <f t="shared" si="358"/>
        <v>10.904452747350087</v>
      </c>
      <c r="AG1781" s="17">
        <f>([1]WLTC_BFH!$U1785/1000-N1781)</f>
        <v>-0.38473981033688176</v>
      </c>
      <c r="AH1781" s="17">
        <f t="shared" si="359"/>
        <v>0.38473981033688176</v>
      </c>
      <c r="AK1781">
        <v>0.50165632343869859</v>
      </c>
    </row>
    <row r="1782" spans="1:37" x14ac:dyDescent="0.3">
      <c r="A1782" s="6" t="s">
        <v>6</v>
      </c>
      <c r="B1782" s="6">
        <v>1778</v>
      </c>
      <c r="C1782" s="11">
        <v>49.7</v>
      </c>
      <c r="D1782" s="11">
        <v>49.7</v>
      </c>
      <c r="E1782" s="11">
        <v>56.639299999999999</v>
      </c>
      <c r="F1782" s="13">
        <f t="shared" si="360"/>
        <v>-0.69444444444444442</v>
      </c>
      <c r="G1782" s="13">
        <f t="shared" si="361"/>
        <v>23.151777777777816</v>
      </c>
      <c r="H1782" s="35" cm="1">
        <f t="array" ref="H1782">(m*g*_xll.Interp1d(-1,Parameters!$H$48:$H$54,Parameters!$I$48:$I$54,C1782)+c_w*A*rho_L*(C1782/3.6)^2/2+F1782*e_i*m)*C1782/3.6/1000</f>
        <v>-11.042184643100809</v>
      </c>
      <c r="I1782" s="35">
        <f t="shared" si="351"/>
        <v>28.415108481089263</v>
      </c>
      <c r="J1782" s="35">
        <f t="shared" si="352"/>
        <v>3710.8813495873187</v>
      </c>
      <c r="K1782" s="35">
        <f t="shared" si="353"/>
        <v>115.97626526556583</v>
      </c>
      <c r="L1782" s="35">
        <f t="shared" si="354"/>
        <v>454.59773975098841</v>
      </c>
      <c r="M1782" s="35" cm="1">
        <f t="array" ref="M1782">_xll.Interp2dTab(-1,1,Parameters!$V$29:$AI$29,Parameters!$U$30:$U$37,Parameters!$V$30:$AI$37,ABS(J1782),ABS(I1782))*_xll.Interp2dTab(-1,1,Parameters!$V$18:$AI$18,Parameters!$U$19:$U$26,Parameters!$V$19:$AI$26,ABS(J1782),ABS(I1782))</f>
        <v>0.78055160745798013</v>
      </c>
      <c r="N1782" s="35">
        <f t="shared" si="355"/>
        <v>-8.6189949730201594</v>
      </c>
      <c r="O1782" s="35">
        <f t="shared" si="356"/>
        <v>-8618.9949730201588</v>
      </c>
      <c r="P1782" s="35">
        <f t="shared" si="362"/>
        <v>3.3629642803354045</v>
      </c>
      <c r="Q1782" s="35" cm="1">
        <f t="array" ref="Q1782">_xll.Interp2dTab(-1,1,Parameters!$AL$29:$AY$29,Parameters!$AK$30:$AK$37,Parameters!$AL$30:$AY$37,ABS(L1782),ABS(K1782))</f>
        <v>0.94530421511873186</v>
      </c>
      <c r="R1782" s="35">
        <f t="shared" si="357"/>
        <v>-10.438223687242525</v>
      </c>
      <c r="S1782" s="35">
        <f t="shared" si="363"/>
        <v>2.5807390468337701</v>
      </c>
      <c r="X1782" s="12"/>
      <c r="AB1782" s="17">
        <f>([1]WLTC_BFH!$I1783/1000-H1782)</f>
        <v>11.03109024310081</v>
      </c>
      <c r="AC1782" s="17">
        <f t="shared" si="358"/>
        <v>11.03109024310081</v>
      </c>
      <c r="AG1782" s="17">
        <f>([1]WLTC_BFH!$U1786/1000-N1782)</f>
        <v>-1.1204386552983472</v>
      </c>
      <c r="AH1782" s="17">
        <f t="shared" si="359"/>
        <v>1.1204386552983472</v>
      </c>
      <c r="AK1782">
        <v>-2.2907799343946396</v>
      </c>
    </row>
    <row r="1783" spans="1:37" x14ac:dyDescent="0.3">
      <c r="A1783" s="6" t="s">
        <v>6</v>
      </c>
      <c r="B1783" s="6">
        <v>1779</v>
      </c>
      <c r="C1783" s="11">
        <v>46.8</v>
      </c>
      <c r="D1783" s="11">
        <v>46.8</v>
      </c>
      <c r="E1783" s="11">
        <v>54.042400000000001</v>
      </c>
      <c r="F1783" s="13">
        <f t="shared" si="360"/>
        <v>-0.80555555555555713</v>
      </c>
      <c r="G1783" s="13">
        <f t="shared" si="361"/>
        <v>23.164777777777818</v>
      </c>
      <c r="H1783" s="35" cm="1">
        <f t="array" ref="H1783">(m*g*_xll.Interp1d(-1,Parameters!$H$48:$H$54,Parameters!$I$48:$I$54,C1783)+c_w*A*rho_L*(C1783/3.6)^2/2+F1783*e_i*m)*C1783/3.6/1000</f>
        <v>-12.476845057042931</v>
      </c>
      <c r="I1783" s="35">
        <f t="shared" si="351"/>
        <v>34.096486647466051</v>
      </c>
      <c r="J1783" s="35">
        <f t="shared" si="352"/>
        <v>3494.3510495107948</v>
      </c>
      <c r="K1783" s="35">
        <f t="shared" si="353"/>
        <v>139.1648102516327</v>
      </c>
      <c r="L1783" s="35">
        <f t="shared" si="354"/>
        <v>428.07191590233919</v>
      </c>
      <c r="M1783" s="35" cm="1">
        <f t="array" ref="M1783">_xll.Interp2dTab(-1,1,Parameters!$V$29:$AI$29,Parameters!$U$30:$U$37,Parameters!$V$30:$AI$37,ABS(J1783),ABS(I1783))*_xll.Interp2dTab(-1,1,Parameters!$V$18:$AI$18,Parameters!$U$19:$U$26,Parameters!$V$19:$AI$26,ABS(J1783),ABS(I1783))</f>
        <v>0.80803423810077468</v>
      </c>
      <c r="N1783" s="35">
        <f t="shared" si="355"/>
        <v>-10.081717989569102</v>
      </c>
      <c r="O1783" s="35">
        <f t="shared" si="356"/>
        <v>-10081.717989569102</v>
      </c>
      <c r="P1783" s="35">
        <f t="shared" si="362"/>
        <v>3.3601638031160799</v>
      </c>
      <c r="Q1783" s="35" cm="1">
        <f t="array" ref="Q1783">_xll.Interp2dTab(-1,1,Parameters!$AL$29:$AY$29,Parameters!$AK$30:$AK$37,Parameters!$AL$30:$AY$37,ABS(L1783),ABS(K1783))</f>
        <v>0.93464922363201985</v>
      </c>
      <c r="R1783" s="35">
        <f t="shared" si="357"/>
        <v>-11.661473545942179</v>
      </c>
      <c r="S1783" s="35">
        <f t="shared" si="363"/>
        <v>2.5774997486265638</v>
      </c>
      <c r="X1783" s="12"/>
      <c r="AB1783" s="17">
        <f>([1]WLTC_BFH!$I1784/1000-H1783)</f>
        <v>12.46466535704293</v>
      </c>
      <c r="AC1783" s="17">
        <f t="shared" si="358"/>
        <v>12.46466535704293</v>
      </c>
      <c r="AG1783" s="17">
        <f>([1]WLTC_BFH!$U1787/1000-N1783)</f>
        <v>-0.49456772471655341</v>
      </c>
      <c r="AH1783" s="17">
        <f t="shared" si="359"/>
        <v>0.49456772471655341</v>
      </c>
      <c r="AK1783">
        <v>-3.6282832399431344</v>
      </c>
    </row>
    <row r="1784" spans="1:37" x14ac:dyDescent="0.3">
      <c r="A1784" s="6" t="s">
        <v>6</v>
      </c>
      <c r="B1784" s="6">
        <v>1780</v>
      </c>
      <c r="C1784" s="11">
        <v>43.5</v>
      </c>
      <c r="D1784" s="11">
        <v>43.5</v>
      </c>
      <c r="E1784" s="11">
        <v>51.786200000000001</v>
      </c>
      <c r="F1784" s="13">
        <f t="shared" si="360"/>
        <v>-0.91666666666666585</v>
      </c>
      <c r="G1784" s="13">
        <f t="shared" si="361"/>
        <v>23.176861111111151</v>
      </c>
      <c r="H1784" s="35" cm="1">
        <f t="array" ref="H1784">(m*g*_xll.Interp1d(-1,Parameters!$H$48:$H$54,Parameters!$I$48:$I$54,C1784)+c_w*A*rho_L*(C1784/3.6)^2/2+F1784*e_i*m)*C1784/3.6/1000</f>
        <v>-13.536710464840203</v>
      </c>
      <c r="I1784" s="35">
        <f t="shared" si="351"/>
        <v>39.799222241353043</v>
      </c>
      <c r="J1784" s="35">
        <f t="shared" si="352"/>
        <v>3247.954501147854</v>
      </c>
      <c r="K1784" s="35">
        <f t="shared" si="353"/>
        <v>162.44052557808246</v>
      </c>
      <c r="L1784" s="35">
        <f t="shared" si="354"/>
        <v>397.88735772973831</v>
      </c>
      <c r="M1784" s="35" cm="1">
        <f t="array" ref="M1784">_xll.Interp2dTab(-1,1,Parameters!$V$29:$AI$29,Parameters!$U$30:$U$37,Parameters!$V$30:$AI$37,ABS(J1784),ABS(I1784))*_xll.Interp2dTab(-1,1,Parameters!$V$18:$AI$18,Parameters!$U$19:$U$26,Parameters!$V$19:$AI$26,ABS(J1784),ABS(I1784))</f>
        <v>0.83758295451905174</v>
      </c>
      <c r="N1784" s="35">
        <f t="shared" si="355"/>
        <v>-11.338117945609824</v>
      </c>
      <c r="O1784" s="35">
        <f t="shared" si="356"/>
        <v>-11338.117945609823</v>
      </c>
      <c r="P1784" s="35">
        <f t="shared" si="362"/>
        <v>3.357014325908966</v>
      </c>
      <c r="Q1784" s="35" cm="1">
        <f t="array" ref="Q1784">_xll.Interp2dTab(-1,1,Parameters!$AL$29:$AY$29,Parameters!$AK$30:$AK$37,Parameters!$AL$30:$AY$37,ABS(L1784),ABS(K1784))</f>
        <v>0.922762962460275</v>
      </c>
      <c r="R1784" s="35">
        <f t="shared" si="357"/>
        <v>-12.491175050502951</v>
      </c>
      <c r="S1784" s="35">
        <f t="shared" si="363"/>
        <v>2.5740299777792019</v>
      </c>
      <c r="X1784" s="12"/>
      <c r="AB1784" s="17">
        <f>([1]WLTC_BFH!$I1785/1000-H1784)</f>
        <v>13.528219364840202</v>
      </c>
      <c r="AC1784" s="17">
        <f t="shared" si="358"/>
        <v>13.528219364840202</v>
      </c>
      <c r="AG1784" s="17">
        <f>([1]WLTC_BFH!$U1788/1000-N1784)</f>
        <v>0.38555157392839412</v>
      </c>
      <c r="AH1784" s="17">
        <f t="shared" si="359"/>
        <v>0.38555157392839412</v>
      </c>
      <c r="AK1784">
        <v>-5.5909556571932875</v>
      </c>
    </row>
    <row r="1785" spans="1:37" x14ac:dyDescent="0.3">
      <c r="A1785" s="6" t="s">
        <v>6</v>
      </c>
      <c r="B1785" s="6">
        <v>1781</v>
      </c>
      <c r="C1785" s="11">
        <v>39.9</v>
      </c>
      <c r="D1785" s="11">
        <v>39.9</v>
      </c>
      <c r="E1785" s="11">
        <v>49.321599999999997</v>
      </c>
      <c r="F1785" s="13">
        <f t="shared" si="360"/>
        <v>-1.0000000000000004</v>
      </c>
      <c r="G1785" s="13">
        <f t="shared" si="361"/>
        <v>23.187944444444483</v>
      </c>
      <c r="H1785" s="35" cm="1">
        <f t="array" ref="H1785">(m*g*_xll.Interp1d(-1,Parameters!$H$48:$H$54,Parameters!$I$48:$I$54,C1785)+c_w*A*rho_L*(C1785/3.6)^2/2+F1785*e_i*m)*C1785/3.6/1000</f>
        <v>-13.778068564432587</v>
      </c>
      <c r="I1785" s="35">
        <f t="shared" si="351"/>
        <v>44.163770879076971</v>
      </c>
      <c r="J1785" s="35">
        <f t="shared" si="352"/>
        <v>2979.1582665701003</v>
      </c>
      <c r="K1785" s="35">
        <f t="shared" si="353"/>
        <v>180.25443084295267</v>
      </c>
      <c r="L1785" s="35">
        <f t="shared" si="354"/>
        <v>364.95874881417376</v>
      </c>
      <c r="M1785" s="35" cm="1">
        <f t="array" ref="M1785">_xll.Interp2dTab(-1,1,Parameters!$V$29:$AI$29,Parameters!$U$30:$U$37,Parameters!$V$30:$AI$37,ABS(J1785),ABS(I1785))*_xll.Interp2dTab(-1,1,Parameters!$V$18:$AI$18,Parameters!$U$19:$U$26,Parameters!$V$19:$AI$26,ABS(J1785),ABS(I1785))</f>
        <v>0.86210204549758962</v>
      </c>
      <c r="N1785" s="35">
        <f t="shared" si="355"/>
        <v>-11.878101092403371</v>
      </c>
      <c r="O1785" s="35">
        <f t="shared" si="356"/>
        <v>-11878.101092403371</v>
      </c>
      <c r="P1785" s="35">
        <f t="shared" si="362"/>
        <v>3.3537148533832983</v>
      </c>
      <c r="Q1785" s="35" cm="1">
        <f t="array" ref="Q1785">_xll.Interp2dTab(-1,1,Parameters!$AL$29:$AY$29,Parameters!$AK$30:$AK$37,Parameters!$AL$30:$AY$37,ABS(L1785),ABS(K1785))</f>
        <v>0.91024865369212093</v>
      </c>
      <c r="R1785" s="35">
        <f t="shared" si="357"/>
        <v>-12.541468361252496</v>
      </c>
      <c r="S1785" s="35">
        <f t="shared" si="363"/>
        <v>2.5705462365677429</v>
      </c>
      <c r="X1785" s="12"/>
      <c r="AB1785" s="17">
        <f>([1]WLTC_BFH!$I1786/1000-H1785)</f>
        <v>13.767247764432588</v>
      </c>
      <c r="AC1785" s="17">
        <f t="shared" si="358"/>
        <v>13.767247764432588</v>
      </c>
      <c r="AG1785" s="17">
        <f>([1]WLTC_BFH!$U1789/1000-N1785)</f>
        <v>0.71295823526086544</v>
      </c>
      <c r="AH1785" s="17">
        <f t="shared" si="359"/>
        <v>0.71295823526086544</v>
      </c>
      <c r="AK1785">
        <v>-4.9949797862927205</v>
      </c>
    </row>
    <row r="1786" spans="1:37" x14ac:dyDescent="0.3">
      <c r="A1786" s="6" t="s">
        <v>6</v>
      </c>
      <c r="B1786" s="6">
        <v>1782</v>
      </c>
      <c r="C1786" s="11">
        <v>36.4</v>
      </c>
      <c r="D1786" s="11">
        <v>36.4</v>
      </c>
      <c r="E1786" s="11">
        <v>46.343499999999999</v>
      </c>
      <c r="F1786" s="13">
        <f t="shared" si="360"/>
        <v>-0.97222222222222221</v>
      </c>
      <c r="G1786" s="13">
        <f t="shared" si="361"/>
        <v>23.198055555555595</v>
      </c>
      <c r="H1786" s="35" cm="1">
        <f t="array" ref="H1786">(m*g*_xll.Interp1d(-1,Parameters!$H$48:$H$54,Parameters!$I$48:$I$54,C1786)+c_w*A*rho_L*(C1786/3.6)^2/2+F1786*e_i*m)*C1786/3.6/1000</f>
        <v>-12.273545919829878</v>
      </c>
      <c r="I1786" s="35">
        <f t="shared" si="351"/>
        <v>43.124033060938295</v>
      </c>
      <c r="J1786" s="35">
        <f t="shared" si="352"/>
        <v>2717.8285940639516</v>
      </c>
      <c r="K1786" s="35">
        <f t="shared" si="353"/>
        <v>176.01074093821967</v>
      </c>
      <c r="L1786" s="35">
        <f t="shared" si="354"/>
        <v>332.94482347959718</v>
      </c>
      <c r="M1786" s="35" cm="1">
        <f t="array" ref="M1786">_xll.Interp2dTab(-1,1,Parameters!$V$29:$AI$29,Parameters!$U$30:$U$37,Parameters!$V$30:$AI$37,ABS(J1786),ABS(I1786))*_xll.Interp2dTab(-1,1,Parameters!$V$18:$AI$18,Parameters!$U$19:$U$26,Parameters!$V$19:$AI$26,ABS(J1786),ABS(I1786))</f>
        <v>0.85571629687701223</v>
      </c>
      <c r="N1786" s="35">
        <f t="shared" si="355"/>
        <v>-10.502673264066786</v>
      </c>
      <c r="O1786" s="35">
        <f t="shared" si="356"/>
        <v>-10502.673264066785</v>
      </c>
      <c r="P1786" s="35">
        <f t="shared" si="362"/>
        <v>3.35079744414328</v>
      </c>
      <c r="Q1786" s="35" cm="1">
        <f t="array" ref="Q1786">_xll.Interp2dTab(-1,1,Parameters!$AL$29:$AY$29,Parameters!$AK$30:$AK$37,Parameters!$AL$30:$AY$37,ABS(L1786),ABS(K1786))</f>
        <v>0.90578950736803332</v>
      </c>
      <c r="R1786" s="35">
        <f t="shared" si="357"/>
        <v>-11.117249112381641</v>
      </c>
      <c r="S1786" s="35">
        <f t="shared" si="363"/>
        <v>2.5674581118143034</v>
      </c>
      <c r="X1786" s="12"/>
      <c r="AB1786" s="17">
        <f>([1]WLTC_BFH!$I1787/1000-H1786)</f>
        <v>12.261255219829879</v>
      </c>
      <c r="AC1786" s="17">
        <f t="shared" si="358"/>
        <v>12.261255219829879</v>
      </c>
      <c r="AG1786" s="17">
        <f>([1]WLTC_BFH!$U1790/1000-N1786)</f>
        <v>-2.6038029264098288</v>
      </c>
      <c r="AH1786" s="17">
        <f t="shared" si="359"/>
        <v>2.6038029264098288</v>
      </c>
      <c r="AK1786">
        <v>-4.9590841080506163</v>
      </c>
    </row>
    <row r="1787" spans="1:37" x14ac:dyDescent="0.3">
      <c r="A1787" s="6" t="s">
        <v>6</v>
      </c>
      <c r="B1787" s="6">
        <v>1783</v>
      </c>
      <c r="C1787" s="11">
        <v>33.200000000000003</v>
      </c>
      <c r="D1787" s="11">
        <v>33.200000000000003</v>
      </c>
      <c r="E1787" s="11">
        <v>43.1096</v>
      </c>
      <c r="F1787" s="13">
        <f t="shared" si="360"/>
        <v>-0.88888888888888773</v>
      </c>
      <c r="G1787" s="13">
        <f t="shared" si="361"/>
        <v>23.207277777777815</v>
      </c>
      <c r="H1787" s="35" cm="1">
        <f t="array" ref="H1787">(m*g*_xll.Interp1d(-1,Parameters!$H$48:$H$54,Parameters!$I$48:$I$54,C1787)+c_w*A*rho_L*(C1787/3.6)^2/2+F1787*e_i*m)*C1787/3.6/1000</f>
        <v>-10.215196213109655</v>
      </c>
      <c r="I1787" s="35">
        <f t="shared" si="351"/>
        <v>39.351322402755002</v>
      </c>
      <c r="J1787" s="35">
        <f t="shared" si="352"/>
        <v>2478.8986077726158</v>
      </c>
      <c r="K1787" s="35">
        <f t="shared" si="353"/>
        <v>160.61242238684454</v>
      </c>
      <c r="L1787" s="35">
        <f t="shared" si="354"/>
        <v>303.67494888798427</v>
      </c>
      <c r="M1787" s="35" cm="1">
        <f t="array" ref="M1787">_xll.Interp2dTab(-1,1,Parameters!$V$29:$AI$29,Parameters!$U$30:$U$37,Parameters!$V$30:$AI$37,ABS(J1787),ABS(I1787))*_xll.Interp2dTab(-1,1,Parameters!$V$18:$AI$18,Parameters!$U$19:$U$26,Parameters!$V$19:$AI$26,ABS(J1787),ABS(I1787))</f>
        <v>0.83545801225465688</v>
      </c>
      <c r="N1787" s="35">
        <f t="shared" si="355"/>
        <v>-8.5343675229958915</v>
      </c>
      <c r="O1787" s="35">
        <f t="shared" si="356"/>
        <v>-8534.3675229958917</v>
      </c>
      <c r="P1787" s="35">
        <f t="shared" si="362"/>
        <v>3.3484267864980035</v>
      </c>
      <c r="Q1787" s="35" cm="1">
        <f t="array" ref="Q1787">_xll.Interp2dTab(-1,1,Parameters!$AL$29:$AY$29,Parameters!$AK$30:$AK$37,Parameters!$AL$30:$AY$37,ABS(L1787),ABS(K1787))</f>
        <v>0.90641764715558404</v>
      </c>
      <c r="R1787" s="35">
        <f t="shared" si="357"/>
        <v>-9.2592341167194849</v>
      </c>
      <c r="S1787" s="35">
        <f t="shared" si="363"/>
        <v>2.5648861023374367</v>
      </c>
      <c r="X1787" s="12"/>
      <c r="AB1787" s="17">
        <f>([1]WLTC_BFH!$I1788/1000-H1787)</f>
        <v>10.202550813109655</v>
      </c>
      <c r="AC1787" s="17">
        <f t="shared" si="358"/>
        <v>10.202550813109655</v>
      </c>
      <c r="AG1787" s="17">
        <f>([1]WLTC_BFH!$U1791/1000-N1787)</f>
        <v>0.2445811152287547</v>
      </c>
      <c r="AH1787" s="17">
        <f t="shared" si="359"/>
        <v>0.2445811152287547</v>
      </c>
      <c r="AK1787">
        <v>0.59049287344616452</v>
      </c>
    </row>
    <row r="1788" spans="1:37" x14ac:dyDescent="0.3">
      <c r="A1788" s="6" t="s">
        <v>6</v>
      </c>
      <c r="B1788" s="6">
        <v>1784</v>
      </c>
      <c r="C1788" s="11">
        <v>30.5</v>
      </c>
      <c r="D1788" s="11">
        <v>30.5</v>
      </c>
      <c r="E1788" s="11">
        <v>39.491900000000001</v>
      </c>
      <c r="F1788" s="13">
        <f t="shared" si="360"/>
        <v>-0.75000000000000078</v>
      </c>
      <c r="G1788" s="13">
        <f t="shared" si="361"/>
        <v>23.215750000000039</v>
      </c>
      <c r="H1788" s="35" cm="1">
        <f t="array" ref="H1788">(m*g*_xll.Interp1d(-1,Parameters!$H$48:$H$54,Parameters!$I$48:$I$54,C1788)+c_w*A*rho_L*(C1788/3.6)^2/2+F1788*e_i*m)*C1788/3.6/1000</f>
        <v>-7.8311091752855448</v>
      </c>
      <c r="I1788" s="35">
        <f t="shared" si="351"/>
        <v>32.837806652561071</v>
      </c>
      <c r="J1788" s="35">
        <f t="shared" si="352"/>
        <v>2277.3014318393002</v>
      </c>
      <c r="K1788" s="35">
        <f t="shared" si="353"/>
        <v>134.02750785242802</v>
      </c>
      <c r="L1788" s="35">
        <f t="shared" si="354"/>
        <v>278.97849220131081</v>
      </c>
      <c r="M1788" s="35" cm="1">
        <f t="array" ref="M1788">_xll.Interp2dTab(-1,1,Parameters!$V$29:$AI$29,Parameters!$U$30:$U$37,Parameters!$V$30:$AI$37,ABS(J1788),ABS(I1788))*_xll.Interp2dTab(-1,1,Parameters!$V$18:$AI$18,Parameters!$U$19:$U$26,Parameters!$V$19:$AI$26,ABS(J1788),ABS(I1788))</f>
        <v>0.8016782680852137</v>
      </c>
      <c r="N1788" s="35">
        <f t="shared" si="355"/>
        <v>-6.2780300408291421</v>
      </c>
      <c r="O1788" s="35">
        <f t="shared" si="356"/>
        <v>-6278.0300408291423</v>
      </c>
      <c r="P1788" s="35">
        <f t="shared" si="362"/>
        <v>3.3466828892644398</v>
      </c>
      <c r="Q1788" s="35" cm="1">
        <f t="array" ref="Q1788">_xll.Interp2dTab(-1,1,Parameters!$AL$29:$AY$29,Parameters!$AK$30:$AK$37,Parameters!$AL$30:$AY$37,ABS(L1788),ABS(K1788))</f>
        <v>0.90793661595435282</v>
      </c>
      <c r="R1788" s="35">
        <f t="shared" si="357"/>
        <v>-7.1101507637778401</v>
      </c>
      <c r="S1788" s="35">
        <f t="shared" si="363"/>
        <v>2.5629110604586094</v>
      </c>
      <c r="X1788" s="12"/>
      <c r="AB1788" s="17">
        <f>([1]WLTC_BFH!$I1789/1000-H1788)</f>
        <v>7.8181681752855452</v>
      </c>
      <c r="AC1788" s="17">
        <f t="shared" si="358"/>
        <v>7.8181681752855452</v>
      </c>
      <c r="AG1788" s="17">
        <f>([1]WLTC_BFH!$U1792/1000-N1788)</f>
        <v>1.2801633741624459</v>
      </c>
      <c r="AH1788" s="17">
        <f t="shared" si="359"/>
        <v>1.2801633741624459</v>
      </c>
      <c r="AK1788">
        <v>4.9253403576329768</v>
      </c>
    </row>
    <row r="1789" spans="1:37" x14ac:dyDescent="0.3">
      <c r="A1789" s="6" t="s">
        <v>6</v>
      </c>
      <c r="B1789" s="6">
        <v>1785</v>
      </c>
      <c r="C1789" s="11">
        <v>28.3</v>
      </c>
      <c r="D1789" s="11">
        <v>28.3</v>
      </c>
      <c r="E1789" s="11">
        <v>35.275799999999997</v>
      </c>
      <c r="F1789" s="13">
        <f t="shared" si="360"/>
        <v>-0.61111111111111094</v>
      </c>
      <c r="G1789" s="13">
        <f t="shared" si="361"/>
        <v>23.223611111111151</v>
      </c>
      <c r="H1789" s="35" cm="1">
        <f t="array" ref="H1789">(m*g*_xll.Interp1d(-1,Parameters!$H$48:$H$54,Parameters!$I$48:$I$54,C1789)+c_w*A*rho_L*(C1789/3.6)^2/2+F1789*e_i*m)*C1789/3.6/1000</f>
        <v>-5.8143380741568036</v>
      </c>
      <c r="I1789" s="35">
        <f t="shared" si="351"/>
        <v>26.276320280900773</v>
      </c>
      <c r="J1789" s="35">
        <f t="shared" si="352"/>
        <v>2113.0370662640062</v>
      </c>
      <c r="K1789" s="35">
        <f t="shared" si="353"/>
        <v>107.24680122649652</v>
      </c>
      <c r="L1789" s="35">
        <f t="shared" si="354"/>
        <v>258.85545341957686</v>
      </c>
      <c r="M1789" s="35" cm="1">
        <f t="array" ref="M1789">_xll.Interp2dTab(-1,1,Parameters!$V$29:$AI$29,Parameters!$U$30:$U$37,Parameters!$V$30:$AI$37,ABS(J1789),ABS(I1789))*_xll.Interp2dTab(-1,1,Parameters!$V$18:$AI$18,Parameters!$U$19:$U$26,Parameters!$V$19:$AI$26,ABS(J1789),ABS(I1789))</f>
        <v>0.76827125716256339</v>
      </c>
      <c r="N1789" s="35">
        <f t="shared" si="355"/>
        <v>-4.4669888218006051</v>
      </c>
      <c r="O1789" s="35">
        <f t="shared" si="356"/>
        <v>-4466.9888218006054</v>
      </c>
      <c r="P1789" s="35">
        <f t="shared" si="362"/>
        <v>3.345442059036162</v>
      </c>
      <c r="Q1789" s="35" cm="1">
        <f t="array" ref="Q1789">_xll.Interp2dTab(-1,1,Parameters!$AL$29:$AY$29,Parameters!$AK$30:$AK$37,Parameters!$AL$30:$AY$37,ABS(L1789),ABS(K1789))</f>
        <v>0.91386341648340663</v>
      </c>
      <c r="R1789" s="35">
        <f t="shared" si="357"/>
        <v>-5.3135108570384872</v>
      </c>
      <c r="S1789" s="35">
        <f t="shared" si="363"/>
        <v>2.561435085220543</v>
      </c>
      <c r="X1789" s="12"/>
      <c r="AB1789" s="17">
        <f>([1]WLTC_BFH!$I1790/1000-H1789)</f>
        <v>5.7995725741568034</v>
      </c>
      <c r="AC1789" s="17">
        <f t="shared" si="358"/>
        <v>5.7995725741568034</v>
      </c>
      <c r="AG1789" s="17">
        <f>([1]WLTC_BFH!$U1793/1000-N1789)</f>
        <v>1.1757888218006496</v>
      </c>
      <c r="AH1789" s="17">
        <f t="shared" si="359"/>
        <v>1.1757888218006496</v>
      </c>
      <c r="AK1789">
        <v>8.15837409949531</v>
      </c>
    </row>
    <row r="1790" spans="1:37" x14ac:dyDescent="0.3">
      <c r="A1790" s="6" t="s">
        <v>6</v>
      </c>
      <c r="B1790" s="6">
        <v>1786</v>
      </c>
      <c r="C1790" s="11">
        <v>26.3</v>
      </c>
      <c r="D1790" s="11">
        <v>26.3</v>
      </c>
      <c r="E1790" s="11">
        <v>31.814599999999999</v>
      </c>
      <c r="F1790" s="13">
        <f t="shared" si="360"/>
        <v>-0.55555555555555558</v>
      </c>
      <c r="G1790" s="13">
        <f t="shared" si="361"/>
        <v>23.230916666666705</v>
      </c>
      <c r="H1790" s="35" cm="1">
        <f t="array" ref="H1790">(m*g*_xll.Interp1d(-1,Parameters!$H$48:$H$54,Parameters!$I$48:$I$54,C1790)+c_w*A*rho_L*(C1790/3.6)^2/2+F1790*e_i*m)*C1790/3.6/1000</f>
        <v>-4.8774706440105282</v>
      </c>
      <c r="I1790" s="35">
        <f t="shared" si="351"/>
        <v>23.718630956742079</v>
      </c>
      <c r="J1790" s="35">
        <f t="shared" si="352"/>
        <v>1963.7058248319211</v>
      </c>
      <c r="K1790" s="35">
        <f t="shared" si="353"/>
        <v>96.8075922499428</v>
      </c>
      <c r="L1790" s="35">
        <f t="shared" si="354"/>
        <v>240.56178179981882</v>
      </c>
      <c r="M1790" s="35" cm="1">
        <f t="array" ref="M1790">_xll.Interp2dTab(-1,1,Parameters!$V$29:$AI$29,Parameters!$U$30:$U$37,Parameters!$V$30:$AI$37,ABS(J1790),ABS(I1790))*_xll.Interp2dTab(-1,1,Parameters!$V$18:$AI$18,Parameters!$U$19:$U$26,Parameters!$V$19:$AI$26,ABS(J1790),ABS(I1790))</f>
        <v>0.74867995459377268</v>
      </c>
      <c r="N1790" s="35">
        <f t="shared" si="355"/>
        <v>-3.6516645002902615</v>
      </c>
      <c r="O1790" s="35">
        <f t="shared" si="356"/>
        <v>-3651.6645002902615</v>
      </c>
      <c r="P1790" s="35">
        <f t="shared" si="362"/>
        <v>3.3444277077860813</v>
      </c>
      <c r="Q1790" s="35" cm="1">
        <f t="array" ref="Q1790">_xll.Interp2dTab(-1,1,Parameters!$AL$29:$AY$29,Parameters!$AK$30:$AK$37,Parameters!$AL$30:$AY$37,ABS(L1790),ABS(K1790))</f>
        <v>0.91388526097869027</v>
      </c>
      <c r="R1790" s="35">
        <f t="shared" si="357"/>
        <v>-4.4574485324174624</v>
      </c>
      <c r="S1790" s="35">
        <f t="shared" si="363"/>
        <v>2.5601969050726492</v>
      </c>
      <c r="X1790" s="12"/>
      <c r="AB1790" s="17">
        <f>([1]WLTC_BFH!$I1791/1000-H1790)</f>
        <v>4.8683436440105279</v>
      </c>
      <c r="AC1790" s="17">
        <f t="shared" si="358"/>
        <v>4.8683436440105279</v>
      </c>
      <c r="AG1790" s="17">
        <f>([1]WLTC_BFH!$U1794/1000-N1790)</f>
        <v>-1.5210831632608985</v>
      </c>
      <c r="AH1790" s="17">
        <f t="shared" si="359"/>
        <v>1.5210831632608985</v>
      </c>
      <c r="AK1790">
        <v>2.8411413117275419</v>
      </c>
    </row>
    <row r="1791" spans="1:37" x14ac:dyDescent="0.3">
      <c r="A1791" s="6" t="s">
        <v>6</v>
      </c>
      <c r="B1791" s="6">
        <v>1787</v>
      </c>
      <c r="C1791" s="11">
        <v>24.4</v>
      </c>
      <c r="D1791" s="11">
        <v>24.4</v>
      </c>
      <c r="E1791" s="11">
        <v>29.305900000000001</v>
      </c>
      <c r="F1791" s="13">
        <f t="shared" si="360"/>
        <v>-0.52777777777777835</v>
      </c>
      <c r="G1791" s="13">
        <f t="shared" si="361"/>
        <v>23.237694444444482</v>
      </c>
      <c r="H1791" s="35" cm="1">
        <f t="array" ref="H1791">(m*g*_xll.Interp1d(-1,Parameters!$H$48:$H$54,Parameters!$I$48:$I$54,C1791)+c_w*A*rho_L*(C1791/3.6)^2/2+F1791*e_i*m)*C1791/3.6/1000</f>
        <v>-4.289944269584983</v>
      </c>
      <c r="I1791" s="35">
        <f t="shared" si="351"/>
        <v>22.486016559358813</v>
      </c>
      <c r="J1791" s="35">
        <f t="shared" si="352"/>
        <v>1821.8411454714401</v>
      </c>
      <c r="K1791" s="35">
        <f t="shared" si="353"/>
        <v>91.77667658702299</v>
      </c>
      <c r="L1791" s="35">
        <f t="shared" si="354"/>
        <v>223.18279376104863</v>
      </c>
      <c r="M1791" s="35" cm="1">
        <f t="array" ref="M1791">_xll.Interp2dTab(-1,1,Parameters!$V$29:$AI$29,Parameters!$U$30:$U$37,Parameters!$V$30:$AI$37,ABS(J1791),ABS(I1791))*_xll.Interp2dTab(-1,1,Parameters!$V$18:$AI$18,Parameters!$U$19:$U$26,Parameters!$V$19:$AI$26,ABS(J1791),ABS(I1791))</f>
        <v>0.71787074182293009</v>
      </c>
      <c r="N1791" s="35">
        <f t="shared" si="355"/>
        <v>-3.0796254751859999</v>
      </c>
      <c r="O1791" s="35">
        <f t="shared" si="356"/>
        <v>-3079.6254751860001</v>
      </c>
      <c r="P1791" s="35">
        <f t="shared" si="362"/>
        <v>3.3435722562651962</v>
      </c>
      <c r="Q1791" s="35" cm="1">
        <f t="array" ref="Q1791">_xll.Interp2dTab(-1,1,Parameters!$AL$29:$AY$29,Parameters!$AK$30:$AK$37,Parameters!$AL$30:$AY$37,ABS(L1791),ABS(K1791))</f>
        <v>0.91194860607454475</v>
      </c>
      <c r="R1791" s="35">
        <f t="shared" si="357"/>
        <v>-3.9122086967855063</v>
      </c>
      <c r="S1791" s="35">
        <f t="shared" si="363"/>
        <v>2.559110180434653</v>
      </c>
      <c r="X1791" s="12"/>
      <c r="AB1791" s="17">
        <f>([1]WLTC_BFH!$I1792/1000-H1791)</f>
        <v>4.2835188695849826</v>
      </c>
      <c r="AC1791" s="17">
        <f t="shared" si="358"/>
        <v>4.2835188695849826</v>
      </c>
      <c r="AG1791" s="17">
        <f>([1]WLTC_BFH!$U1795/1000-N1791)</f>
        <v>-0.68437452481417438</v>
      </c>
      <c r="AH1791" s="17">
        <f t="shared" si="359"/>
        <v>0.68437452481417438</v>
      </c>
      <c r="AK1791">
        <v>0.98474381669342748</v>
      </c>
    </row>
    <row r="1792" spans="1:37" x14ac:dyDescent="0.3">
      <c r="A1792" s="6" t="s">
        <v>6</v>
      </c>
      <c r="B1792" s="6">
        <v>1788</v>
      </c>
      <c r="C1792" s="11">
        <v>22.5</v>
      </c>
      <c r="D1792" s="11">
        <v>22.5</v>
      </c>
      <c r="E1792" s="11">
        <v>27.259599999999999</v>
      </c>
      <c r="F1792" s="13">
        <f t="shared" si="360"/>
        <v>-0.52777777777777735</v>
      </c>
      <c r="G1792" s="13">
        <f t="shared" si="361"/>
        <v>23.243944444444484</v>
      </c>
      <c r="H1792" s="35" cm="1">
        <f t="array" ref="H1792">(m*g*_xll.Interp1d(-1,Parameters!$H$48:$H$54,Parameters!$I$48:$I$54,C1792)+c_w*A*rho_L*(C1792/3.6)^2/2+F1792*e_i*m)*C1792/3.6/1000</f>
        <v>-3.9727313933858142</v>
      </c>
      <c r="I1792" s="35">
        <f t="shared" si="351"/>
        <v>22.58173914652723</v>
      </c>
      <c r="J1792" s="35">
        <f t="shared" si="352"/>
        <v>1679.9764661109591</v>
      </c>
      <c r="K1792" s="35">
        <f t="shared" si="353"/>
        <v>92.167368326550886</v>
      </c>
      <c r="L1792" s="35">
        <f t="shared" si="354"/>
        <v>205.80380572227847</v>
      </c>
      <c r="M1792" s="35" cm="1">
        <f t="array" ref="M1792">_xll.Interp2dTab(-1,1,Parameters!$V$29:$AI$29,Parameters!$U$30:$U$37,Parameters!$V$30:$AI$37,ABS(J1792),ABS(I1792))*_xll.Interp2dTab(-1,1,Parameters!$V$18:$AI$18,Parameters!$U$19:$U$26,Parameters!$V$19:$AI$26,ABS(J1792),ABS(I1792))</f>
        <v>0.69382142526871737</v>
      </c>
      <c r="N1792" s="35">
        <f t="shared" si="355"/>
        <v>-2.7563661575687233</v>
      </c>
      <c r="O1792" s="35">
        <f t="shared" si="356"/>
        <v>-2756.3661575687233</v>
      </c>
      <c r="P1792" s="35">
        <f t="shared" si="362"/>
        <v>3.3428065989992048</v>
      </c>
      <c r="Q1792" s="35" cm="1">
        <f t="array" ref="Q1792">_xll.Interp2dTab(-1,1,Parameters!$AL$29:$AY$29,Parameters!$AK$30:$AK$37,Parameters!$AL$30:$AY$37,ABS(L1792),ABS(K1792))</f>
        <v>0.90704214759799062</v>
      </c>
      <c r="R1792" s="35">
        <f t="shared" si="357"/>
        <v>-3.6034348148866266</v>
      </c>
      <c r="S1792" s="35">
        <f t="shared" si="363"/>
        <v>2.5581092263194067</v>
      </c>
      <c r="X1792" s="12"/>
      <c r="AB1792" s="17">
        <f>([1]WLTC_BFH!$I1793/1000-H1792)</f>
        <v>3.9684656933858142</v>
      </c>
      <c r="AC1792" s="17">
        <f t="shared" si="358"/>
        <v>3.9684656933858142</v>
      </c>
      <c r="AG1792" s="17">
        <f>([1]WLTC_BFH!$U1796/1000-N1792)</f>
        <v>-0.31710957058665068</v>
      </c>
      <c r="AH1792" s="17">
        <f t="shared" si="359"/>
        <v>0.31710957058665068</v>
      </c>
      <c r="AK1792">
        <v>0.24255025726793944</v>
      </c>
    </row>
    <row r="1793" spans="1:37" x14ac:dyDescent="0.3">
      <c r="A1793" s="6" t="s">
        <v>6</v>
      </c>
      <c r="B1793" s="6">
        <v>1789</v>
      </c>
      <c r="C1793" s="11">
        <v>20.5</v>
      </c>
      <c r="D1793" s="11">
        <v>20.5</v>
      </c>
      <c r="E1793" s="11">
        <v>24.992100000000001</v>
      </c>
      <c r="F1793" s="13">
        <f t="shared" si="360"/>
        <v>-0.55555555555555558</v>
      </c>
      <c r="G1793" s="13">
        <f t="shared" si="361"/>
        <v>23.249638888888928</v>
      </c>
      <c r="H1793" s="35" cm="1">
        <f t="array" ref="H1793">(m*g*_xll.Interp1d(-1,Parameters!$H$48:$H$54,Parameters!$I$48:$I$54,C1793)+c_w*A*rho_L*(C1793/3.6)^2/2+F1793*e_i*m)*C1793/3.6/1000</f>
        <v>-3.8495411494217517</v>
      </c>
      <c r="I1793" s="35">
        <f t="shared" si="351"/>
        <v>24.016283826763285</v>
      </c>
      <c r="J1793" s="35">
        <f t="shared" si="352"/>
        <v>1530.645224678874</v>
      </c>
      <c r="K1793" s="35">
        <f t="shared" si="353"/>
        <v>98.022462438934355</v>
      </c>
      <c r="L1793" s="35">
        <f t="shared" si="354"/>
        <v>187.5101341025204</v>
      </c>
      <c r="M1793" s="35" cm="1">
        <f t="array" ref="M1793">_xll.Interp2dTab(-1,1,Parameters!$V$29:$AI$29,Parameters!$U$30:$U$37,Parameters!$V$30:$AI$37,ABS(J1793),ABS(I1793))*_xll.Interp2dTab(-1,1,Parameters!$V$18:$AI$18,Parameters!$U$19:$U$26,Parameters!$V$19:$AI$26,ABS(J1793),ABS(I1793))</f>
        <v>0.67455882098341646</v>
      </c>
      <c r="N1793" s="35">
        <f t="shared" si="355"/>
        <v>-2.5967419390810829</v>
      </c>
      <c r="O1793" s="35">
        <f t="shared" si="356"/>
        <v>-2596.7419390810828</v>
      </c>
      <c r="P1793" s="35">
        <f t="shared" si="362"/>
        <v>3.3420852817939046</v>
      </c>
      <c r="Q1793" s="35" cm="1">
        <f t="array" ref="Q1793">_xll.Interp2dTab(-1,1,Parameters!$AL$29:$AY$29,Parameters!$AK$30:$AK$37,Parameters!$AL$30:$AY$37,ABS(L1793),ABS(K1793))</f>
        <v>0.89771141406033683</v>
      </c>
      <c r="R1793" s="35">
        <f t="shared" si="357"/>
        <v>-3.4557770287308553</v>
      </c>
      <c r="S1793" s="35">
        <f t="shared" si="363"/>
        <v>2.5571492882558702</v>
      </c>
      <c r="X1793" s="12"/>
      <c r="AB1793" s="17">
        <f>([1]WLTC_BFH!$I1794/1000-H1793)</f>
        <v>3.8435567494217517</v>
      </c>
      <c r="AC1793" s="17">
        <f t="shared" si="358"/>
        <v>3.8435567494217517</v>
      </c>
      <c r="AG1793" s="17">
        <f>([1]WLTC_BFH!$U1797/1000-N1793)</f>
        <v>-0.38725806091891712</v>
      </c>
      <c r="AH1793" s="17">
        <f t="shared" si="359"/>
        <v>0.38725806091891712</v>
      </c>
      <c r="AK1793">
        <v>0.72588725304376123</v>
      </c>
    </row>
    <row r="1794" spans="1:37" x14ac:dyDescent="0.3">
      <c r="A1794" s="6" t="s">
        <v>6</v>
      </c>
      <c r="B1794" s="6">
        <v>1790</v>
      </c>
      <c r="C1794" s="11">
        <v>18.2</v>
      </c>
      <c r="D1794" s="11">
        <v>18.2</v>
      </c>
      <c r="E1794" s="11">
        <v>22.894200000000001</v>
      </c>
      <c r="F1794" s="13">
        <f t="shared" si="360"/>
        <v>-0.63888888888888906</v>
      </c>
      <c r="G1794" s="13">
        <f t="shared" si="361"/>
        <v>23.254694444444482</v>
      </c>
      <c r="H1794" s="35" cm="1">
        <f t="array" ref="H1794">(m*g*_xll.Interp1d(-1,Parameters!$H$48:$H$54,Parameters!$I$48:$I$54,C1794)+c_w*A*rho_L*(C1794/3.6)^2/2+F1794*e_i*m)*C1794/3.6/1000</f>
        <v>-4.0042328585003366</v>
      </c>
      <c r="I1794" s="35">
        <f t="shared" si="351"/>
        <v>28.138350775169865</v>
      </c>
      <c r="J1794" s="35">
        <f t="shared" si="352"/>
        <v>1358.9142970319758</v>
      </c>
      <c r="K1794" s="35">
        <f t="shared" si="353"/>
        <v>114.8466786888558</v>
      </c>
      <c r="L1794" s="35">
        <f t="shared" si="354"/>
        <v>166.47241173979859</v>
      </c>
      <c r="M1794" s="35" cm="1">
        <f t="array" ref="M1794">_xll.Interp2dTab(-1,1,Parameters!$V$29:$AI$29,Parameters!$U$30:$U$37,Parameters!$V$30:$AI$37,ABS(J1794),ABS(I1794))*_xll.Interp2dTab(-1,1,Parameters!$V$18:$AI$18,Parameters!$U$19:$U$26,Parameters!$V$19:$AI$26,ABS(J1794),ABS(I1794))</f>
        <v>0.66236870752939714</v>
      </c>
      <c r="N1794" s="35">
        <f t="shared" si="355"/>
        <v>-2.6522785431316112</v>
      </c>
      <c r="O1794" s="35">
        <f t="shared" si="356"/>
        <v>-2652.2785431316111</v>
      </c>
      <c r="P1794" s="35">
        <f t="shared" si="362"/>
        <v>3.3413485377541456</v>
      </c>
      <c r="Q1794" s="35" cm="1">
        <f t="array" ref="Q1794">_xll.Interp2dTab(-1,1,Parameters!$AL$29:$AY$29,Parameters!$AK$30:$AK$37,Parameters!$AL$30:$AY$37,ABS(L1794),ABS(K1794))</f>
        <v>0.8770601817891831</v>
      </c>
      <c r="R1794" s="35">
        <f t="shared" si="357"/>
        <v>-3.5119531988025257</v>
      </c>
      <c r="S1794" s="35">
        <f t="shared" si="363"/>
        <v>2.5561737457006473</v>
      </c>
      <c r="X1794" s="12"/>
      <c r="AB1794" s="17">
        <f>([1]WLTC_BFH!$I1795/1000-H1794)</f>
        <v>4.0001413585003363</v>
      </c>
      <c r="AC1794" s="17">
        <f t="shared" si="358"/>
        <v>4.0001413585003363</v>
      </c>
      <c r="AG1794" s="17">
        <f>([1]WLTC_BFH!$U1798/1000-N1794)</f>
        <v>5.5738002591067648E-2</v>
      </c>
      <c r="AH1794" s="17">
        <f t="shared" si="359"/>
        <v>5.5738002591067648E-2</v>
      </c>
      <c r="AK1794">
        <v>0.56366739968921431</v>
      </c>
    </row>
    <row r="1795" spans="1:37" x14ac:dyDescent="0.3">
      <c r="A1795" s="6" t="s">
        <v>6</v>
      </c>
      <c r="B1795" s="6">
        <v>1791</v>
      </c>
      <c r="C1795" s="11">
        <v>15.5</v>
      </c>
      <c r="D1795" s="11">
        <v>15.5</v>
      </c>
      <c r="E1795" s="11">
        <v>21.067499999999999</v>
      </c>
      <c r="F1795" s="13">
        <f t="shared" si="360"/>
        <v>-0.74999999999999978</v>
      </c>
      <c r="G1795" s="13">
        <f t="shared" si="361"/>
        <v>23.259000000000036</v>
      </c>
      <c r="H1795" s="35" cm="1">
        <f t="array" ref="H1795">(m*g*_xll.Interp1d(-1,Parameters!$H$48:$H$54,Parameters!$I$48:$I$54,C1795)+c_w*A*rho_L*(C1795/3.6)^2/2+F1795*e_i*m)*C1795/3.6/1000</f>
        <v>-4.0726965989689834</v>
      </c>
      <c r="I1795" s="35">
        <f t="shared" si="351"/>
        <v>33.604780416146959</v>
      </c>
      <c r="J1795" s="35">
        <f t="shared" si="352"/>
        <v>1157.3171210986607</v>
      </c>
      <c r="K1795" s="35">
        <f t="shared" si="353"/>
        <v>137.15791126850382</v>
      </c>
      <c r="L1795" s="35">
        <f t="shared" si="354"/>
        <v>141.77595505312516</v>
      </c>
      <c r="M1795" s="35" cm="1">
        <f t="array" ref="M1795">_xll.Interp2dTab(-1,1,Parameters!$V$29:$AI$29,Parameters!$U$30:$U$37,Parameters!$V$30:$AI$37,ABS(J1795),ABS(I1795))*_xll.Interp2dTab(-1,1,Parameters!$V$18:$AI$18,Parameters!$U$19:$U$26,Parameters!$V$19:$AI$26,ABS(J1795),ABS(I1795))</f>
        <v>0.64907812071551663</v>
      </c>
      <c r="N1795" s="35">
        <f t="shared" si="355"/>
        <v>-2.6434982547032639</v>
      </c>
      <c r="O1795" s="35">
        <f t="shared" si="356"/>
        <v>-2643.4982547032641</v>
      </c>
      <c r="P1795" s="35">
        <f t="shared" si="362"/>
        <v>3.3406142326833947</v>
      </c>
      <c r="Q1795" s="35" cm="1">
        <f t="array" ref="Q1795">_xll.Interp2dTab(-1,1,Parameters!$AL$29:$AY$29,Parameters!$AK$30:$AK$37,Parameters!$AL$30:$AY$37,ABS(L1795),ABS(K1795))</f>
        <v>0.84570482914883804</v>
      </c>
      <c r="R1795" s="35">
        <f t="shared" si="357"/>
        <v>-3.4442991814061177</v>
      </c>
      <c r="S1795" s="35">
        <f t="shared" si="363"/>
        <v>2.5552169959280344</v>
      </c>
      <c r="X1795" s="12"/>
      <c r="AB1795" s="17">
        <f>([1]WLTC_BFH!$I1796/1000-H1795)</f>
        <v>4.0691286989689832</v>
      </c>
      <c r="AC1795" s="17">
        <f t="shared" si="358"/>
        <v>4.0691286989689832</v>
      </c>
      <c r="AG1795" s="17">
        <f>([1]WLTC_BFH!$U1799/1000-N1795)</f>
        <v>0.84493969614464493</v>
      </c>
      <c r="AH1795" s="17">
        <f t="shared" si="359"/>
        <v>0.84493969614464493</v>
      </c>
      <c r="AK1795">
        <v>0.67389479464876012</v>
      </c>
    </row>
    <row r="1796" spans="1:37" x14ac:dyDescent="0.3">
      <c r="A1796" s="6" t="s">
        <v>6</v>
      </c>
      <c r="B1796" s="6">
        <v>1792</v>
      </c>
      <c r="C1796" s="11">
        <v>12.3</v>
      </c>
      <c r="D1796" s="11">
        <v>12.3</v>
      </c>
      <c r="E1796" s="11">
        <v>18.797999999999998</v>
      </c>
      <c r="F1796" s="13">
        <f t="shared" si="360"/>
        <v>-0.88888888888888862</v>
      </c>
      <c r="G1796" s="13">
        <f t="shared" si="361"/>
        <v>23.262416666666702</v>
      </c>
      <c r="H1796" s="35" cm="1">
        <f t="array" ref="H1796">(m*g*_xll.Interp1d(-1,Parameters!$H$48:$H$54,Parameters!$I$48:$I$54,C1796)+c_w*A*rho_L*(C1796/3.6)^2/2+F1796*e_i*m)*C1796/3.6/1000</f>
        <v>-3.8864905451505143</v>
      </c>
      <c r="I1796" s="35">
        <f t="shared" ref="I1796:I1804" si="364">ABS(IFERROR(H1796*1000/(C1796/3.6)*r_dyn/i_g,0))</f>
        <v>40.411335792746527</v>
      </c>
      <c r="J1796" s="35">
        <f t="shared" ref="J1796:J1804" si="365">C1796/3.6*60/2/PI()/r_dyn*i_g</f>
        <v>918.3871348073244</v>
      </c>
      <c r="K1796" s="35">
        <f t="shared" ref="K1796:K1804" si="366">I1796*i_g/2</f>
        <v>164.93886703809497</v>
      </c>
      <c r="L1796" s="35">
        <f t="shared" ref="L1796:L1804" si="367">J1796/i_g</f>
        <v>112.50608046151224</v>
      </c>
      <c r="M1796" s="35" cm="1">
        <f t="array" ref="M1796">_xll.Interp2dTab(-1,1,Parameters!$V$29:$AI$29,Parameters!$U$30:$U$37,Parameters!$V$30:$AI$37,ABS(J1796),ABS(I1796))*_xll.Interp2dTab(-1,1,Parameters!$V$18:$AI$18,Parameters!$U$19:$U$26,Parameters!$V$19:$AI$26,ABS(J1796),ABS(I1796))</f>
        <v>0.59723336138233452</v>
      </c>
      <c r="N1796" s="35">
        <f t="shared" si="355"/>
        <v>-2.3211418122609033</v>
      </c>
      <c r="O1796" s="35">
        <f t="shared" si="356"/>
        <v>-2321.1418122609034</v>
      </c>
      <c r="P1796" s="35">
        <f t="shared" si="362"/>
        <v>3.3399694710688776</v>
      </c>
      <c r="Q1796" s="35" cm="1">
        <f t="array" ref="Q1796">_xll.Interp2dTab(-1,1,Parameters!$AL$29:$AY$29,Parameters!$AK$30:$AK$37,Parameters!$AL$30:$AY$37,ABS(L1796),ABS(K1796))</f>
        <v>0.79988583717402906</v>
      </c>
      <c r="R1796" s="35">
        <f t="shared" si="357"/>
        <v>-3.1087487433766676</v>
      </c>
      <c r="S1796" s="35">
        <f t="shared" si="363"/>
        <v>2.5543534546104296</v>
      </c>
      <c r="X1796" s="12"/>
      <c r="AB1796" s="17">
        <f>([1]WLTC_BFH!$I1797/1000-H1796)</f>
        <v>3.8822932451505143</v>
      </c>
      <c r="AC1796" s="17">
        <f t="shared" si="358"/>
        <v>3.8822932451505143</v>
      </c>
      <c r="AG1796" s="17">
        <f>([1]WLTC_BFH!$U1800/1000-N1796)</f>
        <v>0.5819124544627674</v>
      </c>
      <c r="AH1796" s="17">
        <f t="shared" si="359"/>
        <v>0.5819124544627674</v>
      </c>
      <c r="AK1796">
        <v>1.4345263719638353</v>
      </c>
    </row>
    <row r="1797" spans="1:37" x14ac:dyDescent="0.3">
      <c r="A1797" s="6" t="s">
        <v>6</v>
      </c>
      <c r="B1797" s="6">
        <v>1793</v>
      </c>
      <c r="C1797" s="11">
        <v>8.6999999999999993</v>
      </c>
      <c r="D1797" s="11">
        <v>8.6999999999999993</v>
      </c>
      <c r="E1797" s="11">
        <v>16.157900000000001</v>
      </c>
      <c r="F1797" s="13">
        <f t="shared" si="360"/>
        <v>-1.0000000000000004</v>
      </c>
      <c r="G1797" s="13">
        <f t="shared" si="361"/>
        <v>23.264833333333367</v>
      </c>
      <c r="H1797" s="35" cm="1">
        <f t="array" ref="H1797">(m*g*_xll.Interp1d(-1,Parameters!$H$48:$H$54,Parameters!$I$48:$I$54,C1797)+c_w*A*rho_L*(C1797/3.6)^2/2+F1797*e_i*m)*C1797/3.6/1000</f>
        <v>-3.1197422034323452</v>
      </c>
      <c r="I1797" s="35">
        <f t="shared" si="364"/>
        <v>45.861700895734586</v>
      </c>
      <c r="J1797" s="35">
        <f t="shared" si="365"/>
        <v>649.59090022957093</v>
      </c>
      <c r="K1797" s="35">
        <f t="shared" si="366"/>
        <v>187.18453220594071</v>
      </c>
      <c r="L1797" s="35">
        <f t="shared" si="367"/>
        <v>79.577471545947674</v>
      </c>
      <c r="M1797" s="35" cm="1">
        <f t="array" ref="M1797">_xll.Interp2dTab(-1,1,Parameters!$V$29:$AI$29,Parameters!$U$30:$U$37,Parameters!$V$30:$AI$37,ABS(J1797),ABS(I1797))*_xll.Interp2dTab(-1,1,Parameters!$V$18:$AI$18,Parameters!$U$19:$U$26,Parameters!$V$19:$AI$26,ABS(J1797),ABS(I1797))</f>
        <v>0.45407976126720884</v>
      </c>
      <c r="N1797" s="35">
        <f t="shared" ref="N1797:N1804" si="368">IF(H1797&lt;0,H1797*M1797,H1797/M1797)</f>
        <v>-1.4166117949497954</v>
      </c>
      <c r="O1797" s="35">
        <f t="shared" ref="O1797:O1804" si="369">N1797*1000</f>
        <v>-1416.6117949497955</v>
      </c>
      <c r="P1797" s="35">
        <f t="shared" si="362"/>
        <v>3.3395759677925025</v>
      </c>
      <c r="Q1797" s="35" cm="1">
        <f t="array" ref="Q1797">_xll.Interp2dTab(-1,1,Parameters!$AL$29:$AY$29,Parameters!$AK$30:$AK$37,Parameters!$AL$30:$AY$37,ABS(L1797),ABS(K1797))</f>
        <v>0.6603839027064119</v>
      </c>
      <c r="R1797" s="35">
        <f t="shared" ref="R1797:R1804" si="370">IF(H1797&lt;0,H1797*Q1797,H1797/Q1797)</f>
        <v>-2.0602275317405527</v>
      </c>
      <c r="S1797" s="35">
        <f t="shared" si="363"/>
        <v>2.5537811691849464</v>
      </c>
      <c r="X1797" s="12"/>
      <c r="AB1797" s="17">
        <f>([1]WLTC_BFH!$I1798/1000-H1797)</f>
        <v>3.1154843034323454</v>
      </c>
      <c r="AC1797" s="17">
        <f t="shared" ref="AC1797:AC1804" si="371">ABS(AB1797)</f>
        <v>3.1154843034323454</v>
      </c>
      <c r="AG1797" s="17">
        <f>([1]WLTC_BFH!$U1801/1000-N1797)</f>
        <v>-0.10437935549274746</v>
      </c>
      <c r="AH1797" s="17">
        <f t="shared" ref="AH1797:AH1804" si="372">ABS(AG1797)</f>
        <v>0.10437935549274746</v>
      </c>
      <c r="AK1797">
        <v>2.0465171112297362</v>
      </c>
    </row>
    <row r="1798" spans="1:37" x14ac:dyDescent="0.3">
      <c r="A1798" s="6" t="s">
        <v>6</v>
      </c>
      <c r="B1798" s="6">
        <v>1794</v>
      </c>
      <c r="C1798" s="11">
        <v>5.2</v>
      </c>
      <c r="D1798" s="11">
        <v>5.2</v>
      </c>
      <c r="E1798" s="11">
        <v>13.426600000000001</v>
      </c>
      <c r="F1798" s="13">
        <f t="shared" ref="F1798:F1804" si="373">(($C1798-$C1797)/3.6)</f>
        <v>-0.97222222222222199</v>
      </c>
      <c r="G1798" s="13">
        <f t="shared" ref="G1798:G1804" si="374">(C1798/3.6)/1000+G1797</f>
        <v>23.266277777777812</v>
      </c>
      <c r="H1798" s="35" cm="1">
        <f t="array" ref="H1798">(m*g*_xll.Interp1d(-1,Parameters!$H$48:$H$54,Parameters!$I$48:$I$54,C1798)+c_w*A*rho_L*(C1798/3.6)^2/2+F1798*e_i*m)*C1798/3.6/1000</f>
        <v>-1.8122685255614022</v>
      </c>
      <c r="I1798" s="35">
        <f t="shared" si="364"/>
        <v>44.572798949436567</v>
      </c>
      <c r="J1798" s="35">
        <f t="shared" si="365"/>
        <v>388.26122772342171</v>
      </c>
      <c r="K1798" s="35">
        <f t="shared" si="366"/>
        <v>181.92387891212536</v>
      </c>
      <c r="L1798" s="35">
        <f t="shared" si="367"/>
        <v>47.563546211371026</v>
      </c>
      <c r="M1798" s="35" cm="1">
        <f t="array" ref="M1798">_xll.Interp2dTab(-1,1,Parameters!$V$29:$AI$29,Parameters!$U$30:$U$37,Parameters!$V$30:$AI$37,ABS(J1798),ABS(I1798))*_xll.Interp2dTab(-1,1,Parameters!$V$18:$AI$18,Parameters!$U$19:$U$26,Parameters!$V$19:$AI$26,ABS(J1798),ABS(I1798))</f>
        <v>0.30982375875542839</v>
      </c>
      <c r="N1798" s="35">
        <f t="shared" si="368"/>
        <v>-0.56148384646359173</v>
      </c>
      <c r="O1798" s="35">
        <f t="shared" si="369"/>
        <v>-561.4838464635917</v>
      </c>
      <c r="P1798" s="35">
        <f t="shared" ref="P1798:P1804" si="375">N1798*(B1798-B1797)/60/60+P1797</f>
        <v>3.3394200000573737</v>
      </c>
      <c r="Q1798" s="35" cm="1">
        <f t="array" ref="Q1798">_xll.Interp2dTab(-1,1,Parameters!$AL$29:$AY$29,Parameters!$AK$30:$AK$37,Parameters!$AL$30:$AY$37,ABS(L1798),ABS(K1798))</f>
        <v>0.50015881726518807</v>
      </c>
      <c r="R1798" s="35">
        <f t="shared" si="370"/>
        <v>-0.90642208231171717</v>
      </c>
      <c r="S1798" s="35">
        <f t="shared" ref="S1798:S1804" si="376">R1798*(B1798-B1797)/60/60+S1797</f>
        <v>2.5535293852731931</v>
      </c>
      <c r="X1798" s="12"/>
      <c r="AB1798" s="17">
        <f>([1]WLTC_BFH!$I1799/1000-H1798)</f>
        <v>1.8087227255614022</v>
      </c>
      <c r="AC1798" s="17">
        <f t="shared" si="371"/>
        <v>1.8087227255614022</v>
      </c>
      <c r="AG1798" s="17">
        <f>([1]WLTC_BFH!$U1802/1000-N1798)</f>
        <v>-0.15823043925076818</v>
      </c>
      <c r="AH1798" s="17">
        <f t="shared" si="372"/>
        <v>0.15823043925076818</v>
      </c>
      <c r="AK1798">
        <v>2.5603611693208532</v>
      </c>
    </row>
    <row r="1799" spans="1:37" x14ac:dyDescent="0.3">
      <c r="A1799" s="6" t="s">
        <v>6</v>
      </c>
      <c r="B1799" s="6">
        <v>1795</v>
      </c>
      <c r="C1799" s="11">
        <v>0</v>
      </c>
      <c r="D1799" s="11">
        <v>0</v>
      </c>
      <c r="E1799" s="11">
        <v>10.406499999999999</v>
      </c>
      <c r="F1799" s="13">
        <f t="shared" si="373"/>
        <v>-1.4444444444444444</v>
      </c>
      <c r="G1799" s="13">
        <f t="shared" si="374"/>
        <v>23.266277777777812</v>
      </c>
      <c r="H1799" s="35" cm="1">
        <f t="array" ref="H1799">(m*g*_xll.Interp1d(-1,Parameters!$H$48:$H$54,Parameters!$I$48:$I$54,C1799)+c_w*A*rho_L*(C1799/3.6)^2/2+F1799*e_i*m)*C1799/3.6/1000</f>
        <v>0</v>
      </c>
      <c r="I1799" s="35">
        <f t="shared" si="364"/>
        <v>0</v>
      </c>
      <c r="J1799" s="35">
        <f t="shared" si="365"/>
        <v>0</v>
      </c>
      <c r="K1799" s="35">
        <f t="shared" si="366"/>
        <v>0</v>
      </c>
      <c r="L1799" s="35">
        <f t="shared" si="367"/>
        <v>0</v>
      </c>
      <c r="M1799" s="35" cm="1">
        <f t="array" ref="M1799">_xll.Interp2dTab(-1,1,Parameters!$V$29:$AI$29,Parameters!$U$30:$U$37,Parameters!$V$30:$AI$37,ABS(J1799),ABS(I1799))*_xll.Interp2dTab(-1,1,Parameters!$V$18:$AI$18,Parameters!$U$19:$U$26,Parameters!$V$19:$AI$26,ABS(J1799),ABS(I1799))</f>
        <v>4.0000000000000002E-4</v>
      </c>
      <c r="N1799" s="35">
        <f t="shared" si="368"/>
        <v>0</v>
      </c>
      <c r="O1799" s="35">
        <f t="shared" si="369"/>
        <v>0</v>
      </c>
      <c r="P1799" s="35">
        <f t="shared" si="375"/>
        <v>3.3394200000573737</v>
      </c>
      <c r="Q1799" s="35" cm="1">
        <f t="array" ref="Q1799">_xll.Interp2dTab(-1,1,Parameters!$AL$29:$AY$29,Parameters!$AK$30:$AK$37,Parameters!$AL$30:$AY$37,ABS(L1799),ABS(K1799))</f>
        <v>0.4</v>
      </c>
      <c r="R1799" s="35">
        <f t="shared" si="370"/>
        <v>0</v>
      </c>
      <c r="S1799" s="35">
        <f t="shared" si="376"/>
        <v>2.5535293852731931</v>
      </c>
      <c r="X1799" s="12"/>
      <c r="AB1799" s="17">
        <f>([1]WLTC_BFH!$I1800/1000-H1799)</f>
        <v>-3.0228E-3</v>
      </c>
      <c r="AC1799" s="17">
        <f t="shared" si="371"/>
        <v>3.0228E-3</v>
      </c>
      <c r="AG1799" s="17">
        <f>([1]WLTC_BFH!$U1803/1000-N1799)</f>
        <v>-0.17199999999999999</v>
      </c>
      <c r="AH1799" s="17">
        <f t="shared" si="372"/>
        <v>0.17199999999999999</v>
      </c>
      <c r="AK1799">
        <v>3.371380932077781</v>
      </c>
    </row>
    <row r="1800" spans="1:37" x14ac:dyDescent="0.3">
      <c r="A1800" s="6" t="s">
        <v>6</v>
      </c>
      <c r="B1800" s="6">
        <v>1796</v>
      </c>
      <c r="C1800" s="11">
        <v>0</v>
      </c>
      <c r="D1800" s="11">
        <v>0</v>
      </c>
      <c r="E1800" s="11">
        <v>6.6955</v>
      </c>
      <c r="F1800" s="13">
        <f t="shared" si="373"/>
        <v>0</v>
      </c>
      <c r="G1800" s="13">
        <f t="shared" si="374"/>
        <v>23.266277777777812</v>
      </c>
      <c r="H1800" s="35" cm="1">
        <f t="array" ref="H1800">(m*g*_xll.Interp1d(-1,Parameters!$H$48:$H$54,Parameters!$I$48:$I$54,C1800)+c_w*A*rho_L*(C1800/3.6)^2/2+F1800*e_i*m)*C1800/3.6/1000</f>
        <v>0</v>
      </c>
      <c r="I1800" s="35">
        <f t="shared" si="364"/>
        <v>0</v>
      </c>
      <c r="J1800" s="35">
        <f t="shared" si="365"/>
        <v>0</v>
      </c>
      <c r="K1800" s="35">
        <f t="shared" si="366"/>
        <v>0</v>
      </c>
      <c r="L1800" s="35">
        <f t="shared" si="367"/>
        <v>0</v>
      </c>
      <c r="M1800" s="35" cm="1">
        <f t="array" ref="M1800">_xll.Interp2dTab(-1,1,Parameters!$V$29:$AI$29,Parameters!$U$30:$U$37,Parameters!$V$30:$AI$37,ABS(J1800),ABS(I1800))*_xll.Interp2dTab(-1,1,Parameters!$V$18:$AI$18,Parameters!$U$19:$U$26,Parameters!$V$19:$AI$26,ABS(J1800),ABS(I1800))</f>
        <v>4.0000000000000002E-4</v>
      </c>
      <c r="N1800" s="35">
        <f t="shared" si="368"/>
        <v>0</v>
      </c>
      <c r="O1800" s="35">
        <f t="shared" si="369"/>
        <v>0</v>
      </c>
      <c r="P1800" s="35">
        <f t="shared" si="375"/>
        <v>3.3394200000573737</v>
      </c>
      <c r="Q1800" s="35" cm="1">
        <f t="array" ref="Q1800">_xll.Interp2dTab(-1,1,Parameters!$AL$29:$AY$29,Parameters!$AK$30:$AK$37,Parameters!$AL$30:$AY$37,ABS(L1800),ABS(K1800))</f>
        <v>0.4</v>
      </c>
      <c r="R1800" s="35">
        <f t="shared" si="370"/>
        <v>0</v>
      </c>
      <c r="S1800" s="35">
        <f t="shared" si="376"/>
        <v>2.5535293852731931</v>
      </c>
      <c r="X1800" s="12"/>
      <c r="AB1800" s="17">
        <f>([1]WLTC_BFH!$I1801/1000-H1800)</f>
        <v>-2.5613000000000003E-3</v>
      </c>
      <c r="AC1800" s="17">
        <f t="shared" si="371"/>
        <v>2.5613000000000003E-3</v>
      </c>
      <c r="AG1800" s="17">
        <f>([1]WLTC_BFH!$U1804/1000-N1800)</f>
        <v>-0.2212307692307714</v>
      </c>
      <c r="AH1800" s="17">
        <f t="shared" si="372"/>
        <v>0.2212307692307714</v>
      </c>
      <c r="AK1800">
        <v>3.6588890380143422</v>
      </c>
    </row>
    <row r="1801" spans="1:37" x14ac:dyDescent="0.3">
      <c r="A1801" s="6" t="s">
        <v>6</v>
      </c>
      <c r="B1801" s="6">
        <v>1797</v>
      </c>
      <c r="C1801" s="11">
        <v>0</v>
      </c>
      <c r="D1801" s="11">
        <v>0</v>
      </c>
      <c r="E1801" s="11">
        <v>2.4386999999999999</v>
      </c>
      <c r="F1801" s="13">
        <f t="shared" si="373"/>
        <v>0</v>
      </c>
      <c r="G1801" s="13">
        <f t="shared" si="374"/>
        <v>23.266277777777812</v>
      </c>
      <c r="H1801" s="35" cm="1">
        <f t="array" ref="H1801">(m*g*_xll.Interp1d(-1,Parameters!$H$48:$H$54,Parameters!$I$48:$I$54,C1801)+c_w*A*rho_L*(C1801/3.6)^2/2+F1801*e_i*m)*C1801/3.6/1000</f>
        <v>0</v>
      </c>
      <c r="I1801" s="35">
        <f t="shared" si="364"/>
        <v>0</v>
      </c>
      <c r="J1801" s="35">
        <f t="shared" si="365"/>
        <v>0</v>
      </c>
      <c r="K1801" s="35">
        <f t="shared" si="366"/>
        <v>0</v>
      </c>
      <c r="L1801" s="35">
        <f t="shared" si="367"/>
        <v>0</v>
      </c>
      <c r="M1801" s="35" cm="1">
        <f t="array" ref="M1801">_xll.Interp2dTab(-1,1,Parameters!$V$29:$AI$29,Parameters!$U$30:$U$37,Parameters!$V$30:$AI$37,ABS(J1801),ABS(I1801))*_xll.Interp2dTab(-1,1,Parameters!$V$18:$AI$18,Parameters!$U$19:$U$26,Parameters!$V$19:$AI$26,ABS(J1801),ABS(I1801))</f>
        <v>4.0000000000000002E-4</v>
      </c>
      <c r="N1801" s="35">
        <f t="shared" si="368"/>
        <v>0</v>
      </c>
      <c r="O1801" s="35">
        <f t="shared" si="369"/>
        <v>0</v>
      </c>
      <c r="P1801" s="35">
        <f t="shared" si="375"/>
        <v>3.3394200000573737</v>
      </c>
      <c r="Q1801" s="35" cm="1">
        <f t="array" ref="Q1801">_xll.Interp2dTab(-1,1,Parameters!$AL$29:$AY$29,Parameters!$AK$30:$AK$37,Parameters!$AL$30:$AY$37,ABS(L1801),ABS(K1801))</f>
        <v>0.4</v>
      </c>
      <c r="R1801" s="35">
        <f t="shared" si="370"/>
        <v>0</v>
      </c>
      <c r="S1801" s="35">
        <f t="shared" si="376"/>
        <v>2.5535293852731931</v>
      </c>
      <c r="X1801" s="12"/>
      <c r="AB1801" s="17">
        <f>([1]WLTC_BFH!$I1802/1000-H1801)</f>
        <v>-1.0268999999999999E-3</v>
      </c>
      <c r="AC1801" s="17">
        <f t="shared" si="371"/>
        <v>1.0268999999999999E-3</v>
      </c>
      <c r="AG1801" s="17">
        <f>([1]WLTC_BFH!$U1805/1000-N1801)</f>
        <v>-0.39007407407410605</v>
      </c>
      <c r="AH1801" s="17">
        <f t="shared" si="372"/>
        <v>0.39007407407410605</v>
      </c>
      <c r="AK1801">
        <v>6.0020499076139311</v>
      </c>
    </row>
    <row r="1802" spans="1:37" x14ac:dyDescent="0.3">
      <c r="A1802" s="6" t="s">
        <v>6</v>
      </c>
      <c r="B1802" s="6">
        <v>1798</v>
      </c>
      <c r="C1802" s="11">
        <v>0</v>
      </c>
      <c r="D1802" s="11">
        <v>0</v>
      </c>
      <c r="E1802" s="11">
        <v>-5.2600000000000001E-2</v>
      </c>
      <c r="F1802" s="13">
        <f t="shared" si="373"/>
        <v>0</v>
      </c>
      <c r="G1802" s="13">
        <f t="shared" si="374"/>
        <v>23.266277777777812</v>
      </c>
      <c r="H1802" s="35" cm="1">
        <f t="array" ref="H1802">(m*g*_xll.Interp1d(-1,Parameters!$H$48:$H$54,Parameters!$I$48:$I$54,C1802)+c_w*A*rho_L*(C1802/3.6)^2/2+F1802*e_i*m)*C1802/3.6/1000</f>
        <v>0</v>
      </c>
      <c r="I1802" s="35">
        <f t="shared" si="364"/>
        <v>0</v>
      </c>
      <c r="J1802" s="35">
        <f t="shared" si="365"/>
        <v>0</v>
      </c>
      <c r="K1802" s="35">
        <f t="shared" si="366"/>
        <v>0</v>
      </c>
      <c r="L1802" s="35">
        <f t="shared" si="367"/>
        <v>0</v>
      </c>
      <c r="M1802" s="35" cm="1">
        <f t="array" ref="M1802">_xll.Interp2dTab(-1,1,Parameters!$V$29:$AI$29,Parameters!$U$30:$U$37,Parameters!$V$30:$AI$37,ABS(J1802),ABS(I1802))*_xll.Interp2dTab(-1,1,Parameters!$V$18:$AI$18,Parameters!$U$19:$U$26,Parameters!$V$19:$AI$26,ABS(J1802),ABS(I1802))</f>
        <v>4.0000000000000002E-4</v>
      </c>
      <c r="N1802" s="35">
        <f t="shared" si="368"/>
        <v>0</v>
      </c>
      <c r="O1802" s="35">
        <f t="shared" si="369"/>
        <v>0</v>
      </c>
      <c r="P1802" s="35">
        <f t="shared" si="375"/>
        <v>3.3394200000573737</v>
      </c>
      <c r="Q1802" s="35" cm="1">
        <f t="array" ref="Q1802">_xll.Interp2dTab(-1,1,Parameters!$AL$29:$AY$29,Parameters!$AK$30:$AK$37,Parameters!$AL$30:$AY$37,ABS(L1802),ABS(K1802))</f>
        <v>0.4</v>
      </c>
      <c r="R1802" s="35">
        <f t="shared" si="370"/>
        <v>0</v>
      </c>
      <c r="S1802" s="35">
        <f t="shared" si="376"/>
        <v>2.5535293852731931</v>
      </c>
      <c r="X1802" s="12"/>
      <c r="AB1802" s="17">
        <f>([1]WLTC_BFH!$I1803/1000-H1802)</f>
        <v>1.8700000000000001E-5</v>
      </c>
      <c r="AC1802" s="17">
        <f t="shared" si="371"/>
        <v>1.8700000000000001E-5</v>
      </c>
      <c r="AG1802" s="17">
        <f>([1]WLTC_BFH!$U1806/1000-N1802)</f>
        <v>-0.17199999999999999</v>
      </c>
      <c r="AH1802" s="17">
        <f t="shared" si="372"/>
        <v>0.17199999999999999</v>
      </c>
      <c r="AK1802">
        <v>-4.383737600988594</v>
      </c>
    </row>
    <row r="1803" spans="1:37" x14ac:dyDescent="0.3">
      <c r="A1803" s="6" t="s">
        <v>6</v>
      </c>
      <c r="B1803" s="6">
        <v>1799</v>
      </c>
      <c r="C1803" s="11">
        <v>0</v>
      </c>
      <c r="D1803" s="11">
        <v>0</v>
      </c>
      <c r="E1803" s="11">
        <v>5.8999999999999997E-2</v>
      </c>
      <c r="F1803" s="13">
        <f t="shared" si="373"/>
        <v>0</v>
      </c>
      <c r="G1803" s="13">
        <f t="shared" si="374"/>
        <v>23.266277777777812</v>
      </c>
      <c r="H1803" s="35" cm="1">
        <f t="array" ref="H1803">(m*g*_xll.Interp1d(-1,Parameters!$H$48:$H$54,Parameters!$I$48:$I$54,C1803)+c_w*A*rho_L*(C1803/3.6)^2/2+F1803*e_i*m)*C1803/3.6/1000</f>
        <v>0</v>
      </c>
      <c r="I1803" s="35">
        <f t="shared" si="364"/>
        <v>0</v>
      </c>
      <c r="J1803" s="35">
        <f t="shared" si="365"/>
        <v>0</v>
      </c>
      <c r="K1803" s="35">
        <f t="shared" si="366"/>
        <v>0</v>
      </c>
      <c r="L1803" s="35">
        <f t="shared" si="367"/>
        <v>0</v>
      </c>
      <c r="M1803" s="35" cm="1">
        <f t="array" ref="M1803">_xll.Interp2dTab(-1,1,Parameters!$V$29:$AI$29,Parameters!$U$30:$U$37,Parameters!$V$30:$AI$37,ABS(J1803),ABS(I1803))*_xll.Interp2dTab(-1,1,Parameters!$V$18:$AI$18,Parameters!$U$19:$U$26,Parameters!$V$19:$AI$26,ABS(J1803),ABS(I1803))</f>
        <v>4.0000000000000002E-4</v>
      </c>
      <c r="N1803" s="35">
        <f t="shared" si="368"/>
        <v>0</v>
      </c>
      <c r="O1803" s="35">
        <f t="shared" si="369"/>
        <v>0</v>
      </c>
      <c r="P1803" s="35">
        <f t="shared" si="375"/>
        <v>3.3394200000573737</v>
      </c>
      <c r="Q1803" s="35" cm="1">
        <f t="array" ref="Q1803">_xll.Interp2dTab(-1,1,Parameters!$AL$29:$AY$29,Parameters!$AK$30:$AK$37,Parameters!$AL$30:$AY$37,ABS(L1803),ABS(K1803))</f>
        <v>0.4</v>
      </c>
      <c r="R1803" s="35">
        <f t="shared" si="370"/>
        <v>0</v>
      </c>
      <c r="S1803" s="35">
        <f t="shared" si="376"/>
        <v>2.5535293852731931</v>
      </c>
      <c r="X1803" s="12"/>
      <c r="AB1803" s="17">
        <f>([1]WLTC_BFH!$I1804/1000-H1803)</f>
        <v>-1.6799999999999998E-5</v>
      </c>
      <c r="AC1803" s="17">
        <f t="shared" si="371"/>
        <v>1.6799999999999998E-5</v>
      </c>
      <c r="AG1803" s="17">
        <f>([1]WLTC_BFH!$U1807/1000-N1803)</f>
        <v>-0.17199999999999999</v>
      </c>
      <c r="AH1803" s="17">
        <f t="shared" si="372"/>
        <v>0.17199999999999999</v>
      </c>
      <c r="AK1803">
        <v>-0.69969330007863917</v>
      </c>
    </row>
    <row r="1804" spans="1:37" x14ac:dyDescent="0.3">
      <c r="A1804" s="6" t="s">
        <v>6</v>
      </c>
      <c r="B1804" s="6">
        <v>1800</v>
      </c>
      <c r="C1804" s="11">
        <v>0</v>
      </c>
      <c r="D1804" s="11">
        <v>0</v>
      </c>
      <c r="E1804" s="11">
        <v>-1.7399999999999999E-2</v>
      </c>
      <c r="F1804" s="13">
        <f t="shared" si="373"/>
        <v>0</v>
      </c>
      <c r="G1804" s="13">
        <f t="shared" si="374"/>
        <v>23.266277777777812</v>
      </c>
      <c r="H1804" s="35" cm="1">
        <f t="array" ref="H1804">(m*g*_xll.Interp1d(-1,Parameters!$H$48:$H$54,Parameters!$I$48:$I$54,C1804)+c_w*A*rho_L*(C1804/3.6)^2/2+F1804*e_i*m)*C1804/3.6/1000</f>
        <v>0</v>
      </c>
      <c r="I1804" s="35">
        <f t="shared" si="364"/>
        <v>0</v>
      </c>
      <c r="J1804" s="35">
        <f t="shared" si="365"/>
        <v>0</v>
      </c>
      <c r="K1804" s="35">
        <f t="shared" si="366"/>
        <v>0</v>
      </c>
      <c r="L1804" s="35">
        <f t="shared" si="367"/>
        <v>0</v>
      </c>
      <c r="M1804" s="35" cm="1">
        <f t="array" ref="M1804">_xll.Interp2dTab(-1,1,Parameters!$V$29:$AI$29,Parameters!$U$30:$U$37,Parameters!$V$30:$AI$37,ABS(J1804),ABS(I1804))*_xll.Interp2dTab(-1,1,Parameters!$V$18:$AI$18,Parameters!$U$19:$U$26,Parameters!$V$19:$AI$26,ABS(J1804),ABS(I1804))</f>
        <v>4.0000000000000002E-4</v>
      </c>
      <c r="N1804" s="35">
        <f t="shared" si="368"/>
        <v>0</v>
      </c>
      <c r="O1804" s="35">
        <f t="shared" si="369"/>
        <v>0</v>
      </c>
      <c r="P1804" s="35">
        <f t="shared" si="375"/>
        <v>3.3394200000573737</v>
      </c>
      <c r="Q1804" s="35" cm="1">
        <f t="array" ref="Q1804">_xll.Interp2dTab(-1,1,Parameters!$AL$29:$AY$29,Parameters!$AK$30:$AK$37,Parameters!$AL$30:$AY$37,ABS(L1804),ABS(K1804))</f>
        <v>0.4</v>
      </c>
      <c r="R1804" s="35">
        <f t="shared" si="370"/>
        <v>0</v>
      </c>
      <c r="S1804" s="35">
        <f t="shared" si="376"/>
        <v>2.5535293852731931</v>
      </c>
      <c r="X1804" s="12"/>
      <c r="AB1804" s="17">
        <f>([1]WLTC_BFH!$I1805/1000-H1804)</f>
        <v>3.4999999999999999E-6</v>
      </c>
      <c r="AC1804" s="17">
        <f t="shared" si="371"/>
        <v>3.4999999999999999E-6</v>
      </c>
      <c r="AG1804" s="17">
        <f>([1]WLTC_BFH!$U1808/1000-N1804)</f>
        <v>-0.17199999999999999</v>
      </c>
      <c r="AH1804" s="17">
        <f t="shared" si="372"/>
        <v>0.17199999999999999</v>
      </c>
      <c r="AK1804">
        <v>1.7459914008081112E-3</v>
      </c>
    </row>
    <row r="1805" spans="1:37" x14ac:dyDescent="0.3">
      <c r="X1805" s="12"/>
    </row>
    <row r="1806" spans="1:37" x14ac:dyDescent="0.3">
      <c r="X1806" s="12"/>
    </row>
    <row r="1807" spans="1:37" x14ac:dyDescent="0.3">
      <c r="X1807" s="12"/>
    </row>
    <row r="1808" spans="1:37" x14ac:dyDescent="0.3">
      <c r="X1808" s="12"/>
    </row>
    <row r="1809" spans="24:24" x14ac:dyDescent="0.3">
      <c r="X1809" s="12"/>
    </row>
    <row r="1810" spans="24:24" x14ac:dyDescent="0.3">
      <c r="X1810" s="12"/>
    </row>
    <row r="1811" spans="24:24" x14ac:dyDescent="0.3">
      <c r="X1811" s="12"/>
    </row>
    <row r="1812" spans="24:24" x14ac:dyDescent="0.3">
      <c r="X1812" s="12"/>
    </row>
    <row r="1813" spans="24:24" x14ac:dyDescent="0.3">
      <c r="X1813" s="12"/>
    </row>
    <row r="1814" spans="24:24" x14ac:dyDescent="0.3">
      <c r="X1814" s="12"/>
    </row>
    <row r="1815" spans="24:24" x14ac:dyDescent="0.3">
      <c r="X1815" s="12"/>
    </row>
    <row r="1816" spans="24:24" x14ac:dyDescent="0.3">
      <c r="X1816" s="12"/>
    </row>
    <row r="1817" spans="24:24" x14ac:dyDescent="0.3">
      <c r="X1817" s="12"/>
    </row>
    <row r="1818" spans="24:24" x14ac:dyDescent="0.3">
      <c r="X1818" s="12"/>
    </row>
    <row r="1819" spans="24:24" x14ac:dyDescent="0.3">
      <c r="X1819" s="12"/>
    </row>
    <row r="1820" spans="24:24" x14ac:dyDescent="0.3">
      <c r="X1820" s="12"/>
    </row>
    <row r="1821" spans="24:24" x14ac:dyDescent="0.3">
      <c r="X1821" s="12"/>
    </row>
    <row r="1822" spans="24:24" x14ac:dyDescent="0.3">
      <c r="X1822" s="12"/>
    </row>
    <row r="1823" spans="24:24" x14ac:dyDescent="0.3">
      <c r="X1823" s="12"/>
    </row>
    <row r="1824" spans="24:24" x14ac:dyDescent="0.3">
      <c r="X1824" s="12"/>
    </row>
    <row r="1825" spans="24:24" x14ac:dyDescent="0.3">
      <c r="X1825" s="12"/>
    </row>
    <row r="1826" spans="24:24" x14ac:dyDescent="0.3">
      <c r="X1826" s="12"/>
    </row>
    <row r="1827" spans="24:24" x14ac:dyDescent="0.3">
      <c r="X1827" s="12"/>
    </row>
    <row r="1828" spans="24:24" x14ac:dyDescent="0.3">
      <c r="X1828" s="12"/>
    </row>
    <row r="1829" spans="24:24" x14ac:dyDescent="0.3">
      <c r="X1829" s="12"/>
    </row>
    <row r="1830" spans="24:24" x14ac:dyDescent="0.3">
      <c r="X1830" s="12"/>
    </row>
    <row r="1831" spans="24:24" x14ac:dyDescent="0.3">
      <c r="X1831" s="12"/>
    </row>
    <row r="1832" spans="24:24" x14ac:dyDescent="0.3">
      <c r="X1832" s="12"/>
    </row>
    <row r="1833" spans="24:24" x14ac:dyDescent="0.3">
      <c r="X1833" s="12"/>
    </row>
    <row r="1834" spans="24:24" x14ac:dyDescent="0.3">
      <c r="X1834" s="12"/>
    </row>
    <row r="1835" spans="24:24" x14ac:dyDescent="0.3">
      <c r="X1835" s="12"/>
    </row>
    <row r="1836" spans="24:24" x14ac:dyDescent="0.3">
      <c r="X1836" s="12"/>
    </row>
    <row r="1837" spans="24:24" x14ac:dyDescent="0.3">
      <c r="X1837" s="12"/>
    </row>
    <row r="1838" spans="24:24" x14ac:dyDescent="0.3">
      <c r="X1838" s="12"/>
    </row>
    <row r="1839" spans="24:24" x14ac:dyDescent="0.3">
      <c r="X1839" s="12"/>
    </row>
    <row r="1840" spans="24:24" x14ac:dyDescent="0.3">
      <c r="X1840" s="12"/>
    </row>
    <row r="1841" spans="24:24" x14ac:dyDescent="0.3">
      <c r="X1841" s="12"/>
    </row>
    <row r="1842" spans="24:24" x14ac:dyDescent="0.3">
      <c r="X1842" s="12"/>
    </row>
  </sheetData>
  <mergeCells count="2">
    <mergeCell ref="T5:U5"/>
    <mergeCell ref="V5:W5"/>
  </mergeCells>
  <pageMargins left="0.7" right="0.7" top="0.78740157499999996" bottom="0.78740157499999996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3AC84-4951-4ECB-B048-D2184CB9A7F5}">
  <sheetPr codeName="Tabelle4"/>
  <dimension ref="B1:T21"/>
  <sheetViews>
    <sheetView topLeftCell="B1" zoomScale="130" zoomScaleNormal="130" workbookViewId="0">
      <selection activeCell="D24" sqref="D24"/>
    </sheetView>
  </sheetViews>
  <sheetFormatPr baseColWidth="10" defaultRowHeight="14.4" x14ac:dyDescent="0.3"/>
  <cols>
    <col min="3" max="3" width="5.6640625" customWidth="1"/>
    <col min="4" max="4" width="6.5546875" bestFit="1" customWidth="1"/>
    <col min="5" max="6" width="5.88671875" customWidth="1"/>
    <col min="7" max="7" width="8" bestFit="1" customWidth="1"/>
    <col min="8" max="10" width="4" bestFit="1" customWidth="1"/>
    <col min="11" max="13" width="9.109375" bestFit="1" customWidth="1"/>
    <col min="14" max="14" width="9.44140625" bestFit="1" customWidth="1"/>
    <col min="15" max="15" width="5.109375" bestFit="1" customWidth="1"/>
  </cols>
  <sheetData>
    <row r="1" spans="2:20" x14ac:dyDescent="0.3"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2:20" ht="15" customHeight="1" x14ac:dyDescent="0.3">
      <c r="B2" s="40"/>
      <c r="C2" s="41" t="s">
        <v>242</v>
      </c>
      <c r="D2" s="42" t="s">
        <v>243</v>
      </c>
      <c r="E2" s="81" t="s">
        <v>168</v>
      </c>
      <c r="F2" s="81"/>
      <c r="G2" s="81" t="s">
        <v>158</v>
      </c>
      <c r="H2" s="81"/>
      <c r="I2" s="81"/>
      <c r="J2" s="81"/>
      <c r="K2" s="54" t="s">
        <v>240</v>
      </c>
      <c r="L2" s="54" t="s">
        <v>241</v>
      </c>
      <c r="M2" s="54" t="s">
        <v>237</v>
      </c>
      <c r="N2" s="80" t="s">
        <v>247</v>
      </c>
      <c r="O2" s="80"/>
      <c r="P2" s="40"/>
      <c r="Q2" s="40"/>
      <c r="R2" s="40"/>
      <c r="S2" s="40"/>
      <c r="T2" s="40"/>
    </row>
    <row r="3" spans="2:20" ht="16.8" thickBot="1" x14ac:dyDescent="0.4">
      <c r="B3" s="40"/>
      <c r="C3" s="43" t="s">
        <v>155</v>
      </c>
      <c r="D3" s="43" t="s">
        <v>156</v>
      </c>
      <c r="E3" s="43">
        <v>90</v>
      </c>
      <c r="F3" s="43">
        <v>130</v>
      </c>
      <c r="G3" s="43" t="s">
        <v>244</v>
      </c>
      <c r="H3" s="43">
        <v>100</v>
      </c>
      <c r="I3" s="43">
        <v>250</v>
      </c>
      <c r="J3" s="43">
        <v>500</v>
      </c>
      <c r="K3" s="59" t="s">
        <v>236</v>
      </c>
      <c r="L3" s="59" t="s">
        <v>236</v>
      </c>
      <c r="M3" s="59" t="s">
        <v>236</v>
      </c>
      <c r="N3" s="59" t="s">
        <v>236</v>
      </c>
      <c r="O3" s="59" t="s">
        <v>169</v>
      </c>
      <c r="P3" s="40"/>
      <c r="Q3" s="40"/>
      <c r="R3" s="40"/>
      <c r="S3" s="40"/>
      <c r="T3" s="40"/>
    </row>
    <row r="4" spans="2:20" x14ac:dyDescent="0.3">
      <c r="B4" s="40"/>
      <c r="C4" s="55"/>
      <c r="D4" s="55" t="s">
        <v>167</v>
      </c>
      <c r="E4" s="55"/>
      <c r="F4" s="55" t="s">
        <v>167</v>
      </c>
      <c r="G4" s="55" t="s">
        <v>167</v>
      </c>
      <c r="H4" s="55"/>
      <c r="I4" s="55"/>
      <c r="J4" s="55"/>
      <c r="K4" s="67">
        <f>ROUND(m_VP*(Daten_Matlab!N13-Daten_Matlab!H13)/200,1)</f>
        <v>19</v>
      </c>
      <c r="L4" s="60">
        <f>ROUND(m_Bat_CO2*Daten_Matlab!K13/200,1)</f>
        <v>9.6</v>
      </c>
      <c r="M4" s="60">
        <f>ROUND(Daten_Matlab!B13/eta_charge*m_E_CO2*10,1)</f>
        <v>67.7</v>
      </c>
      <c r="N4" s="60">
        <f>SUM(K4:M4)</f>
        <v>96.300000000000011</v>
      </c>
      <c r="O4" s="60">
        <f t="shared" ref="O4" si="0">(N4-$N$4)/$N$4*100</f>
        <v>0</v>
      </c>
      <c r="P4" s="40"/>
      <c r="Q4" s="40"/>
      <c r="R4" s="40"/>
      <c r="S4" s="40"/>
      <c r="T4" s="40"/>
    </row>
    <row r="5" spans="2:20" x14ac:dyDescent="0.3">
      <c r="B5" s="40"/>
      <c r="C5" s="44"/>
      <c r="D5" s="44" t="s">
        <v>167</v>
      </c>
      <c r="E5" s="44"/>
      <c r="F5" s="44" t="s">
        <v>167</v>
      </c>
      <c r="G5" s="44"/>
      <c r="H5" s="44" t="s">
        <v>167</v>
      </c>
      <c r="I5" s="44"/>
      <c r="J5" s="44"/>
      <c r="K5" s="61">
        <f>ROUND(m_VP*(Daten_Matlab!N10-Daten_Matlab!H10)/200,1)</f>
        <v>19</v>
      </c>
      <c r="L5" s="61">
        <f>ROUND(m_Bat_CO2*Daten_Matlab!K10/200,1)</f>
        <v>4.3</v>
      </c>
      <c r="M5" s="62">
        <f>ROUND(Daten_Matlab!B10/eta_charge*m_E_CO2*10,1)</f>
        <v>66</v>
      </c>
      <c r="N5" s="61">
        <f>SUM(K5:M5)</f>
        <v>89.3</v>
      </c>
      <c r="O5" s="61">
        <f>(N5-$N$4)/$N$4*100</f>
        <v>-7.2689511941848526</v>
      </c>
      <c r="P5" s="40"/>
      <c r="Q5" s="40"/>
      <c r="R5" s="40"/>
      <c r="S5" s="40"/>
      <c r="T5" s="40"/>
    </row>
    <row r="6" spans="2:20" x14ac:dyDescent="0.3">
      <c r="B6" s="40"/>
      <c r="C6" s="44"/>
      <c r="D6" s="44" t="s">
        <v>167</v>
      </c>
      <c r="E6" s="44"/>
      <c r="F6" s="44" t="s">
        <v>167</v>
      </c>
      <c r="G6" s="44"/>
      <c r="H6" s="44"/>
      <c r="I6" s="44" t="s">
        <v>167</v>
      </c>
      <c r="J6" s="44"/>
      <c r="K6" s="61">
        <f>ROUND(m_VP*(Daten_Matlab!N11-Daten_Matlab!H11)/200,1)</f>
        <v>19</v>
      </c>
      <c r="L6" s="61">
        <f>ROUND(m_Bat_CO2*Daten_Matlab!K11/200,1)</f>
        <v>11</v>
      </c>
      <c r="M6" s="62">
        <f>ROUND(Daten_Matlab!B11/eta_charge*m_E_CO2*10,1)</f>
        <v>68.2</v>
      </c>
      <c r="N6" s="61">
        <f>SUM(K6:M6)</f>
        <v>98.2</v>
      </c>
      <c r="O6" s="61">
        <f t="shared" ref="O6:O16" si="1">(N6-$N$4)/$N$4*100</f>
        <v>1.9730010384215901</v>
      </c>
      <c r="P6" s="40"/>
      <c r="Q6" s="40"/>
      <c r="R6" s="40"/>
      <c r="S6" s="40"/>
      <c r="T6" s="40"/>
    </row>
    <row r="7" spans="2:20" x14ac:dyDescent="0.3">
      <c r="B7" s="40"/>
      <c r="C7" s="44"/>
      <c r="D7" s="44" t="s">
        <v>167</v>
      </c>
      <c r="E7" s="44"/>
      <c r="F7" s="44" t="s">
        <v>167</v>
      </c>
      <c r="G7" s="44"/>
      <c r="H7" s="44"/>
      <c r="I7" s="44"/>
      <c r="J7" s="44" t="s">
        <v>167</v>
      </c>
      <c r="K7" s="61">
        <f>ROUND(m_VP*(Daten_Matlab!N12-Daten_Matlab!H12)/200,1)</f>
        <v>19</v>
      </c>
      <c r="L7" s="61">
        <f>ROUND(m_Bat_CO2*Daten_Matlab!K12/200,1)</f>
        <v>23.4</v>
      </c>
      <c r="M7" s="62">
        <f>ROUND(Daten_Matlab!B12/eta_charge*m_E_CO2*10,1)</f>
        <v>72.599999999999994</v>
      </c>
      <c r="N7" s="61">
        <f t="shared" ref="N7:N10" si="2">SUM(K7:M7)</f>
        <v>115</v>
      </c>
      <c r="O7" s="61">
        <f t="shared" si="1"/>
        <v>19.418483904465198</v>
      </c>
      <c r="P7" s="40"/>
      <c r="Q7" s="40"/>
      <c r="R7" s="40"/>
      <c r="S7" s="40"/>
      <c r="T7" s="40"/>
    </row>
    <row r="8" spans="2:20" x14ac:dyDescent="0.3">
      <c r="B8" s="40"/>
      <c r="C8" s="44"/>
      <c r="D8" s="44" t="s">
        <v>167</v>
      </c>
      <c r="E8" s="44" t="s">
        <v>167</v>
      </c>
      <c r="F8" s="44"/>
      <c r="G8" s="44"/>
      <c r="H8" s="44" t="s">
        <v>167</v>
      </c>
      <c r="I8" s="44"/>
      <c r="J8" s="44"/>
      <c r="K8" s="61">
        <f>ROUND(m_VP*(Daten_Matlab!N4-Daten_Matlab!H4)/200,1)</f>
        <v>19</v>
      </c>
      <c r="L8" s="61">
        <f>ROUND(m_Bat_CO2*Daten_Matlab!K4/200,1)</f>
        <v>3.4</v>
      </c>
      <c r="M8" s="61">
        <f>ROUND(Daten_Matlab!B4/eta_charge*m_E_CO2*10,1)</f>
        <v>53</v>
      </c>
      <c r="N8" s="61">
        <f t="shared" si="2"/>
        <v>75.400000000000006</v>
      </c>
      <c r="O8" s="61">
        <f t="shared" si="1"/>
        <v>-21.703011422637594</v>
      </c>
      <c r="P8" s="40"/>
      <c r="Q8" s="40"/>
      <c r="R8" s="40"/>
      <c r="S8" s="40"/>
      <c r="T8" s="40"/>
    </row>
    <row r="9" spans="2:20" x14ac:dyDescent="0.3">
      <c r="B9" s="40"/>
      <c r="C9" s="44"/>
      <c r="D9" s="44" t="s">
        <v>167</v>
      </c>
      <c r="E9" s="44" t="s">
        <v>167</v>
      </c>
      <c r="F9" s="44"/>
      <c r="G9" s="44"/>
      <c r="H9" s="44"/>
      <c r="I9" s="44" t="s">
        <v>167</v>
      </c>
      <c r="J9" s="44"/>
      <c r="K9" s="61">
        <f>ROUND(m_VP*(Daten_Matlab!N5-Daten_Matlab!H5)/200,1)</f>
        <v>19</v>
      </c>
      <c r="L9" s="61">
        <f>ROUND(m_Bat_CO2*Daten_Matlab!K5/200,1)</f>
        <v>8.9</v>
      </c>
      <c r="M9" s="61">
        <f>ROUND(Daten_Matlab!B5/eta_charge*m_E_CO2*10,1)</f>
        <v>54.5</v>
      </c>
      <c r="N9" s="61">
        <f t="shared" si="2"/>
        <v>82.4</v>
      </c>
      <c r="O9" s="61">
        <f t="shared" si="1"/>
        <v>-14.434060228452756</v>
      </c>
      <c r="P9" s="40"/>
      <c r="Q9" s="40"/>
      <c r="R9" s="40"/>
      <c r="S9" s="40"/>
      <c r="T9" s="40"/>
    </row>
    <row r="10" spans="2:20" x14ac:dyDescent="0.3">
      <c r="B10" s="40"/>
      <c r="C10" s="45"/>
      <c r="D10" s="45" t="s">
        <v>167</v>
      </c>
      <c r="E10" s="45" t="s">
        <v>167</v>
      </c>
      <c r="F10" s="45"/>
      <c r="G10" s="45"/>
      <c r="H10" s="45"/>
      <c r="I10" s="45"/>
      <c r="J10" s="45" t="s">
        <v>167</v>
      </c>
      <c r="K10" s="63">
        <f>ROUND(m_VP*(Daten_Matlab!N6-Daten_Matlab!H6)/200,1)</f>
        <v>19</v>
      </c>
      <c r="L10" s="63">
        <f>ROUND(m_Bat_CO2*Daten_Matlab!K6/200,1)</f>
        <v>18.5</v>
      </c>
      <c r="M10" s="63">
        <f>ROUND(Daten_Matlab!B6/eta_charge*m_E_CO2*10,1)</f>
        <v>57.3</v>
      </c>
      <c r="N10" s="63">
        <f t="shared" si="2"/>
        <v>94.8</v>
      </c>
      <c r="O10" s="63">
        <f t="shared" si="1"/>
        <v>-1.5576323987539087</v>
      </c>
      <c r="P10" s="40"/>
      <c r="Q10" s="40"/>
      <c r="R10" s="40"/>
      <c r="S10" s="40"/>
      <c r="T10" s="40"/>
    </row>
    <row r="11" spans="2:20" x14ac:dyDescent="0.3">
      <c r="B11" s="40"/>
      <c r="C11" s="44" t="s">
        <v>167</v>
      </c>
      <c r="D11" s="44"/>
      <c r="E11" s="44"/>
      <c r="F11" s="44" t="s">
        <v>167</v>
      </c>
      <c r="G11" s="44"/>
      <c r="H11" s="44" t="s">
        <v>167</v>
      </c>
      <c r="I11" s="44"/>
      <c r="J11" s="44"/>
      <c r="K11" s="61">
        <f>ROUND(m_VP*(Daten_Matlab!N24-Daten_Matlab!H24)/200,1)</f>
        <v>19</v>
      </c>
      <c r="L11" s="61">
        <f>ROUND(m_Bat_CO2*Daten_Matlab!K24/200,1)</f>
        <v>3.3</v>
      </c>
      <c r="M11" s="61">
        <f>ROUND(Daten_Matlab!B24/eta_charge*m_E_CO2*10,1)</f>
        <v>50.3</v>
      </c>
      <c r="N11" s="61">
        <f t="shared" ref="N11:N16" si="3">SUM(K11:M11)</f>
        <v>72.599999999999994</v>
      </c>
      <c r="O11" s="61">
        <f t="shared" si="1"/>
        <v>-24.61059190031154</v>
      </c>
      <c r="P11" s="40"/>
      <c r="Q11" s="40"/>
      <c r="R11" s="40"/>
      <c r="S11" s="40"/>
      <c r="T11" s="40"/>
    </row>
    <row r="12" spans="2:20" x14ac:dyDescent="0.3">
      <c r="B12" s="40"/>
      <c r="C12" s="44" t="s">
        <v>167</v>
      </c>
      <c r="D12" s="44"/>
      <c r="E12" s="44"/>
      <c r="F12" s="44" t="s">
        <v>167</v>
      </c>
      <c r="G12" s="44"/>
      <c r="H12" s="44"/>
      <c r="I12" s="44" t="s">
        <v>167</v>
      </c>
      <c r="J12" s="44"/>
      <c r="K12" s="61">
        <f>ROUND(m_VP*(Daten_Matlab!N25-Daten_Matlab!H25)/200,1)</f>
        <v>19</v>
      </c>
      <c r="L12" s="61">
        <f>ROUND(m_Bat_CO2*Daten_Matlab!K25/200,1)</f>
        <v>8.5</v>
      </c>
      <c r="M12" s="61">
        <f>ROUND(Daten_Matlab!B25/eta_charge*m_E_CO2*10,1)</f>
        <v>52.5</v>
      </c>
      <c r="N12" s="61">
        <f t="shared" si="3"/>
        <v>80</v>
      </c>
      <c r="O12" s="61">
        <f t="shared" si="1"/>
        <v>-16.926272066458992</v>
      </c>
      <c r="P12" s="40"/>
      <c r="Q12" s="40"/>
      <c r="R12" s="40"/>
      <c r="S12" s="40"/>
      <c r="T12" s="40"/>
    </row>
    <row r="13" spans="2:20" x14ac:dyDescent="0.3">
      <c r="B13" s="40"/>
      <c r="C13" s="57" t="s">
        <v>167</v>
      </c>
      <c r="D13" s="57"/>
      <c r="E13" s="57"/>
      <c r="F13" s="57" t="s">
        <v>167</v>
      </c>
      <c r="G13" s="57"/>
      <c r="H13" s="57"/>
      <c r="I13" s="57"/>
      <c r="J13" s="57" t="s">
        <v>167</v>
      </c>
      <c r="K13" s="65">
        <f>ROUND(m_VP*(Daten_Matlab!N26-Daten_Matlab!H26)/200,1)</f>
        <v>19</v>
      </c>
      <c r="L13" s="65">
        <f>ROUND(m_Bat_CO2*Daten_Matlab!K26/200,1)</f>
        <v>18.5</v>
      </c>
      <c r="M13" s="65">
        <f>ROUND(Daten_Matlab!B26/eta_charge*m_E_CO2*10,1)</f>
        <v>57</v>
      </c>
      <c r="N13" s="65">
        <f t="shared" ref="N13" si="4">SUM(K13:M13)</f>
        <v>94.5</v>
      </c>
      <c r="O13" s="66">
        <f t="shared" si="1"/>
        <v>-1.8691588785046847</v>
      </c>
      <c r="P13" s="40"/>
      <c r="Q13" s="40"/>
      <c r="R13" s="40"/>
      <c r="S13" s="40"/>
      <c r="T13" s="40"/>
    </row>
    <row r="14" spans="2:20" x14ac:dyDescent="0.3">
      <c r="B14" s="40"/>
      <c r="C14" s="44" t="s">
        <v>167</v>
      </c>
      <c r="D14" s="44"/>
      <c r="E14" s="44" t="s">
        <v>167</v>
      </c>
      <c r="F14" s="44"/>
      <c r="G14" s="44"/>
      <c r="H14" s="44" t="s">
        <v>167</v>
      </c>
      <c r="I14" s="44"/>
      <c r="J14" s="44"/>
      <c r="K14" s="61">
        <f>ROUND(m_VP*(Daten_Matlab!N17-Daten_Matlab!H17)/200,1)</f>
        <v>19</v>
      </c>
      <c r="L14" s="61">
        <f>ROUND(m_Bat_CO2*Daten_Matlab!K17/200,1)</f>
        <v>2.5</v>
      </c>
      <c r="M14" s="61">
        <f>ROUND(Daten_Matlab!B17/eta_charge*m_E_CO2*10,1)</f>
        <v>38.700000000000003</v>
      </c>
      <c r="N14" s="61">
        <f t="shared" si="3"/>
        <v>60.2</v>
      </c>
      <c r="O14" s="61">
        <f t="shared" si="1"/>
        <v>-37.487019730010388</v>
      </c>
      <c r="P14" s="40"/>
      <c r="Q14" s="40"/>
      <c r="R14" s="40"/>
      <c r="S14" s="40"/>
      <c r="T14" s="40"/>
    </row>
    <row r="15" spans="2:20" x14ac:dyDescent="0.3">
      <c r="B15" s="40"/>
      <c r="C15" s="44" t="s">
        <v>167</v>
      </c>
      <c r="D15" s="44"/>
      <c r="E15" s="44" t="s">
        <v>167</v>
      </c>
      <c r="F15" s="44"/>
      <c r="G15" s="44"/>
      <c r="H15" s="44"/>
      <c r="I15" s="44" t="s">
        <v>167</v>
      </c>
      <c r="J15" s="44"/>
      <c r="K15" s="61">
        <f>ROUND(m_VP*(Daten_Matlab!N18-Daten_Matlab!H18)/200,1)</f>
        <v>19</v>
      </c>
      <c r="L15" s="61">
        <f>ROUND(m_Bat_CO2*Daten_Matlab!K18/200,1)</f>
        <v>6.5</v>
      </c>
      <c r="M15" s="61">
        <f>ROUND(Daten_Matlab!B18/eta_charge*m_E_CO2*10,1)</f>
        <v>39.9</v>
      </c>
      <c r="N15" s="61">
        <f t="shared" si="3"/>
        <v>65.400000000000006</v>
      </c>
      <c r="O15" s="61">
        <f t="shared" si="1"/>
        <v>-32.087227414330222</v>
      </c>
      <c r="P15" s="40"/>
      <c r="Q15" s="40"/>
      <c r="R15" s="40"/>
      <c r="S15" s="40"/>
      <c r="T15" s="40"/>
    </row>
    <row r="16" spans="2:20" ht="15" thickBot="1" x14ac:dyDescent="0.35">
      <c r="B16" s="40"/>
      <c r="C16" s="43" t="s">
        <v>167</v>
      </c>
      <c r="D16" s="43"/>
      <c r="E16" s="43" t="s">
        <v>167</v>
      </c>
      <c r="F16" s="43"/>
      <c r="G16" s="43"/>
      <c r="H16" s="43"/>
      <c r="I16" s="43"/>
      <c r="J16" s="43" t="s">
        <v>167</v>
      </c>
      <c r="K16" s="64">
        <f>ROUND(m_VP*(Daten_Matlab!N19-Daten_Matlab!H19)/200,1)</f>
        <v>19</v>
      </c>
      <c r="L16" s="64">
        <f>ROUND(m_Bat_CO2*Daten_Matlab!K19/200,1)</f>
        <v>13.7</v>
      </c>
      <c r="M16" s="64">
        <f>ROUND(Daten_Matlab!B19/eta_charge*m_E_CO2*10,1)</f>
        <v>42.3</v>
      </c>
      <c r="N16" s="64">
        <f t="shared" si="3"/>
        <v>75</v>
      </c>
      <c r="O16" s="64">
        <f t="shared" si="1"/>
        <v>-22.118380062305302</v>
      </c>
      <c r="P16" s="40"/>
      <c r="Q16" s="40"/>
      <c r="R16" s="40"/>
      <c r="S16" s="40"/>
      <c r="T16" s="40"/>
    </row>
    <row r="17" spans="2:20" x14ac:dyDescent="0.3">
      <c r="B17" s="40"/>
      <c r="C17" s="39"/>
      <c r="D17" s="39"/>
      <c r="E17" s="39"/>
      <c r="F17" s="39"/>
      <c r="G17" s="39"/>
      <c r="H17" s="39"/>
      <c r="I17" s="39"/>
      <c r="J17" s="39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0" x14ac:dyDescent="0.3">
      <c r="B18" s="40"/>
      <c r="C18" s="56" t="s">
        <v>245</v>
      </c>
      <c r="D18" s="56"/>
      <c r="E18" s="56"/>
      <c r="F18" s="56"/>
      <c r="G18" s="39"/>
      <c r="H18" s="39"/>
      <c r="I18" s="39"/>
      <c r="J18" s="39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2:20" x14ac:dyDescent="0.3">
      <c r="B19" s="40"/>
      <c r="C19" s="39"/>
      <c r="D19" s="39"/>
      <c r="E19" s="39"/>
      <c r="F19" s="39"/>
      <c r="G19" s="39"/>
      <c r="H19" s="39"/>
      <c r="I19" s="39"/>
      <c r="J19" s="39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2:20" x14ac:dyDescent="0.3">
      <c r="C20" s="38"/>
      <c r="D20" s="38"/>
      <c r="E20" s="38"/>
      <c r="F20" s="38"/>
      <c r="G20" s="50"/>
      <c r="H20" s="38"/>
      <c r="I20" s="38"/>
      <c r="J20" s="38"/>
    </row>
    <row r="21" spans="2:20" x14ac:dyDescent="0.3">
      <c r="C21" s="38"/>
      <c r="D21" s="38"/>
      <c r="E21" s="38"/>
      <c r="F21" s="38"/>
      <c r="G21" s="50"/>
      <c r="H21" s="38"/>
      <c r="I21" s="38"/>
      <c r="J21" s="38"/>
    </row>
  </sheetData>
  <mergeCells count="3">
    <mergeCell ref="N2:O2"/>
    <mergeCell ref="E2:F2"/>
    <mergeCell ref="G2:J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844D-27B8-4DCE-93B5-CAF4A30A3778}">
  <sheetPr codeName="Tabelle6"/>
  <dimension ref="B1:T21"/>
  <sheetViews>
    <sheetView topLeftCell="B1" zoomScale="130" zoomScaleNormal="130" workbookViewId="0">
      <selection activeCell="E24" sqref="E24"/>
    </sheetView>
  </sheetViews>
  <sheetFormatPr baseColWidth="10" defaultRowHeight="14.4" x14ac:dyDescent="0.3"/>
  <cols>
    <col min="3" max="3" width="5.6640625" customWidth="1"/>
    <col min="4" max="4" width="6.5546875" bestFit="1" customWidth="1"/>
    <col min="5" max="6" width="5.6640625" customWidth="1"/>
    <col min="7" max="7" width="8" bestFit="1" customWidth="1"/>
    <col min="8" max="10" width="4" bestFit="1" customWidth="1"/>
    <col min="11" max="13" width="9.109375" bestFit="1" customWidth="1"/>
    <col min="14" max="14" width="9.44140625" bestFit="1" customWidth="1"/>
    <col min="15" max="15" width="5.109375" bestFit="1" customWidth="1"/>
  </cols>
  <sheetData>
    <row r="1" spans="2:20" x14ac:dyDescent="0.3"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2:20" ht="15" customHeight="1" x14ac:dyDescent="0.3">
      <c r="B2" s="40"/>
      <c r="C2" s="52" t="s">
        <v>242</v>
      </c>
      <c r="D2" s="51" t="s">
        <v>243</v>
      </c>
      <c r="E2" s="81" t="s">
        <v>168</v>
      </c>
      <c r="F2" s="81"/>
      <c r="G2" s="81" t="s">
        <v>158</v>
      </c>
      <c r="H2" s="81"/>
      <c r="I2" s="81"/>
      <c r="J2" s="81"/>
      <c r="K2" s="58" t="s">
        <v>240</v>
      </c>
      <c r="L2" s="58" t="s">
        <v>241</v>
      </c>
      <c r="M2" s="58" t="s">
        <v>237</v>
      </c>
      <c r="N2" s="80" t="s">
        <v>247</v>
      </c>
      <c r="O2" s="80"/>
      <c r="P2" s="40"/>
      <c r="Q2" s="40"/>
      <c r="R2" s="40"/>
      <c r="S2" s="40"/>
      <c r="T2" s="40"/>
    </row>
    <row r="3" spans="2:20" ht="16.8" thickBot="1" x14ac:dyDescent="0.4">
      <c r="B3" s="40"/>
      <c r="C3" s="43" t="s">
        <v>155</v>
      </c>
      <c r="D3" s="43" t="s">
        <v>156</v>
      </c>
      <c r="E3" s="43">
        <v>90</v>
      </c>
      <c r="F3" s="43">
        <v>130</v>
      </c>
      <c r="G3" s="43" t="s">
        <v>244</v>
      </c>
      <c r="H3" s="43">
        <v>100</v>
      </c>
      <c r="I3" s="43">
        <v>250</v>
      </c>
      <c r="J3" s="43">
        <v>500</v>
      </c>
      <c r="K3" s="59" t="s">
        <v>236</v>
      </c>
      <c r="L3" s="59" t="s">
        <v>236</v>
      </c>
      <c r="M3" s="59" t="s">
        <v>236</v>
      </c>
      <c r="N3" s="59" t="s">
        <v>236</v>
      </c>
      <c r="O3" s="59" t="s">
        <v>169</v>
      </c>
      <c r="P3" s="40"/>
      <c r="Q3" s="40"/>
      <c r="R3" s="40"/>
      <c r="S3" s="40"/>
      <c r="T3" s="40"/>
    </row>
    <row r="4" spans="2:20" x14ac:dyDescent="0.3">
      <c r="B4" s="40"/>
      <c r="C4" s="55"/>
      <c r="D4" s="55" t="s">
        <v>167</v>
      </c>
      <c r="E4" s="55"/>
      <c r="F4" s="55" t="s">
        <v>167</v>
      </c>
      <c r="G4" s="55" t="s">
        <v>167</v>
      </c>
      <c r="H4" s="55"/>
      <c r="I4" s="55"/>
      <c r="J4" s="55"/>
      <c r="K4" s="67">
        <f>ROUND(m_VP*(Daten_Matlab!N13-Daten_Matlab!H13)/200,1)</f>
        <v>19</v>
      </c>
      <c r="L4" s="60">
        <f>ROUND(m_Bat_CO2*Daten_Matlab!K13/200,1)</f>
        <v>9.6</v>
      </c>
      <c r="M4" s="60">
        <f>ROUND(Daten_Matlab!B13/eta_charge*m_E_CO2*10,1)</f>
        <v>67.7</v>
      </c>
      <c r="N4" s="60">
        <f>SUM(K4:M4)</f>
        <v>96.300000000000011</v>
      </c>
      <c r="O4" s="60">
        <f t="shared" ref="O4" si="0">(N4-$N$4)/$N$4*100</f>
        <v>0</v>
      </c>
      <c r="P4" s="40"/>
      <c r="Q4" s="40"/>
      <c r="R4" s="40"/>
      <c r="S4" s="40"/>
      <c r="T4" s="40"/>
    </row>
    <row r="5" spans="2:20" x14ac:dyDescent="0.3">
      <c r="B5" s="40"/>
      <c r="C5" s="44"/>
      <c r="D5" s="44" t="s">
        <v>167</v>
      </c>
      <c r="E5" s="44"/>
      <c r="F5" s="44" t="s">
        <v>167</v>
      </c>
      <c r="G5" s="44"/>
      <c r="H5" s="44" t="s">
        <v>167</v>
      </c>
      <c r="I5" s="44"/>
      <c r="J5" s="44"/>
      <c r="K5" s="61">
        <f>ROUND(m_VP*(Daten_Matlab!P10-Daten_Matlab!I10)/200,1)</f>
        <v>13.4</v>
      </c>
      <c r="L5" s="61">
        <f>ROUND(m_Bat_CO2*Daten_Matlab!M10/200,1)</f>
        <v>2.9</v>
      </c>
      <c r="M5" s="62">
        <f>ROUND(Daten_Matlab!D10/eta_charge*m_E_CO2*10,1)</f>
        <v>45</v>
      </c>
      <c r="N5" s="61">
        <f>SUM(K5:M5)</f>
        <v>61.3</v>
      </c>
      <c r="O5" s="61">
        <f>(N5-$N$4)/$N$4*100</f>
        <v>-36.344755970924204</v>
      </c>
      <c r="P5" s="40"/>
      <c r="Q5" s="40"/>
      <c r="R5" s="40"/>
      <c r="S5" s="40"/>
      <c r="T5" s="40"/>
    </row>
    <row r="6" spans="2:20" x14ac:dyDescent="0.3">
      <c r="B6" s="40"/>
      <c r="C6" s="44"/>
      <c r="D6" s="44" t="s">
        <v>167</v>
      </c>
      <c r="E6" s="44"/>
      <c r="F6" s="44" t="s">
        <v>167</v>
      </c>
      <c r="G6" s="44"/>
      <c r="H6" s="44"/>
      <c r="I6" s="44" t="s">
        <v>167</v>
      </c>
      <c r="J6" s="44"/>
      <c r="K6" s="61">
        <f>K5</f>
        <v>13.4</v>
      </c>
      <c r="L6" s="61">
        <f>ROUND(m_Bat_CO2*Daten_Matlab!M11/200,1)</f>
        <v>7.5</v>
      </c>
      <c r="M6" s="62">
        <f>ROUND(Daten_Matlab!D11/eta_charge*m_E_CO2*10,1)</f>
        <v>46.6</v>
      </c>
      <c r="N6" s="61">
        <f>SUM(K6:M6)</f>
        <v>67.5</v>
      </c>
      <c r="O6" s="61">
        <f t="shared" ref="O6:O16" si="1">(N6-$N$4)/$N$4*100</f>
        <v>-29.906542056074777</v>
      </c>
      <c r="P6" s="40"/>
      <c r="Q6" s="40"/>
      <c r="R6" s="40"/>
      <c r="S6" s="40"/>
      <c r="T6" s="40"/>
    </row>
    <row r="7" spans="2:20" x14ac:dyDescent="0.3">
      <c r="B7" s="40"/>
      <c r="C7" s="44"/>
      <c r="D7" s="44" t="s">
        <v>167</v>
      </c>
      <c r="E7" s="44"/>
      <c r="F7" s="44" t="s">
        <v>167</v>
      </c>
      <c r="G7" s="44"/>
      <c r="H7" s="44"/>
      <c r="I7" s="44"/>
      <c r="J7" s="44" t="s">
        <v>167</v>
      </c>
      <c r="K7" s="61">
        <f t="shared" ref="K7:K16" si="2">K6</f>
        <v>13.4</v>
      </c>
      <c r="L7" s="61">
        <f>ROUND(m_Bat_CO2*Daten_Matlab!M12/200,1)</f>
        <v>16</v>
      </c>
      <c r="M7" s="62">
        <f>ROUND(Daten_Matlab!D12/eta_charge*m_E_CO2*10,1)</f>
        <v>49.4</v>
      </c>
      <c r="N7" s="61">
        <f t="shared" ref="N7:N16" si="3">SUM(K7:M7)</f>
        <v>78.8</v>
      </c>
      <c r="O7" s="61">
        <f t="shared" si="1"/>
        <v>-18.172377985462109</v>
      </c>
      <c r="P7" s="40"/>
      <c r="Q7" s="40"/>
      <c r="R7" s="40"/>
      <c r="S7" s="40"/>
      <c r="T7" s="40"/>
    </row>
    <row r="8" spans="2:20" x14ac:dyDescent="0.3">
      <c r="B8" s="40"/>
      <c r="C8" s="44"/>
      <c r="D8" s="44" t="s">
        <v>167</v>
      </c>
      <c r="E8" s="44" t="s">
        <v>167</v>
      </c>
      <c r="F8" s="44"/>
      <c r="G8" s="44"/>
      <c r="H8" s="44" t="s">
        <v>167</v>
      </c>
      <c r="I8" s="44"/>
      <c r="J8" s="44"/>
      <c r="K8" s="61">
        <f t="shared" si="2"/>
        <v>13.4</v>
      </c>
      <c r="L8" s="61">
        <f>ROUND(m_Bat_CO2*Daten_Matlab!M4/200,1)</f>
        <v>2.6</v>
      </c>
      <c r="M8" s="61">
        <f>ROUND(Daten_Matlab!D4/eta_charge*m_E_CO2*10,1)</f>
        <v>39.799999999999997</v>
      </c>
      <c r="N8" s="61">
        <f t="shared" si="3"/>
        <v>55.8</v>
      </c>
      <c r="O8" s="61">
        <f t="shared" si="1"/>
        <v>-42.056074766355152</v>
      </c>
      <c r="P8" s="40"/>
      <c r="Q8" s="40"/>
      <c r="R8" s="40"/>
      <c r="S8" s="40"/>
      <c r="T8" s="40"/>
    </row>
    <row r="9" spans="2:20" x14ac:dyDescent="0.3">
      <c r="B9" s="40"/>
      <c r="C9" s="44"/>
      <c r="D9" s="44" t="s">
        <v>167</v>
      </c>
      <c r="E9" s="44" t="s">
        <v>167</v>
      </c>
      <c r="F9" s="44"/>
      <c r="G9" s="44"/>
      <c r="H9" s="44"/>
      <c r="I9" s="44" t="s">
        <v>167</v>
      </c>
      <c r="J9" s="44"/>
      <c r="K9" s="61">
        <f t="shared" si="2"/>
        <v>13.4</v>
      </c>
      <c r="L9" s="61">
        <f>ROUND(m_Bat_CO2*Daten_Matlab!M5/200,1)</f>
        <v>6.6</v>
      </c>
      <c r="M9" s="61">
        <f>ROUND(Daten_Matlab!D5/eta_charge*m_E_CO2*10,1)</f>
        <v>40.6</v>
      </c>
      <c r="N9" s="61">
        <f t="shared" si="3"/>
        <v>60.6</v>
      </c>
      <c r="O9" s="61">
        <f t="shared" si="1"/>
        <v>-37.071651090342684</v>
      </c>
      <c r="P9" s="40"/>
      <c r="Q9" s="40"/>
      <c r="R9" s="40"/>
      <c r="S9" s="40"/>
      <c r="T9" s="40"/>
    </row>
    <row r="10" spans="2:20" x14ac:dyDescent="0.3">
      <c r="B10" s="40"/>
      <c r="C10" s="45"/>
      <c r="D10" s="45" t="s">
        <v>167</v>
      </c>
      <c r="E10" s="45" t="s">
        <v>167</v>
      </c>
      <c r="F10" s="45"/>
      <c r="G10" s="45"/>
      <c r="H10" s="45"/>
      <c r="I10" s="45"/>
      <c r="J10" s="45" t="s">
        <v>167</v>
      </c>
      <c r="K10" s="63">
        <f t="shared" si="2"/>
        <v>13.4</v>
      </c>
      <c r="L10" s="63">
        <f>ROUND(m_Bat_CO2*Daten_Matlab!M6/200,1)</f>
        <v>13.7</v>
      </c>
      <c r="M10" s="63">
        <f>ROUND(Daten_Matlab!D6/eta_charge*m_E_CO2*10,1)</f>
        <v>42.2</v>
      </c>
      <c r="N10" s="63">
        <f t="shared" si="3"/>
        <v>69.300000000000011</v>
      </c>
      <c r="O10" s="63">
        <f t="shared" si="1"/>
        <v>-28.037383177570092</v>
      </c>
      <c r="P10" s="40"/>
      <c r="Q10" s="40"/>
      <c r="R10" s="40"/>
      <c r="S10" s="40"/>
      <c r="T10" s="40"/>
    </row>
    <row r="11" spans="2:20" x14ac:dyDescent="0.3">
      <c r="B11" s="40"/>
      <c r="C11" s="44" t="s">
        <v>167</v>
      </c>
      <c r="D11" s="44"/>
      <c r="E11" s="44"/>
      <c r="F11" s="44" t="s">
        <v>167</v>
      </c>
      <c r="G11" s="44"/>
      <c r="H11" s="44" t="s">
        <v>167</v>
      </c>
      <c r="I11" s="44"/>
      <c r="J11" s="44"/>
      <c r="K11" s="61">
        <f t="shared" si="2"/>
        <v>13.4</v>
      </c>
      <c r="L11" s="61">
        <f>ROUND(m_Bat_CO2*Daten_Matlab!M24/200,1)</f>
        <v>1.9</v>
      </c>
      <c r="M11" s="61">
        <f>ROUND(Daten_Matlab!D24/eta_charge*m_E_CO2*10,1)</f>
        <v>29.1</v>
      </c>
      <c r="N11" s="61">
        <f t="shared" si="3"/>
        <v>44.400000000000006</v>
      </c>
      <c r="O11" s="61">
        <f t="shared" si="1"/>
        <v>-53.894080996884732</v>
      </c>
      <c r="P11" s="40"/>
      <c r="Q11" s="40"/>
      <c r="R11" s="40"/>
      <c r="S11" s="40"/>
      <c r="T11" s="40"/>
    </row>
    <row r="12" spans="2:20" x14ac:dyDescent="0.3">
      <c r="B12" s="40"/>
      <c r="C12" s="44" t="s">
        <v>167</v>
      </c>
      <c r="D12" s="44"/>
      <c r="E12" s="44"/>
      <c r="F12" s="44" t="s">
        <v>167</v>
      </c>
      <c r="G12" s="44"/>
      <c r="H12" s="44"/>
      <c r="I12" s="44" t="s">
        <v>167</v>
      </c>
      <c r="J12" s="44"/>
      <c r="K12" s="61">
        <f t="shared" si="2"/>
        <v>13.4</v>
      </c>
      <c r="L12" s="61">
        <f>ROUND(m_Bat_CO2*Daten_Matlab!M25/200,1)</f>
        <v>4.9000000000000004</v>
      </c>
      <c r="M12" s="61">
        <f>ROUND(Daten_Matlab!D25/eta_charge*m_E_CO2*10,1)</f>
        <v>30.1</v>
      </c>
      <c r="N12" s="61">
        <f t="shared" si="3"/>
        <v>48.400000000000006</v>
      </c>
      <c r="O12" s="61">
        <f t="shared" si="1"/>
        <v>-49.740394600207679</v>
      </c>
      <c r="P12" s="40"/>
      <c r="Q12" s="40"/>
      <c r="R12" s="40"/>
      <c r="S12" s="40"/>
      <c r="T12" s="40"/>
    </row>
    <row r="13" spans="2:20" x14ac:dyDescent="0.3">
      <c r="B13" s="40"/>
      <c r="C13" s="57" t="s">
        <v>167</v>
      </c>
      <c r="D13" s="57"/>
      <c r="E13" s="57"/>
      <c r="F13" s="57" t="s">
        <v>167</v>
      </c>
      <c r="G13" s="57"/>
      <c r="H13" s="57"/>
      <c r="I13" s="57"/>
      <c r="J13" s="57" t="s">
        <v>167</v>
      </c>
      <c r="K13" s="65">
        <f t="shared" si="2"/>
        <v>13.4</v>
      </c>
      <c r="L13" s="65">
        <f>ROUND(m_Bat_CO2*Daten_Matlab!M26/200,1)</f>
        <v>10.4</v>
      </c>
      <c r="M13" s="65">
        <f>ROUND(Daten_Matlab!D26/eta_charge*m_E_CO2*10,1)</f>
        <v>32.1</v>
      </c>
      <c r="N13" s="65">
        <f t="shared" ref="N13" si="4">SUM(K13:M13)</f>
        <v>55.900000000000006</v>
      </c>
      <c r="O13" s="65">
        <f t="shared" si="1"/>
        <v>-41.952232606438216</v>
      </c>
      <c r="P13" s="40"/>
      <c r="Q13" s="40"/>
      <c r="R13" s="40"/>
      <c r="S13" s="40"/>
      <c r="T13" s="40"/>
    </row>
    <row r="14" spans="2:20" x14ac:dyDescent="0.3">
      <c r="B14" s="40"/>
      <c r="C14" s="44" t="s">
        <v>167</v>
      </c>
      <c r="D14" s="44"/>
      <c r="E14" s="44" t="s">
        <v>167</v>
      </c>
      <c r="F14" s="44"/>
      <c r="G14" s="44"/>
      <c r="H14" s="44" t="s">
        <v>167</v>
      </c>
      <c r="I14" s="44"/>
      <c r="J14" s="44"/>
      <c r="K14" s="61">
        <f t="shared" si="2"/>
        <v>13.4</v>
      </c>
      <c r="L14" s="61">
        <f>ROUND(m_Bat_CO2*Daten_Matlab!M17/200,1)</f>
        <v>1.5</v>
      </c>
      <c r="M14" s="61">
        <f>ROUND(Daten_Matlab!D17/eta_charge*m_E_CO2*10,1)</f>
        <v>22.7</v>
      </c>
      <c r="N14" s="61">
        <f t="shared" si="3"/>
        <v>37.6</v>
      </c>
      <c r="O14" s="61">
        <f t="shared" si="1"/>
        <v>-60.955347871235723</v>
      </c>
      <c r="P14" s="40"/>
      <c r="Q14" s="40"/>
      <c r="R14" s="40"/>
      <c r="S14" s="40"/>
      <c r="T14" s="40"/>
    </row>
    <row r="15" spans="2:20" x14ac:dyDescent="0.3">
      <c r="B15" s="40"/>
      <c r="C15" s="44" t="s">
        <v>167</v>
      </c>
      <c r="D15" s="44"/>
      <c r="E15" s="44" t="s">
        <v>167</v>
      </c>
      <c r="F15" s="44"/>
      <c r="G15" s="44"/>
      <c r="H15" s="44"/>
      <c r="I15" s="44" t="s">
        <v>167</v>
      </c>
      <c r="J15" s="44"/>
      <c r="K15" s="61">
        <f t="shared" si="2"/>
        <v>13.4</v>
      </c>
      <c r="L15" s="61">
        <f>ROUND(m_Bat_CO2*Daten_Matlab!M18/200,1)</f>
        <v>3.8</v>
      </c>
      <c r="M15" s="61">
        <f>ROUND(Daten_Matlab!D18/eta_charge*m_E_CO2*10,1)</f>
        <v>23.3</v>
      </c>
      <c r="N15" s="61">
        <f t="shared" si="3"/>
        <v>40.5</v>
      </c>
      <c r="O15" s="61">
        <f t="shared" si="1"/>
        <v>-57.943925233644869</v>
      </c>
      <c r="P15" s="40"/>
      <c r="Q15" s="40"/>
      <c r="R15" s="40"/>
      <c r="S15" s="40"/>
      <c r="T15" s="40"/>
    </row>
    <row r="16" spans="2:20" ht="15" thickBot="1" x14ac:dyDescent="0.35">
      <c r="B16" s="40"/>
      <c r="C16" s="43" t="s">
        <v>167</v>
      </c>
      <c r="D16" s="43"/>
      <c r="E16" s="43" t="s">
        <v>167</v>
      </c>
      <c r="F16" s="43"/>
      <c r="G16" s="43"/>
      <c r="H16" s="43"/>
      <c r="I16" s="43"/>
      <c r="J16" s="43" t="s">
        <v>167</v>
      </c>
      <c r="K16" s="64">
        <f t="shared" si="2"/>
        <v>13.4</v>
      </c>
      <c r="L16" s="64">
        <f>ROUND(m_Bat_CO2*Daten_Matlab!M19/200,1)</f>
        <v>8</v>
      </c>
      <c r="M16" s="64">
        <f>ROUND(Daten_Matlab!D19/eta_charge*m_E_CO2*10,1)</f>
        <v>24.4</v>
      </c>
      <c r="N16" s="64">
        <f t="shared" si="3"/>
        <v>45.8</v>
      </c>
      <c r="O16" s="64">
        <f t="shared" si="1"/>
        <v>-52.44029075804778</v>
      </c>
      <c r="P16" s="40"/>
      <c r="Q16" s="40"/>
      <c r="R16" s="40"/>
      <c r="S16" s="40"/>
      <c r="T16" s="40"/>
    </row>
    <row r="17" spans="2:20" x14ac:dyDescent="0.3">
      <c r="B17" s="40"/>
      <c r="C17" s="39"/>
      <c r="D17" s="39"/>
      <c r="E17" s="39"/>
      <c r="F17" s="39"/>
      <c r="G17" s="39"/>
      <c r="H17" s="39"/>
      <c r="I17" s="39"/>
      <c r="J17" s="39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0" x14ac:dyDescent="0.3">
      <c r="B18" s="40"/>
      <c r="C18" s="56" t="s">
        <v>245</v>
      </c>
      <c r="D18" s="56"/>
      <c r="E18" s="56"/>
      <c r="F18" s="56"/>
      <c r="G18" s="39"/>
      <c r="H18" s="39"/>
      <c r="I18" s="39"/>
      <c r="J18" s="39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2:20" x14ac:dyDescent="0.3">
      <c r="B19" s="40"/>
      <c r="C19" s="39"/>
      <c r="D19" s="39"/>
      <c r="E19" s="39"/>
      <c r="F19" s="39"/>
      <c r="G19" s="39"/>
      <c r="H19" s="39"/>
      <c r="I19" s="39"/>
      <c r="J19" s="39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2:20" x14ac:dyDescent="0.3">
      <c r="C20" s="50"/>
      <c r="D20" s="50"/>
      <c r="E20" s="50"/>
      <c r="F20" s="50"/>
      <c r="G20" s="50"/>
      <c r="H20" s="50"/>
      <c r="I20" s="50"/>
      <c r="J20" s="50"/>
    </row>
    <row r="21" spans="2:20" x14ac:dyDescent="0.3">
      <c r="C21" s="50"/>
      <c r="D21" s="50"/>
      <c r="E21" s="50"/>
      <c r="F21" s="50"/>
      <c r="G21" s="50"/>
      <c r="H21" s="50"/>
      <c r="I21" s="50"/>
      <c r="J21" s="50"/>
    </row>
  </sheetData>
  <mergeCells count="3">
    <mergeCell ref="E2:F2"/>
    <mergeCell ref="G2:J2"/>
    <mergeCell ref="N2:O2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18A6-71BB-4D4C-B33F-75D65AA9CF1E}">
  <sheetPr codeName="Tabelle5"/>
  <dimension ref="B1:T21"/>
  <sheetViews>
    <sheetView topLeftCell="B1" zoomScale="130" zoomScaleNormal="130" workbookViewId="0">
      <selection activeCell="H24" sqref="H24"/>
    </sheetView>
  </sheetViews>
  <sheetFormatPr baseColWidth="10" defaultRowHeight="14.4" x14ac:dyDescent="0.3"/>
  <cols>
    <col min="3" max="3" width="5.6640625" customWidth="1"/>
    <col min="4" max="4" width="6.5546875" bestFit="1" customWidth="1"/>
    <col min="5" max="6" width="5.6640625" customWidth="1"/>
    <col min="7" max="7" width="8" bestFit="1" customWidth="1"/>
    <col min="8" max="10" width="4" bestFit="1" customWidth="1"/>
    <col min="11" max="13" width="9.109375" bestFit="1" customWidth="1"/>
    <col min="14" max="14" width="9.44140625" bestFit="1" customWidth="1"/>
    <col min="15" max="15" width="5.109375" bestFit="1" customWidth="1"/>
  </cols>
  <sheetData>
    <row r="1" spans="2:20" x14ac:dyDescent="0.3"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2:20" ht="15" customHeight="1" x14ac:dyDescent="0.3">
      <c r="B2" s="40"/>
      <c r="C2" s="52" t="s">
        <v>242</v>
      </c>
      <c r="D2" s="51" t="s">
        <v>243</v>
      </c>
      <c r="E2" s="81" t="s">
        <v>168</v>
      </c>
      <c r="F2" s="81"/>
      <c r="G2" s="81" t="s">
        <v>158</v>
      </c>
      <c r="H2" s="81"/>
      <c r="I2" s="81"/>
      <c r="J2" s="81"/>
      <c r="K2" s="58" t="s">
        <v>240</v>
      </c>
      <c r="L2" s="58" t="s">
        <v>241</v>
      </c>
      <c r="M2" s="58" t="s">
        <v>237</v>
      </c>
      <c r="N2" s="80" t="s">
        <v>247</v>
      </c>
      <c r="O2" s="80"/>
      <c r="P2" s="40"/>
      <c r="Q2" s="40"/>
      <c r="R2" s="40"/>
      <c r="S2" s="40"/>
      <c r="T2" s="40"/>
    </row>
    <row r="3" spans="2:20" ht="16.8" thickBot="1" x14ac:dyDescent="0.4">
      <c r="B3" s="40"/>
      <c r="C3" s="43" t="s">
        <v>155</v>
      </c>
      <c r="D3" s="43" t="s">
        <v>156</v>
      </c>
      <c r="E3" s="43">
        <v>90</v>
      </c>
      <c r="F3" s="43">
        <v>130</v>
      </c>
      <c r="G3" s="43" t="s">
        <v>244</v>
      </c>
      <c r="H3" s="43">
        <v>100</v>
      </c>
      <c r="I3" s="43">
        <v>250</v>
      </c>
      <c r="J3" s="43">
        <v>500</v>
      </c>
      <c r="K3" s="59" t="s">
        <v>236</v>
      </c>
      <c r="L3" s="59" t="s">
        <v>236</v>
      </c>
      <c r="M3" s="59" t="s">
        <v>236</v>
      </c>
      <c r="N3" s="59" t="s">
        <v>236</v>
      </c>
      <c r="O3" s="59" t="s">
        <v>169</v>
      </c>
      <c r="P3" s="40"/>
      <c r="Q3" s="40"/>
      <c r="R3" s="40"/>
      <c r="S3" s="40"/>
      <c r="T3" s="40"/>
    </row>
    <row r="4" spans="2:20" x14ac:dyDescent="0.3">
      <c r="B4" s="40"/>
      <c r="C4" s="55"/>
      <c r="D4" s="55" t="s">
        <v>167</v>
      </c>
      <c r="E4" s="55"/>
      <c r="F4" s="55" t="s">
        <v>167</v>
      </c>
      <c r="G4" s="55" t="s">
        <v>167</v>
      </c>
      <c r="H4" s="55"/>
      <c r="I4" s="55"/>
      <c r="J4" s="55"/>
      <c r="K4" s="67">
        <f>ROUND(m_VP*(Daten_Matlab!N13-Daten_Matlab!H13)/200,1)</f>
        <v>19</v>
      </c>
      <c r="L4" s="60">
        <f>ROUND(m_Bat_CO2*Daten_Matlab!K13/200,1)</f>
        <v>9.6</v>
      </c>
      <c r="M4" s="60">
        <f>ROUND(Daten_Matlab!B13/eta_charge*m_E_CO2*10,1)</f>
        <v>67.7</v>
      </c>
      <c r="N4" s="60">
        <f>SUM(K4:M4)</f>
        <v>96.300000000000011</v>
      </c>
      <c r="O4" s="60">
        <f t="shared" ref="O4" si="0">(N4-$N$4)/$N$4*100</f>
        <v>0</v>
      </c>
      <c r="P4" s="40"/>
      <c r="Q4" s="40"/>
      <c r="R4" s="40"/>
      <c r="S4" s="40"/>
      <c r="T4" s="40"/>
    </row>
    <row r="5" spans="2:20" x14ac:dyDescent="0.3">
      <c r="B5" s="40"/>
      <c r="C5" s="44"/>
      <c r="D5" s="44" t="s">
        <v>167</v>
      </c>
      <c r="E5" s="44"/>
      <c r="F5" s="44" t="s">
        <v>167</v>
      </c>
      <c r="G5" s="44"/>
      <c r="H5" s="44" t="s">
        <v>167</v>
      </c>
      <c r="I5" s="44"/>
      <c r="J5" s="44"/>
      <c r="K5" s="61">
        <f>ROUND(m_VP*(Daten_Matlab!O10-Daten_Matlab!J10)/200,1)</f>
        <v>8.8000000000000007</v>
      </c>
      <c r="L5" s="61">
        <f>ROUND(m_Bat_CO2*Daten_Matlab!L10/200,1)</f>
        <v>3.1</v>
      </c>
      <c r="M5" s="62">
        <f>ROUND(Daten_Matlab!C10/eta_charge*m_E_CO2*10,1)</f>
        <v>47.9</v>
      </c>
      <c r="N5" s="61">
        <f>SUM(K5:M5)</f>
        <v>59.8</v>
      </c>
      <c r="O5" s="61">
        <f>(N5-$N$4)/$N$4*100</f>
        <v>-37.9023883696781</v>
      </c>
      <c r="P5" s="40"/>
      <c r="Q5" s="40"/>
      <c r="R5" s="40"/>
      <c r="S5" s="40"/>
      <c r="T5" s="40"/>
    </row>
    <row r="6" spans="2:20" x14ac:dyDescent="0.3">
      <c r="B6" s="40"/>
      <c r="C6" s="44"/>
      <c r="D6" s="44" t="s">
        <v>167</v>
      </c>
      <c r="E6" s="44"/>
      <c r="F6" s="44" t="s">
        <v>167</v>
      </c>
      <c r="G6" s="44"/>
      <c r="H6" s="44"/>
      <c r="I6" s="44" t="s">
        <v>167</v>
      </c>
      <c r="J6" s="44"/>
      <c r="K6" s="61">
        <f>K5</f>
        <v>8.8000000000000007</v>
      </c>
      <c r="L6" s="61">
        <f>ROUND(m_Bat_CO2*Daten_Matlab!L11/200,1)</f>
        <v>8</v>
      </c>
      <c r="M6" s="62">
        <f>ROUND(Daten_Matlab!C11/eta_charge*m_E_CO2*10,1)</f>
        <v>49.5</v>
      </c>
      <c r="N6" s="61">
        <f>SUM(K6:M6)</f>
        <v>66.3</v>
      </c>
      <c r="O6" s="61">
        <f t="shared" ref="O6:O16" si="1">(N6-$N$4)/$N$4*100</f>
        <v>-31.15264797507789</v>
      </c>
      <c r="P6" s="40"/>
      <c r="Q6" s="40"/>
      <c r="R6" s="40"/>
      <c r="S6" s="40"/>
      <c r="T6" s="40"/>
    </row>
    <row r="7" spans="2:20" x14ac:dyDescent="0.3">
      <c r="B7" s="40"/>
      <c r="C7" s="44"/>
      <c r="D7" s="44" t="s">
        <v>167</v>
      </c>
      <c r="E7" s="44"/>
      <c r="F7" s="44" t="s">
        <v>167</v>
      </c>
      <c r="G7" s="44"/>
      <c r="H7" s="44"/>
      <c r="I7" s="44"/>
      <c r="J7" s="44" t="s">
        <v>167</v>
      </c>
      <c r="K7" s="61">
        <f t="shared" ref="K7:K16" si="2">K6</f>
        <v>8.8000000000000007</v>
      </c>
      <c r="L7" s="61">
        <f>ROUND(m_Bat_CO2*Daten_Matlab!L12/200,1)</f>
        <v>16.8</v>
      </c>
      <c r="M7" s="62">
        <f>ROUND(Daten_Matlab!C12/eta_charge*m_E_CO2*10,1)</f>
        <v>52.1</v>
      </c>
      <c r="N7" s="61">
        <f t="shared" ref="N7:N16" si="3">SUM(K7:M7)</f>
        <v>77.7</v>
      </c>
      <c r="O7" s="61">
        <f t="shared" si="1"/>
        <v>-19.314641744548293</v>
      </c>
      <c r="P7" s="40"/>
      <c r="Q7" s="40"/>
      <c r="R7" s="40"/>
      <c r="S7" s="40"/>
      <c r="T7" s="40"/>
    </row>
    <row r="8" spans="2:20" x14ac:dyDescent="0.3">
      <c r="B8" s="40"/>
      <c r="C8" s="44"/>
      <c r="D8" s="44" t="s">
        <v>167</v>
      </c>
      <c r="E8" s="44" t="s">
        <v>167</v>
      </c>
      <c r="F8" s="44"/>
      <c r="G8" s="44"/>
      <c r="H8" s="44" t="s">
        <v>167</v>
      </c>
      <c r="I8" s="44"/>
      <c r="J8" s="44"/>
      <c r="K8" s="61">
        <f t="shared" si="2"/>
        <v>8.8000000000000007</v>
      </c>
      <c r="L8" s="61">
        <f>ROUND(m_Bat_CO2*Daten_Matlab!L4/200,1)</f>
        <v>2.7</v>
      </c>
      <c r="M8" s="61">
        <f>ROUND(Daten_Matlab!C4/eta_charge*m_E_CO2*10,1)</f>
        <v>41.1</v>
      </c>
      <c r="N8" s="61">
        <f t="shared" si="3"/>
        <v>52.6</v>
      </c>
      <c r="O8" s="61">
        <f t="shared" si="1"/>
        <v>-45.379023883696782</v>
      </c>
      <c r="P8" s="40"/>
      <c r="Q8" s="40"/>
      <c r="R8" s="40"/>
      <c r="S8" s="40"/>
      <c r="T8" s="40"/>
    </row>
    <row r="9" spans="2:20" x14ac:dyDescent="0.3">
      <c r="B9" s="40"/>
      <c r="C9" s="44"/>
      <c r="D9" s="44" t="s">
        <v>167</v>
      </c>
      <c r="E9" s="44" t="s">
        <v>167</v>
      </c>
      <c r="F9" s="44"/>
      <c r="G9" s="44"/>
      <c r="H9" s="44"/>
      <c r="I9" s="44" t="s">
        <v>167</v>
      </c>
      <c r="J9" s="44"/>
      <c r="K9" s="61">
        <f t="shared" si="2"/>
        <v>8.8000000000000007</v>
      </c>
      <c r="L9" s="61">
        <f>ROUND(m_Bat_CO2*Daten_Matlab!L5/200,1)</f>
        <v>6.8</v>
      </c>
      <c r="M9" s="61">
        <f>ROUND(Daten_Matlab!C5/eta_charge*m_E_CO2*10,1)</f>
        <v>42</v>
      </c>
      <c r="N9" s="61">
        <f t="shared" si="3"/>
        <v>57.6</v>
      </c>
      <c r="O9" s="61">
        <f t="shared" si="1"/>
        <v>-40.186915887850475</v>
      </c>
      <c r="P9" s="40"/>
      <c r="Q9" s="40"/>
      <c r="R9" s="40"/>
      <c r="S9" s="40"/>
      <c r="T9" s="40"/>
    </row>
    <row r="10" spans="2:20" x14ac:dyDescent="0.3">
      <c r="B10" s="40"/>
      <c r="C10" s="45"/>
      <c r="D10" s="45" t="s">
        <v>167</v>
      </c>
      <c r="E10" s="45" t="s">
        <v>167</v>
      </c>
      <c r="F10" s="45"/>
      <c r="G10" s="45"/>
      <c r="H10" s="45"/>
      <c r="I10" s="45"/>
      <c r="J10" s="45" t="s">
        <v>167</v>
      </c>
      <c r="K10" s="63">
        <f t="shared" si="2"/>
        <v>8.8000000000000007</v>
      </c>
      <c r="L10" s="63">
        <f>ROUND(m_Bat_CO2*Daten_Matlab!L6/200,1)</f>
        <v>14.1</v>
      </c>
      <c r="M10" s="63">
        <f>ROUND(Daten_Matlab!C6/eta_charge*m_E_CO2*10,1)</f>
        <v>43.5</v>
      </c>
      <c r="N10" s="63">
        <f t="shared" si="3"/>
        <v>66.400000000000006</v>
      </c>
      <c r="O10" s="63">
        <f t="shared" si="1"/>
        <v>-31.048805815160957</v>
      </c>
      <c r="P10" s="40"/>
      <c r="Q10" s="40"/>
      <c r="R10" s="40"/>
      <c r="S10" s="40"/>
      <c r="T10" s="40"/>
    </row>
    <row r="11" spans="2:20" x14ac:dyDescent="0.3">
      <c r="B11" s="40"/>
      <c r="C11" s="44" t="s">
        <v>167</v>
      </c>
      <c r="D11" s="44"/>
      <c r="E11" s="44"/>
      <c r="F11" s="44" t="s">
        <v>167</v>
      </c>
      <c r="G11" s="44"/>
      <c r="H11" s="44" t="s">
        <v>167</v>
      </c>
      <c r="I11" s="44"/>
      <c r="J11" s="44"/>
      <c r="K11" s="61">
        <f t="shared" si="2"/>
        <v>8.8000000000000007</v>
      </c>
      <c r="L11" s="61">
        <f>ROUND(m_Bat_CO2*Daten_Matlab!L24/200,1)</f>
        <v>2</v>
      </c>
      <c r="M11" s="61">
        <f>ROUND(Daten_Matlab!C24/eta_charge*m_E_CO2*10,1)</f>
        <v>30.3</v>
      </c>
      <c r="N11" s="61">
        <f t="shared" si="3"/>
        <v>41.1</v>
      </c>
      <c r="O11" s="61">
        <f t="shared" si="1"/>
        <v>-57.320872274143312</v>
      </c>
      <c r="P11" s="40"/>
      <c r="Q11" s="40"/>
      <c r="R11" s="40"/>
      <c r="S11" s="40"/>
      <c r="T11" s="40"/>
    </row>
    <row r="12" spans="2:20" x14ac:dyDescent="0.3">
      <c r="B12" s="40"/>
      <c r="C12" s="44" t="s">
        <v>167</v>
      </c>
      <c r="D12" s="44"/>
      <c r="E12" s="44"/>
      <c r="F12" s="44" t="s">
        <v>167</v>
      </c>
      <c r="G12" s="44"/>
      <c r="H12" s="44"/>
      <c r="I12" s="44" t="s">
        <v>167</v>
      </c>
      <c r="J12" s="44"/>
      <c r="K12" s="61">
        <f t="shared" si="2"/>
        <v>8.8000000000000007</v>
      </c>
      <c r="L12" s="61">
        <f>ROUND(m_Bat_CO2*Daten_Matlab!L25/200,1)</f>
        <v>5</v>
      </c>
      <c r="M12" s="61">
        <f>ROUND(Daten_Matlab!C25/eta_charge*m_E_CO2*10,1)</f>
        <v>31.2</v>
      </c>
      <c r="N12" s="61">
        <f t="shared" si="3"/>
        <v>45</v>
      </c>
      <c r="O12" s="61">
        <f t="shared" si="1"/>
        <v>-53.271028037383182</v>
      </c>
      <c r="P12" s="40"/>
      <c r="Q12" s="40"/>
      <c r="R12" s="40"/>
      <c r="S12" s="40"/>
      <c r="T12" s="40"/>
    </row>
    <row r="13" spans="2:20" x14ac:dyDescent="0.3">
      <c r="B13" s="40"/>
      <c r="C13" s="57" t="s">
        <v>167</v>
      </c>
      <c r="D13" s="57"/>
      <c r="E13" s="57"/>
      <c r="F13" s="57" t="s">
        <v>167</v>
      </c>
      <c r="G13" s="57"/>
      <c r="H13" s="57"/>
      <c r="I13" s="57"/>
      <c r="J13" s="57" t="s">
        <v>167</v>
      </c>
      <c r="K13" s="65">
        <f t="shared" si="2"/>
        <v>8.8000000000000007</v>
      </c>
      <c r="L13" s="65">
        <f>ROUND(m_Bat_CO2*Daten_Matlab!L26/200,1)</f>
        <v>10.7</v>
      </c>
      <c r="M13" s="65">
        <f>ROUND(Daten_Matlab!C26/eta_charge*m_E_CO2*10,1)</f>
        <v>32.799999999999997</v>
      </c>
      <c r="N13" s="65">
        <f t="shared" ref="N13" si="4">SUM(K13:M13)</f>
        <v>52.3</v>
      </c>
      <c r="O13" s="65">
        <f t="shared" si="1"/>
        <v>-45.690550363447571</v>
      </c>
      <c r="P13" s="40"/>
      <c r="Q13" s="40"/>
      <c r="R13" s="40"/>
      <c r="S13" s="40"/>
      <c r="T13" s="40"/>
    </row>
    <row r="14" spans="2:20" x14ac:dyDescent="0.3">
      <c r="B14" s="40"/>
      <c r="C14" s="44" t="s">
        <v>167</v>
      </c>
      <c r="D14" s="44"/>
      <c r="E14" s="44" t="s">
        <v>167</v>
      </c>
      <c r="F14" s="44"/>
      <c r="G14" s="44"/>
      <c r="H14" s="44" t="s">
        <v>167</v>
      </c>
      <c r="I14" s="44"/>
      <c r="J14" s="44"/>
      <c r="K14" s="61">
        <f t="shared" si="2"/>
        <v>8.8000000000000007</v>
      </c>
      <c r="L14" s="61">
        <f>ROUND(m_Bat_CO2*Daten_Matlab!L17/200,1)</f>
        <v>1.5</v>
      </c>
      <c r="M14" s="61">
        <f>ROUND(Daten_Matlab!C17/eta_charge*m_E_CO2*10,1)</f>
        <v>23.8</v>
      </c>
      <c r="N14" s="61">
        <f t="shared" si="3"/>
        <v>34.1</v>
      </c>
      <c r="O14" s="61">
        <f t="shared" si="1"/>
        <v>-64.589823468328149</v>
      </c>
      <c r="P14" s="40"/>
      <c r="Q14" s="40"/>
      <c r="R14" s="40"/>
      <c r="S14" s="40"/>
      <c r="T14" s="40"/>
    </row>
    <row r="15" spans="2:20" x14ac:dyDescent="0.3">
      <c r="B15" s="40"/>
      <c r="C15" s="44" t="s">
        <v>167</v>
      </c>
      <c r="D15" s="44"/>
      <c r="E15" s="44" t="s">
        <v>167</v>
      </c>
      <c r="F15" s="44"/>
      <c r="G15" s="44"/>
      <c r="H15" s="44"/>
      <c r="I15" s="44" t="s">
        <v>167</v>
      </c>
      <c r="J15" s="44"/>
      <c r="K15" s="61">
        <f t="shared" si="2"/>
        <v>8.8000000000000007</v>
      </c>
      <c r="L15" s="61">
        <f>ROUND(m_Bat_CO2*Daten_Matlab!L18/200,1)</f>
        <v>3.9</v>
      </c>
      <c r="M15" s="61">
        <f>ROUND(Daten_Matlab!C18/eta_charge*m_E_CO2*10,1)</f>
        <v>24.3</v>
      </c>
      <c r="N15" s="61">
        <f t="shared" si="3"/>
        <v>37</v>
      </c>
      <c r="O15" s="61">
        <f t="shared" si="1"/>
        <v>-61.57840083073728</v>
      </c>
      <c r="P15" s="40"/>
      <c r="Q15" s="40"/>
      <c r="R15" s="40"/>
      <c r="S15" s="40"/>
      <c r="T15" s="40"/>
    </row>
    <row r="16" spans="2:20" ht="15" thickBot="1" x14ac:dyDescent="0.35">
      <c r="B16" s="40"/>
      <c r="C16" s="43" t="s">
        <v>167</v>
      </c>
      <c r="D16" s="43"/>
      <c r="E16" s="43" t="s">
        <v>167</v>
      </c>
      <c r="F16" s="43"/>
      <c r="G16" s="43"/>
      <c r="H16" s="43"/>
      <c r="I16" s="43"/>
      <c r="J16" s="43" t="s">
        <v>167</v>
      </c>
      <c r="K16" s="64">
        <f t="shared" si="2"/>
        <v>8.8000000000000007</v>
      </c>
      <c r="L16" s="64">
        <f>ROUND(m_Bat_CO2*Daten_Matlab!L19/200,1)</f>
        <v>8.3000000000000007</v>
      </c>
      <c r="M16" s="64">
        <f>ROUND(Daten_Matlab!C19/eta_charge*m_E_CO2*10,1)</f>
        <v>25.4</v>
      </c>
      <c r="N16" s="64">
        <f t="shared" si="3"/>
        <v>42.5</v>
      </c>
      <c r="O16" s="64">
        <f t="shared" si="1"/>
        <v>-55.867082035306339</v>
      </c>
      <c r="P16" s="40"/>
      <c r="Q16" s="40"/>
      <c r="R16" s="40"/>
      <c r="S16" s="40"/>
      <c r="T16" s="40"/>
    </row>
    <row r="17" spans="2:20" x14ac:dyDescent="0.3">
      <c r="B17" s="40"/>
      <c r="C17" s="39"/>
      <c r="D17" s="39"/>
      <c r="E17" s="39"/>
      <c r="F17" s="39"/>
      <c r="G17" s="39"/>
      <c r="H17" s="39"/>
      <c r="I17" s="39"/>
      <c r="J17" s="39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2:20" x14ac:dyDescent="0.3">
      <c r="B18" s="40"/>
      <c r="C18" s="56" t="s">
        <v>245</v>
      </c>
      <c r="D18" s="56"/>
      <c r="E18" s="56"/>
      <c r="F18" s="56"/>
      <c r="G18" s="39"/>
      <c r="H18" s="39"/>
      <c r="I18" s="39"/>
      <c r="J18" s="39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2:20" x14ac:dyDescent="0.3">
      <c r="B19" s="40"/>
      <c r="C19" s="39"/>
      <c r="D19" s="39"/>
      <c r="E19" s="39"/>
      <c r="F19" s="39"/>
      <c r="G19" s="39"/>
      <c r="H19" s="39"/>
      <c r="I19" s="39"/>
      <c r="J19" s="39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2:20" x14ac:dyDescent="0.3">
      <c r="C20" s="50"/>
      <c r="D20" s="50"/>
      <c r="E20" s="50"/>
      <c r="F20" s="50"/>
      <c r="G20" s="50"/>
      <c r="H20" s="50"/>
      <c r="I20" s="50"/>
      <c r="J20" s="50"/>
    </row>
    <row r="21" spans="2:20" x14ac:dyDescent="0.3">
      <c r="C21" s="50"/>
      <c r="D21" s="50"/>
      <c r="E21" s="50"/>
      <c r="F21" s="50"/>
      <c r="G21" s="50"/>
      <c r="H21" s="50"/>
      <c r="I21" s="50"/>
      <c r="J21" s="50"/>
    </row>
  </sheetData>
  <mergeCells count="3">
    <mergeCell ref="E2:F2"/>
    <mergeCell ref="G2:J2"/>
    <mergeCell ref="N2:O2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4CE5-4240-4B8B-9DC8-9946F48BEA86}">
  <dimension ref="A1:Y28"/>
  <sheetViews>
    <sheetView topLeftCell="E1" workbookViewId="0">
      <selection activeCell="I13" sqref="I13"/>
    </sheetView>
  </sheetViews>
  <sheetFormatPr baseColWidth="10" defaultColWidth="9.109375" defaultRowHeight="14.4" x14ac:dyDescent="0.3"/>
  <cols>
    <col min="1" max="1" width="72.33203125" customWidth="1"/>
    <col min="2" max="4" width="26.109375" customWidth="1"/>
    <col min="5" max="7" width="27" customWidth="1"/>
    <col min="8" max="10" width="13" customWidth="1"/>
    <col min="11" max="13" width="12.33203125" customWidth="1"/>
    <col min="14" max="16" width="18.5546875" customWidth="1"/>
    <col min="17" max="19" width="18.33203125" customWidth="1"/>
    <col min="20" max="22" width="23.88671875" customWidth="1"/>
    <col min="23" max="25" width="24" customWidth="1"/>
    <col min="26" max="28" width="19" customWidth="1"/>
  </cols>
  <sheetData>
    <row r="1" spans="1:25" x14ac:dyDescent="0.3">
      <c r="A1" s="53" t="s">
        <v>185</v>
      </c>
    </row>
    <row r="2" spans="1:25" x14ac:dyDescent="0.3">
      <c r="A2" t="s">
        <v>186</v>
      </c>
      <c r="B2" t="s">
        <v>187</v>
      </c>
      <c r="C2" t="s">
        <v>188</v>
      </c>
      <c r="D2" t="s">
        <v>189</v>
      </c>
      <c r="E2" t="s">
        <v>187</v>
      </c>
      <c r="F2" t="s">
        <v>188</v>
      </c>
      <c r="G2" t="s">
        <v>189</v>
      </c>
      <c r="H2" t="s">
        <v>187</v>
      </c>
      <c r="I2" t="s">
        <v>188</v>
      </c>
      <c r="J2" t="s">
        <v>189</v>
      </c>
      <c r="K2" t="s">
        <v>187</v>
      </c>
      <c r="L2" t="s">
        <v>188</v>
      </c>
      <c r="M2" t="s">
        <v>189</v>
      </c>
      <c r="N2" t="s">
        <v>187</v>
      </c>
      <c r="O2" t="s">
        <v>188</v>
      </c>
      <c r="P2" t="s">
        <v>189</v>
      </c>
      <c r="Q2" t="s">
        <v>187</v>
      </c>
    </row>
    <row r="3" spans="1:25" x14ac:dyDescent="0.3">
      <c r="A3" t="s">
        <v>186</v>
      </c>
      <c r="B3" t="s">
        <v>190</v>
      </c>
      <c r="C3" t="s">
        <v>191</v>
      </c>
      <c r="D3" t="s">
        <v>192</v>
      </c>
      <c r="E3" t="s">
        <v>193</v>
      </c>
      <c r="F3" t="s">
        <v>194</v>
      </c>
      <c r="G3" t="s">
        <v>195</v>
      </c>
      <c r="H3" t="s">
        <v>196</v>
      </c>
      <c r="I3" t="s">
        <v>197</v>
      </c>
      <c r="J3" t="s">
        <v>198</v>
      </c>
      <c r="K3" t="s">
        <v>199</v>
      </c>
      <c r="L3" t="s">
        <v>200</v>
      </c>
      <c r="M3" t="s">
        <v>201</v>
      </c>
      <c r="N3" t="s">
        <v>202</v>
      </c>
      <c r="O3" t="s">
        <v>203</v>
      </c>
      <c r="P3" t="s">
        <v>204</v>
      </c>
      <c r="Q3" t="s">
        <v>205</v>
      </c>
      <c r="R3" t="s">
        <v>206</v>
      </c>
      <c r="S3" t="s">
        <v>207</v>
      </c>
      <c r="T3" t="s">
        <v>208</v>
      </c>
      <c r="U3" t="s">
        <v>209</v>
      </c>
      <c r="V3" t="s">
        <v>210</v>
      </c>
      <c r="W3" t="s">
        <v>211</v>
      </c>
      <c r="X3" t="s">
        <v>212</v>
      </c>
      <c r="Y3" t="s">
        <v>213</v>
      </c>
    </row>
    <row r="4" spans="1:25" x14ac:dyDescent="0.3">
      <c r="A4" t="s">
        <v>214</v>
      </c>
      <c r="B4" s="53">
        <v>11.439328999810707</v>
      </c>
      <c r="C4">
        <v>8.8794552614188902</v>
      </c>
      <c r="D4">
        <v>8.5829387266378419</v>
      </c>
      <c r="E4">
        <v>99.984011301617983</v>
      </c>
      <c r="F4">
        <v>99.949825059221268</v>
      </c>
      <c r="G4">
        <v>100.49005678243535</v>
      </c>
      <c r="H4">
        <v>134.31456875000001</v>
      </c>
      <c r="I4">
        <v>120.12933750000001</v>
      </c>
      <c r="J4">
        <v>118.7454125</v>
      </c>
      <c r="K4">
        <v>11.4375</v>
      </c>
      <c r="L4">
        <v>8.875</v>
      </c>
      <c r="M4">
        <v>8.625</v>
      </c>
      <c r="N4">
        <v>1246.31456875</v>
      </c>
      <c r="O4">
        <v>630.12933750000002</v>
      </c>
      <c r="P4">
        <v>908.74541250000004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 t="s">
        <v>215</v>
      </c>
      <c r="B5">
        <v>11.767872695419967</v>
      </c>
      <c r="C5">
        <v>9.0662089980472782</v>
      </c>
      <c r="D5">
        <v>8.7587486194414073</v>
      </c>
      <c r="E5">
        <v>250.68252150179481</v>
      </c>
      <c r="F5">
        <v>250.93178422094616</v>
      </c>
      <c r="G5">
        <v>251.17743362525067</v>
      </c>
      <c r="H5">
        <v>234.30315000000002</v>
      </c>
      <c r="I5">
        <v>196.93717500000002</v>
      </c>
      <c r="J5">
        <v>192.78540000000001</v>
      </c>
      <c r="K5">
        <v>29.5</v>
      </c>
      <c r="L5">
        <v>22.75</v>
      </c>
      <c r="M5">
        <v>22</v>
      </c>
      <c r="N5">
        <v>1346.30315</v>
      </c>
      <c r="O5">
        <v>706.93717500000002</v>
      </c>
      <c r="P5">
        <v>982.78539999999998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 t="s">
        <v>216</v>
      </c>
      <c r="B6">
        <v>12.36472477243351</v>
      </c>
      <c r="C6">
        <v>9.3973342370782387</v>
      </c>
      <c r="D6">
        <v>9.1044019397382208</v>
      </c>
      <c r="E6">
        <v>499.40456529746876</v>
      </c>
      <c r="F6">
        <v>500.14183612365537</v>
      </c>
      <c r="G6">
        <v>499.75825211983408</v>
      </c>
      <c r="H6">
        <v>412.829475</v>
      </c>
      <c r="I6">
        <v>331.17790000000002</v>
      </c>
      <c r="J6">
        <v>322.87435000000005</v>
      </c>
      <c r="K6">
        <v>61.75</v>
      </c>
      <c r="L6">
        <v>47</v>
      </c>
      <c r="M6">
        <v>45.5</v>
      </c>
      <c r="N6">
        <v>1524.829475</v>
      </c>
      <c r="O6">
        <v>841.17790000000002</v>
      </c>
      <c r="P6">
        <v>1112.87435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 s="53" t="s">
        <v>217</v>
      </c>
      <c r="B7">
        <v>11.814817331926253</v>
      </c>
      <c r="C7">
        <v>9.1868613466106925</v>
      </c>
      <c r="D7">
        <v>8.9119161757249596</v>
      </c>
      <c r="E7">
        <v>270.84633728131291</v>
      </c>
      <c r="F7">
        <v>348.3235328440627</v>
      </c>
      <c r="G7">
        <v>359.06980461917203</v>
      </c>
      <c r="H7">
        <v>248.14240000000001</v>
      </c>
      <c r="I7">
        <v>248.14240000000001</v>
      </c>
      <c r="J7">
        <v>248.14240000000001</v>
      </c>
      <c r="K7">
        <v>32</v>
      </c>
      <c r="L7">
        <v>32</v>
      </c>
      <c r="M7">
        <v>32</v>
      </c>
      <c r="N7">
        <v>1360.1424</v>
      </c>
      <c r="O7">
        <v>758.14239999999995</v>
      </c>
      <c r="P7">
        <v>1038.1424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9" spans="1:25" x14ac:dyDescent="0.3">
      <c r="A9" t="s">
        <v>218</v>
      </c>
      <c r="B9" t="s">
        <v>190</v>
      </c>
      <c r="C9" t="s">
        <v>191</v>
      </c>
      <c r="D9" t="s">
        <v>192</v>
      </c>
      <c r="E9" t="s">
        <v>193</v>
      </c>
      <c r="F9" t="s">
        <v>194</v>
      </c>
      <c r="G9" t="s">
        <v>195</v>
      </c>
      <c r="H9" t="s">
        <v>196</v>
      </c>
      <c r="I9" t="s">
        <v>197</v>
      </c>
      <c r="J9" t="s">
        <v>198</v>
      </c>
      <c r="K9" t="s">
        <v>199</v>
      </c>
      <c r="L9" t="s">
        <v>200</v>
      </c>
      <c r="M9" t="s">
        <v>201</v>
      </c>
      <c r="N9" t="s">
        <v>202</v>
      </c>
      <c r="O9" t="s">
        <v>203</v>
      </c>
      <c r="P9" t="s">
        <v>204</v>
      </c>
      <c r="Q9" t="s">
        <v>205</v>
      </c>
      <c r="R9" t="s">
        <v>206</v>
      </c>
      <c r="S9" t="s">
        <v>207</v>
      </c>
      <c r="T9" t="s">
        <v>208</v>
      </c>
      <c r="U9" t="s">
        <v>209</v>
      </c>
      <c r="V9" t="s">
        <v>210</v>
      </c>
      <c r="W9" t="s">
        <v>211</v>
      </c>
      <c r="X9" t="s">
        <v>212</v>
      </c>
      <c r="Y9" t="s">
        <v>213</v>
      </c>
    </row>
    <row r="10" spans="1:25" x14ac:dyDescent="0.3">
      <c r="A10" t="s">
        <v>214</v>
      </c>
      <c r="B10">
        <v>14.251129399062004</v>
      </c>
      <c r="C10">
        <v>10.343178456310106</v>
      </c>
      <c r="D10">
        <v>9.7237425434003253</v>
      </c>
      <c r="E10">
        <v>99.992075020650091</v>
      </c>
      <c r="F10">
        <v>100.30765730113144</v>
      </c>
      <c r="G10">
        <v>100.27003446957259</v>
      </c>
      <c r="H10">
        <v>149.883725</v>
      </c>
      <c r="I10">
        <v>128.43288749999999</v>
      </c>
      <c r="J10">
        <v>124.97307499999999</v>
      </c>
      <c r="K10">
        <v>14.25</v>
      </c>
      <c r="L10">
        <v>10.375</v>
      </c>
      <c r="M10">
        <v>9.75</v>
      </c>
      <c r="N10">
        <v>1261.8837249999999</v>
      </c>
      <c r="O10">
        <v>638.43288749999999</v>
      </c>
      <c r="P10">
        <v>914.97307499999999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 t="s">
        <v>215</v>
      </c>
      <c r="B11">
        <v>14.717796716266736</v>
      </c>
      <c r="C11">
        <v>10.675261871162297</v>
      </c>
      <c r="D11">
        <v>10.049464405434957</v>
      </c>
      <c r="E11">
        <v>249.69770073928478</v>
      </c>
      <c r="F11">
        <v>250.57933306780345</v>
      </c>
      <c r="G11">
        <v>248.76947657508478</v>
      </c>
      <c r="H11">
        <v>274.43697500000002</v>
      </c>
      <c r="I11">
        <v>219.07997500000002</v>
      </c>
      <c r="J11">
        <v>209.39250000000001</v>
      </c>
      <c r="K11">
        <v>36.75</v>
      </c>
      <c r="L11">
        <v>26.75</v>
      </c>
      <c r="M11">
        <v>25</v>
      </c>
      <c r="N11">
        <v>1386.4369750000001</v>
      </c>
      <c r="O11">
        <v>729.07997499999999</v>
      </c>
      <c r="P11">
        <v>999.39250000000004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t="s">
        <v>216</v>
      </c>
      <c r="B12">
        <v>15.663096311791477</v>
      </c>
      <c r="C12">
        <v>11.247083676653723</v>
      </c>
      <c r="D12">
        <v>10.663344454257633</v>
      </c>
      <c r="E12">
        <v>497.98582890204227</v>
      </c>
      <c r="F12">
        <v>499.01824876169616</v>
      </c>
      <c r="G12">
        <v>499.96040387416656</v>
      </c>
      <c r="H12">
        <v>502.78460000000001</v>
      </c>
      <c r="I12">
        <v>381.69116250000002</v>
      </c>
      <c r="J12">
        <v>366.12200625000003</v>
      </c>
      <c r="K12">
        <v>78</v>
      </c>
      <c r="L12">
        <v>56.125</v>
      </c>
      <c r="M12">
        <v>53.3125</v>
      </c>
      <c r="N12">
        <v>1614.7846</v>
      </c>
      <c r="O12">
        <v>891.69116250000002</v>
      </c>
      <c r="P12">
        <v>1156.1220062500001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53" t="s">
        <v>217</v>
      </c>
      <c r="B13">
        <v>14.617463082283926</v>
      </c>
      <c r="C13">
        <v>10.781498762136829</v>
      </c>
      <c r="D13">
        <v>10.214562746860551</v>
      </c>
      <c r="E13">
        <v>218.91623614759362</v>
      </c>
      <c r="F13">
        <v>296.80474585203018</v>
      </c>
      <c r="G13">
        <v>313.27821653291238</v>
      </c>
      <c r="H13">
        <v>248.14240000000001</v>
      </c>
      <c r="I13">
        <v>248.14240000000001</v>
      </c>
      <c r="J13">
        <v>248.14240000000001</v>
      </c>
      <c r="K13">
        <v>32</v>
      </c>
      <c r="L13">
        <v>32</v>
      </c>
      <c r="M13">
        <v>32</v>
      </c>
      <c r="N13">
        <v>1360.1424</v>
      </c>
      <c r="O13">
        <v>758.14239999999995</v>
      </c>
      <c r="P13">
        <v>1038.1424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6" spans="1:25" x14ac:dyDescent="0.3">
      <c r="A16" t="s">
        <v>219</v>
      </c>
      <c r="B16" t="s">
        <v>220</v>
      </c>
      <c r="C16" t="s">
        <v>221</v>
      </c>
      <c r="D16" t="s">
        <v>222</v>
      </c>
      <c r="E16" t="s">
        <v>223</v>
      </c>
      <c r="F16" t="s">
        <v>224</v>
      </c>
      <c r="G16" t="s">
        <v>225</v>
      </c>
      <c r="H16" t="s">
        <v>196</v>
      </c>
      <c r="I16" t="s">
        <v>197</v>
      </c>
      <c r="J16" t="s">
        <v>198</v>
      </c>
      <c r="K16" t="s">
        <v>199</v>
      </c>
      <c r="L16" t="s">
        <v>200</v>
      </c>
      <c r="M16" t="s">
        <v>201</v>
      </c>
      <c r="N16" t="s">
        <v>202</v>
      </c>
      <c r="O16" t="s">
        <v>203</v>
      </c>
      <c r="P16" t="s">
        <v>204</v>
      </c>
      <c r="Q16" t="s">
        <v>205</v>
      </c>
      <c r="R16" t="s">
        <v>206</v>
      </c>
      <c r="S16" t="s">
        <v>207</v>
      </c>
      <c r="T16" t="s">
        <v>226</v>
      </c>
      <c r="U16" t="s">
        <v>227</v>
      </c>
      <c r="V16" t="s">
        <v>228</v>
      </c>
      <c r="W16" t="s">
        <v>229</v>
      </c>
      <c r="X16" t="s">
        <v>230</v>
      </c>
      <c r="Y16" t="s">
        <v>231</v>
      </c>
    </row>
    <row r="17" spans="1:25" x14ac:dyDescent="0.3">
      <c r="A17" t="s">
        <v>214</v>
      </c>
      <c r="B17">
        <v>8.3633401967854955</v>
      </c>
      <c r="C17">
        <v>5.1279672436486585</v>
      </c>
      <c r="D17">
        <v>4.9043876882125641</v>
      </c>
      <c r="E17">
        <v>100.13941562749038</v>
      </c>
      <c r="F17">
        <v>99.942136064688526</v>
      </c>
      <c r="G17">
        <v>100.67515689811839</v>
      </c>
      <c r="H17">
        <v>117.36148750000001</v>
      </c>
      <c r="I17">
        <v>99.370462500000002</v>
      </c>
      <c r="J17">
        <v>98.332518750000006</v>
      </c>
      <c r="K17">
        <v>8.375</v>
      </c>
      <c r="L17">
        <v>5.125</v>
      </c>
      <c r="M17">
        <v>4.9375</v>
      </c>
      <c r="N17">
        <v>1229.3614875000001</v>
      </c>
      <c r="O17">
        <v>609.37046250000003</v>
      </c>
      <c r="P17">
        <v>888.33251874999996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t="s">
        <v>215</v>
      </c>
      <c r="B18">
        <v>8.621759888312539</v>
      </c>
      <c r="C18">
        <v>5.2502849157590754</v>
      </c>
      <c r="D18">
        <v>5.0311330026369081</v>
      </c>
      <c r="E18">
        <v>249.3690415705604</v>
      </c>
      <c r="F18">
        <v>249.98643331916045</v>
      </c>
      <c r="G18">
        <v>250.93751235324149</v>
      </c>
      <c r="H18">
        <v>190.01755</v>
      </c>
      <c r="I18">
        <v>143.65606250000002</v>
      </c>
      <c r="J18">
        <v>140.88821250000001</v>
      </c>
      <c r="K18">
        <v>21.5</v>
      </c>
      <c r="L18">
        <v>13.125</v>
      </c>
      <c r="M18">
        <v>12.625</v>
      </c>
      <c r="N18">
        <v>1302.01755</v>
      </c>
      <c r="O18">
        <v>653.65606249999996</v>
      </c>
      <c r="P18">
        <v>930.88821250000001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t="s">
        <v>216</v>
      </c>
      <c r="B19">
        <v>9.1239252629083367</v>
      </c>
      <c r="C19">
        <v>5.4747753633323191</v>
      </c>
      <c r="D19">
        <v>5.2766992954499905</v>
      </c>
      <c r="E19">
        <v>498.68887226610673</v>
      </c>
      <c r="F19">
        <v>502.30371430731429</v>
      </c>
      <c r="G19">
        <v>502.20788633626529</v>
      </c>
      <c r="H19">
        <v>322.87435000000005</v>
      </c>
      <c r="I19">
        <v>223.23175000000001</v>
      </c>
      <c r="J19">
        <v>217.69605000000001</v>
      </c>
      <c r="K19">
        <v>45.5</v>
      </c>
      <c r="L19">
        <v>27.5</v>
      </c>
      <c r="M19">
        <v>26.5</v>
      </c>
      <c r="N19">
        <v>1434.87435</v>
      </c>
      <c r="O19">
        <v>733.23175000000003</v>
      </c>
      <c r="P19">
        <v>1007.69605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s="53" t="s">
        <v>217</v>
      </c>
      <c r="B20">
        <v>8.8391038556407366</v>
      </c>
      <c r="C20">
        <v>5.5462551921294647</v>
      </c>
      <c r="D20">
        <v>5.3758694599246768</v>
      </c>
      <c r="E20">
        <v>362.02765034352404</v>
      </c>
      <c r="F20">
        <v>576.96587862401827</v>
      </c>
      <c r="G20">
        <v>595.25254916529104</v>
      </c>
      <c r="H20">
        <v>248.14240000000001</v>
      </c>
      <c r="I20">
        <v>248.14240000000001</v>
      </c>
      <c r="J20">
        <v>248.14240000000001</v>
      </c>
      <c r="K20">
        <v>32</v>
      </c>
      <c r="L20">
        <v>32</v>
      </c>
      <c r="M20">
        <v>32</v>
      </c>
      <c r="N20">
        <v>1360.1424</v>
      </c>
      <c r="O20">
        <v>758.14239999999995</v>
      </c>
      <c r="P20">
        <v>1038.1424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s="53"/>
    </row>
    <row r="23" spans="1:25" x14ac:dyDescent="0.3">
      <c r="A23" t="s">
        <v>232</v>
      </c>
      <c r="B23" t="s">
        <v>220</v>
      </c>
      <c r="C23" t="s">
        <v>221</v>
      </c>
      <c r="D23" t="s">
        <v>222</v>
      </c>
      <c r="E23" t="s">
        <v>223</v>
      </c>
      <c r="F23" t="s">
        <v>224</v>
      </c>
      <c r="G23" t="s">
        <v>225</v>
      </c>
      <c r="H23" t="s">
        <v>196</v>
      </c>
      <c r="I23" t="s">
        <v>197</v>
      </c>
      <c r="J23" t="s">
        <v>198</v>
      </c>
      <c r="K23" t="s">
        <v>199</v>
      </c>
      <c r="L23" t="s">
        <v>200</v>
      </c>
      <c r="M23" t="s">
        <v>201</v>
      </c>
      <c r="N23" t="s">
        <v>202</v>
      </c>
      <c r="O23" t="s">
        <v>203</v>
      </c>
      <c r="P23" t="s">
        <v>204</v>
      </c>
      <c r="Q23" t="s">
        <v>205</v>
      </c>
      <c r="R23" t="s">
        <v>206</v>
      </c>
      <c r="S23" t="s">
        <v>207</v>
      </c>
      <c r="T23" t="s">
        <v>226</v>
      </c>
      <c r="U23" t="s">
        <v>227</v>
      </c>
      <c r="V23" t="s">
        <v>228</v>
      </c>
      <c r="W23" t="s">
        <v>229</v>
      </c>
      <c r="X23" t="s">
        <v>230</v>
      </c>
      <c r="Y23" t="s">
        <v>231</v>
      </c>
    </row>
    <row r="24" spans="1:25" x14ac:dyDescent="0.3">
      <c r="A24" t="s">
        <v>214</v>
      </c>
      <c r="B24">
        <v>10.858401473566305</v>
      </c>
      <c r="C24">
        <v>6.5374672859501919</v>
      </c>
      <c r="D24">
        <v>6.2730012294445556</v>
      </c>
      <c r="E24">
        <v>100.15286344379606</v>
      </c>
      <c r="F24">
        <v>100.38291150004844</v>
      </c>
      <c r="G24">
        <v>99.633329747544266</v>
      </c>
      <c r="H24">
        <v>131.2007375</v>
      </c>
      <c r="I24">
        <v>107.32803125000001</v>
      </c>
      <c r="J24">
        <v>105.59812500000001</v>
      </c>
      <c r="K24">
        <v>10.875</v>
      </c>
      <c r="L24">
        <v>6.5625</v>
      </c>
      <c r="M24">
        <v>6.25</v>
      </c>
      <c r="N24">
        <v>1243.2007375000001</v>
      </c>
      <c r="O24">
        <v>617.32803124999998</v>
      </c>
      <c r="P24">
        <v>895.59812499999998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t="s">
        <v>215</v>
      </c>
      <c r="B25">
        <v>11.333995524054078</v>
      </c>
      <c r="C25">
        <v>6.7291485345676794</v>
      </c>
      <c r="D25">
        <v>6.4976632086005388</v>
      </c>
      <c r="E25">
        <v>249.25014254721717</v>
      </c>
      <c r="F25">
        <v>248.9170793890957</v>
      </c>
      <c r="G25">
        <v>250.08990891511459</v>
      </c>
      <c r="H25">
        <v>227.38352500000002</v>
      </c>
      <c r="I25">
        <v>163.72297500000002</v>
      </c>
      <c r="J25">
        <v>160.95512500000001</v>
      </c>
      <c r="K25">
        <v>28.25</v>
      </c>
      <c r="L25">
        <v>16.75</v>
      </c>
      <c r="M25">
        <v>16.25</v>
      </c>
      <c r="N25">
        <v>1339.383525</v>
      </c>
      <c r="O25">
        <v>673.72297500000002</v>
      </c>
      <c r="P25">
        <v>950.95512499999995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t="s">
        <v>216</v>
      </c>
      <c r="B26">
        <v>12.296589506962254</v>
      </c>
      <c r="C26">
        <v>7.0842572834338657</v>
      </c>
      <c r="D26">
        <v>6.9204150811745695</v>
      </c>
      <c r="E26">
        <v>502.17176043030082</v>
      </c>
      <c r="F26">
        <v>501.11110564850236</v>
      </c>
      <c r="G26">
        <v>498.52501035450143</v>
      </c>
      <c r="H26">
        <v>412.829475</v>
      </c>
      <c r="I26">
        <v>267.51735000000002</v>
      </c>
      <c r="J26">
        <v>261.98165</v>
      </c>
      <c r="K26">
        <v>61.75</v>
      </c>
      <c r="L26">
        <v>35.5</v>
      </c>
      <c r="M26">
        <v>34.5</v>
      </c>
      <c r="N26">
        <v>1524.829475</v>
      </c>
      <c r="O26">
        <v>777.51735000000008</v>
      </c>
      <c r="P26">
        <v>1051.9816499999999</v>
      </c>
      <c r="Q26">
        <v>9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s="53" t="s">
        <v>217</v>
      </c>
      <c r="B27">
        <v>11.438763814856969</v>
      </c>
      <c r="C27">
        <v>7.0175107356839073</v>
      </c>
      <c r="D27">
        <v>6.8616596509788224</v>
      </c>
      <c r="E27">
        <v>279.75050904047475</v>
      </c>
      <c r="F27">
        <v>456.00215240541945</v>
      </c>
      <c r="G27">
        <v>466.35947609898096</v>
      </c>
      <c r="H27">
        <v>248.14240000000001</v>
      </c>
      <c r="I27">
        <v>248.14240000000001</v>
      </c>
      <c r="J27">
        <v>248.14240000000001</v>
      </c>
      <c r="K27">
        <v>32</v>
      </c>
      <c r="L27">
        <v>32</v>
      </c>
      <c r="M27">
        <v>32</v>
      </c>
      <c r="N27">
        <v>1360.1424</v>
      </c>
      <c r="O27">
        <v>758.14239999999995</v>
      </c>
      <c r="P27">
        <v>1038.1424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s="53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151BA-0943-4D6F-A5C9-B3AAEA27211B}">
  <dimension ref="A1:I19"/>
  <sheetViews>
    <sheetView zoomScale="150" zoomScaleNormal="150" workbookViewId="0">
      <selection activeCell="B18" sqref="B18"/>
    </sheetView>
  </sheetViews>
  <sheetFormatPr baseColWidth="10" defaultRowHeight="14.4" x14ac:dyDescent="0.3"/>
  <cols>
    <col min="1" max="1" width="24.88671875" bestFit="1" customWidth="1"/>
    <col min="7" max="7" width="17" bestFit="1" customWidth="1"/>
  </cols>
  <sheetData>
    <row r="1" spans="1:9" x14ac:dyDescent="0.3">
      <c r="A1" t="s">
        <v>177</v>
      </c>
      <c r="B1" s="71">
        <v>2021</v>
      </c>
      <c r="C1" s="71"/>
      <c r="D1" s="71"/>
      <c r="E1" s="71"/>
    </row>
    <row r="2" spans="1:9" x14ac:dyDescent="0.3">
      <c r="B2" s="71" t="s">
        <v>174</v>
      </c>
      <c r="C2" s="71"/>
      <c r="D2" s="71" t="s">
        <v>175</v>
      </c>
      <c r="E2" s="71"/>
    </row>
    <row r="3" spans="1:9" x14ac:dyDescent="0.3">
      <c r="A3" t="s">
        <v>170</v>
      </c>
      <c r="B3" s="12">
        <v>30.339504754904201</v>
      </c>
      <c r="C3" s="48">
        <f>B3</f>
        <v>30.339504754904201</v>
      </c>
      <c r="D3" s="12">
        <v>26.8758830887564</v>
      </c>
      <c r="E3" s="48">
        <f>D3</f>
        <v>26.8758830887564</v>
      </c>
    </row>
    <row r="4" spans="1:9" x14ac:dyDescent="0.3">
      <c r="A4" t="s">
        <v>184</v>
      </c>
      <c r="B4" s="12"/>
      <c r="C4" s="48"/>
      <c r="D4" s="12">
        <v>39.026113900263503</v>
      </c>
      <c r="E4" s="48">
        <f>D4-D3</f>
        <v>12.150230811507104</v>
      </c>
      <c r="H4">
        <f>60*100/200</f>
        <v>30</v>
      </c>
    </row>
    <row r="5" spans="1:9" x14ac:dyDescent="0.3">
      <c r="A5" t="s">
        <v>171</v>
      </c>
      <c r="B5" s="12">
        <v>35.076032526301297</v>
      </c>
      <c r="C5" s="48">
        <f>B5-B3</f>
        <v>4.7365277713970961</v>
      </c>
      <c r="D5" s="12">
        <v>42.018070804105299</v>
      </c>
      <c r="E5" s="48">
        <f>D5-D4</f>
        <v>2.9919569038417961</v>
      </c>
    </row>
    <row r="6" spans="1:9" x14ac:dyDescent="0.3">
      <c r="A6" t="s">
        <v>172</v>
      </c>
      <c r="B6" s="12">
        <v>196.90816373409299</v>
      </c>
      <c r="C6" s="48">
        <f>B6-B5</f>
        <v>161.83213120779169</v>
      </c>
    </row>
    <row r="7" spans="1:9" x14ac:dyDescent="0.3">
      <c r="A7" t="s">
        <v>173</v>
      </c>
      <c r="B7" s="82">
        <v>245.178481187118</v>
      </c>
      <c r="C7" s="83">
        <f>B7-B6</f>
        <v>48.270317453025001</v>
      </c>
      <c r="D7" s="12">
        <v>76.286277235065697</v>
      </c>
      <c r="E7" s="49">
        <f>D7-D5</f>
        <v>34.268206430960397</v>
      </c>
      <c r="G7">
        <f>26/0.8</f>
        <v>32.5</v>
      </c>
    </row>
    <row r="8" spans="1:9" x14ac:dyDescent="0.3">
      <c r="A8" t="s">
        <v>176</v>
      </c>
      <c r="B8" s="82"/>
      <c r="C8" s="83"/>
      <c r="D8" s="12">
        <v>83.482582435995695</v>
      </c>
      <c r="E8" s="49">
        <f>D8-D5</f>
        <v>41.464511631890396</v>
      </c>
      <c r="G8">
        <f>E8/m_E_CO2/1000*100</f>
        <v>11.329101538767869</v>
      </c>
      <c r="H8">
        <f>G7/G8*E8</f>
        <v>118.94999999999997</v>
      </c>
    </row>
    <row r="10" spans="1:9" x14ac:dyDescent="0.3">
      <c r="I10" s="12">
        <f>H4+H8+H19</f>
        <v>192.93343353373413</v>
      </c>
    </row>
    <row r="12" spans="1:9" x14ac:dyDescent="0.3">
      <c r="F12">
        <f>1/F16*G16</f>
        <v>3.4201736806947229</v>
      </c>
    </row>
    <row r="14" spans="1:9" ht="43.2" x14ac:dyDescent="0.3">
      <c r="F14" s="46" t="s">
        <v>178</v>
      </c>
      <c r="G14" s="47" t="s">
        <v>181</v>
      </c>
    </row>
    <row r="15" spans="1:9" x14ac:dyDescent="0.3">
      <c r="B15">
        <f>B7/35.7</f>
        <v>6.8677445710677301</v>
      </c>
      <c r="F15" t="s">
        <v>180</v>
      </c>
      <c r="G15" t="s">
        <v>179</v>
      </c>
      <c r="H15" t="s">
        <v>182</v>
      </c>
    </row>
    <row r="16" spans="1:9" x14ac:dyDescent="0.3">
      <c r="E16">
        <v>2016</v>
      </c>
      <c r="F16">
        <v>1497</v>
      </c>
      <c r="G16" s="12">
        <f>5120</f>
        <v>5120</v>
      </c>
      <c r="H16" s="12">
        <f>G16/200000*1000</f>
        <v>25.6</v>
      </c>
    </row>
    <row r="17" spans="2:8" x14ac:dyDescent="0.3">
      <c r="B17">
        <f>100-(35.7/B7)*100</f>
        <v>85.439178908709337</v>
      </c>
      <c r="E17">
        <v>2020</v>
      </c>
      <c r="F17">
        <v>1613</v>
      </c>
      <c r="G17" s="12">
        <f>F17/F16*G16</f>
        <v>5516.7401469605875</v>
      </c>
      <c r="H17" s="12">
        <f>G17/200000*1000</f>
        <v>27.583700734802935</v>
      </c>
    </row>
    <row r="18" spans="2:8" x14ac:dyDescent="0.3">
      <c r="E18">
        <v>2021</v>
      </c>
      <c r="F18" cm="1">
        <f t="array" ref="F18">_xll.Interp1d(-1,E16:E17,F16:F17,E18)</f>
        <v>1642</v>
      </c>
      <c r="G18" s="12">
        <f>F18/F17*G17</f>
        <v>5615.9251837007341</v>
      </c>
      <c r="H18" s="12">
        <f>G18/200000*1000</f>
        <v>28.07962591850367</v>
      </c>
    </row>
    <row r="19" spans="2:8" x14ac:dyDescent="0.3">
      <c r="E19" t="s">
        <v>246</v>
      </c>
      <c r="F19">
        <v>2572</v>
      </c>
      <c r="G19" s="12">
        <f>F19/F18*G18</f>
        <v>8796.6867067468265</v>
      </c>
      <c r="H19" s="12">
        <f>G19/200000*1000</f>
        <v>43.983433533734136</v>
      </c>
    </row>
  </sheetData>
  <mergeCells count="5">
    <mergeCell ref="B7:B8"/>
    <mergeCell ref="B2:C2"/>
    <mergeCell ref="C7:C8"/>
    <mergeCell ref="D2:E2"/>
    <mergeCell ref="B1:E1"/>
  </mergeCells>
  <hyperlinks>
    <hyperlink ref="F14" r:id="rId1" display="https://www.kba.de/SharedDocs/Publikationen/DE/Statistik/Fahrzeuge/FZ/2020/fz14_2020_pdf.pdf?__blob=publicationFile&amp;v=3" xr:uid="{6E9CDCC5-8C00-442C-9214-12122D6FD734}"/>
  </hyperlinks>
  <pageMargins left="0.7" right="0.7" top="0.78740157499999996" bottom="0.78740157499999996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E37FA-ED8C-4C37-9F21-229B33FDEE28}">
  <sheetPr codeName="Tabelle3"/>
  <dimension ref="A1:Q106"/>
  <sheetViews>
    <sheetView zoomScaleNormal="100" workbookViewId="0">
      <pane ySplit="2" topLeftCell="A78" activePane="bottomLeft" state="frozen"/>
      <selection pane="bottomLeft" activeCell="A106" sqref="A106:Q106"/>
    </sheetView>
  </sheetViews>
  <sheetFormatPr baseColWidth="10" defaultRowHeight="14.4" x14ac:dyDescent="0.3"/>
  <cols>
    <col min="4" max="4" width="13.5546875" bestFit="1" customWidth="1"/>
    <col min="5" max="5" width="12.88671875" bestFit="1" customWidth="1"/>
  </cols>
  <sheetData>
    <row r="1" spans="1:17" x14ac:dyDescent="0.3">
      <c r="A1" t="s">
        <v>146</v>
      </c>
      <c r="B1" t="s">
        <v>152</v>
      </c>
      <c r="C1" t="s">
        <v>141</v>
      </c>
      <c r="D1" t="s">
        <v>154</v>
      </c>
      <c r="E1" t="s">
        <v>153</v>
      </c>
      <c r="F1" t="s">
        <v>142</v>
      </c>
      <c r="G1" t="s">
        <v>143</v>
      </c>
      <c r="H1" t="s">
        <v>144</v>
      </c>
      <c r="I1" t="s">
        <v>145</v>
      </c>
      <c r="J1" t="s">
        <v>148</v>
      </c>
      <c r="K1" t="s">
        <v>149</v>
      </c>
      <c r="L1" t="s">
        <v>150</v>
      </c>
      <c r="M1" t="s">
        <v>151</v>
      </c>
      <c r="N1" t="s">
        <v>148</v>
      </c>
      <c r="O1" t="s">
        <v>149</v>
      </c>
      <c r="P1" t="s">
        <v>150</v>
      </c>
      <c r="Q1" t="s">
        <v>151</v>
      </c>
    </row>
    <row r="2" spans="1:17" x14ac:dyDescent="0.3">
      <c r="A2" t="s">
        <v>25</v>
      </c>
      <c r="B2" t="s">
        <v>25</v>
      </c>
      <c r="C2" t="s">
        <v>49</v>
      </c>
      <c r="D2" t="s">
        <v>14</v>
      </c>
      <c r="E2" t="s">
        <v>47</v>
      </c>
      <c r="F2" t="s">
        <v>82</v>
      </c>
      <c r="G2" t="s">
        <v>82</v>
      </c>
      <c r="H2" t="s">
        <v>82</v>
      </c>
      <c r="I2" t="s">
        <v>82</v>
      </c>
      <c r="J2" t="s">
        <v>84</v>
      </c>
      <c r="K2" t="s">
        <v>84</v>
      </c>
      <c r="L2" t="s">
        <v>84</v>
      </c>
      <c r="M2" t="s">
        <v>84</v>
      </c>
      <c r="N2" t="s">
        <v>166</v>
      </c>
      <c r="O2" t="s">
        <v>166</v>
      </c>
      <c r="P2" t="s">
        <v>166</v>
      </c>
      <c r="Q2" t="s">
        <v>166</v>
      </c>
    </row>
    <row r="3" spans="1:17" x14ac:dyDescent="0.3">
      <c r="A3">
        <f>m</f>
        <v>1360.0003999999999</v>
      </c>
      <c r="B3">
        <f>m_Bat</f>
        <v>248.14240000000001</v>
      </c>
      <c r="C3">
        <f>E_bat</f>
        <v>32</v>
      </c>
      <c r="D3" s="12" cm="1">
        <f t="array" ref="D3">MAX(ABS(Simulation!H4:H1804))</f>
        <v>39.234774469138131</v>
      </c>
      <c r="E3" s="12">
        <f>MAX(Simulation!I1764:I1804)</f>
        <v>45.861700895734586</v>
      </c>
      <c r="F3">
        <f>X_Achs_90</f>
        <v>383.84550782776006</v>
      </c>
      <c r="G3">
        <f>X_Achs_130</f>
        <v>219.1084154297842</v>
      </c>
      <c r="H3">
        <f>X_Rad_90</f>
        <v>545.18802458888433</v>
      </c>
      <c r="I3">
        <f>X_Rad_130</f>
        <v>282.28860513256228</v>
      </c>
      <c r="J3">
        <f>B_Achse_90</f>
        <v>8.3366873774537193</v>
      </c>
      <c r="K3">
        <f>B_Achse130</f>
        <v>14.604642152713099</v>
      </c>
      <c r="L3">
        <f>B_Rad_90</f>
        <v>5.8695346480015909</v>
      </c>
      <c r="M3">
        <f>B_Rad_130</f>
        <v>11.335916299197713</v>
      </c>
      <c r="N3">
        <f>J3*1000*m_E_CO2/1000+E_bat*m_Bat_CO2/1000</f>
        <v>4.9712275801480619</v>
      </c>
      <c r="O3">
        <f>K3*1000*m_E_CO2/1000+E_bat*m_Bat_CO2/1000</f>
        <v>7.2652990278929934</v>
      </c>
      <c r="P3">
        <f>L3*1000*m_E_CO2/1000+E_bat*m_Bat_CO2/1000</f>
        <v>4.0682496811685818</v>
      </c>
      <c r="Q3">
        <f>M3*1000*m_E_CO2/1000+E_bat*m_Bat_CO2/1000</f>
        <v>6.0689453655063632</v>
      </c>
    </row>
    <row r="4" spans="1:17" x14ac:dyDescent="0.3">
      <c r="A4" s="71" t="s">
        <v>147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</row>
    <row r="5" spans="1:17" x14ac:dyDescent="0.3">
      <c r="A5">
        <v>1188.3936999999999</v>
      </c>
      <c r="B5">
        <v>76.535700000000006</v>
      </c>
      <c r="C5">
        <v>1</v>
      </c>
      <c r="D5" s="12">
        <v>38.404098327440693</v>
      </c>
      <c r="E5" s="12">
        <v>50.33977918920553</v>
      </c>
      <c r="F5">
        <v>12.651395141764219</v>
      </c>
      <c r="G5">
        <v>7.1436686597989514</v>
      </c>
      <c r="H5">
        <v>18.339863308468651</v>
      </c>
      <c r="I5">
        <v>9.3836327124444114</v>
      </c>
      <c r="J5">
        <v>7.9042665950638513</v>
      </c>
      <c r="K5">
        <v>13.998409607482321</v>
      </c>
      <c r="L5">
        <v>5.4526033437677697</v>
      </c>
      <c r="M5">
        <v>10.656853594384797</v>
      </c>
      <c r="N5">
        <v>3.782909566275074</v>
      </c>
      <c r="O5">
        <v>6.6532509251241727</v>
      </c>
      <c r="P5">
        <v>2.6281761749146195</v>
      </c>
      <c r="Q5">
        <v>5.0793780429552386</v>
      </c>
    </row>
    <row r="6" spans="1:17" x14ac:dyDescent="0.3">
      <c r="A6">
        <v>1193.9294</v>
      </c>
      <c r="B6">
        <v>82.071399999999997</v>
      </c>
      <c r="C6">
        <v>2</v>
      </c>
      <c r="D6" s="12">
        <v>38.523047972279898</v>
      </c>
      <c r="E6" s="12">
        <v>50.574298283122751</v>
      </c>
      <c r="F6">
        <v>25.252777815017186</v>
      </c>
      <c r="G6">
        <v>14.272254788620234</v>
      </c>
      <c r="H6">
        <v>36.560966691234121</v>
      </c>
      <c r="I6">
        <v>18.720162331125834</v>
      </c>
      <c r="J6">
        <v>7.919920789112755</v>
      </c>
      <c r="K6">
        <v>14.013202746314967</v>
      </c>
      <c r="L6">
        <v>5.4703148767658849</v>
      </c>
      <c r="M6">
        <v>10.683668039964692</v>
      </c>
      <c r="N6">
        <v>3.8502826916721076</v>
      </c>
      <c r="O6">
        <v>6.7202184935143485</v>
      </c>
      <c r="P6">
        <v>2.6965183069567318</v>
      </c>
      <c r="Q6">
        <v>5.1520076468233702</v>
      </c>
    </row>
    <row r="7" spans="1:17" x14ac:dyDescent="0.3">
      <c r="A7">
        <v>1199.4650999999999</v>
      </c>
      <c r="B7">
        <v>87.607100000000003</v>
      </c>
      <c r="C7">
        <v>3</v>
      </c>
      <c r="D7">
        <v>38.641997617119117</v>
      </c>
      <c r="E7">
        <v>50.808817377039937</v>
      </c>
      <c r="F7">
        <v>37.804562362197217</v>
      </c>
      <c r="G7">
        <v>21.375330776385777</v>
      </c>
      <c r="H7">
        <v>54.663910559060355</v>
      </c>
      <c r="I7">
        <v>28.009313082825503</v>
      </c>
      <c r="J7">
        <v>7.935550136138751</v>
      </c>
      <c r="K7">
        <v>14.034870530818758</v>
      </c>
      <c r="L7">
        <v>5.4880815684760043</v>
      </c>
      <c r="M7">
        <v>10.710723219554829</v>
      </c>
      <c r="N7">
        <v>3.9176441141213521</v>
      </c>
      <c r="O7">
        <v>6.7904240200156343</v>
      </c>
      <c r="P7">
        <v>2.7648864187521984</v>
      </c>
      <c r="Q7">
        <v>5.2247506364103247</v>
      </c>
    </row>
    <row r="8" spans="1:17" x14ac:dyDescent="0.3">
      <c r="A8">
        <v>1205.0008</v>
      </c>
      <c r="B8">
        <v>93.142799999999994</v>
      </c>
      <c r="C8">
        <v>4</v>
      </c>
      <c r="D8">
        <v>38.760947261958329</v>
      </c>
      <c r="E8">
        <v>51.043336470957144</v>
      </c>
      <c r="F8">
        <v>50.30700245732541</v>
      </c>
      <c r="G8">
        <v>28.456507709768303</v>
      </c>
      <c r="H8">
        <v>72.649437882251249</v>
      </c>
      <c r="I8">
        <v>37.251524199463219</v>
      </c>
      <c r="J8">
        <v>7.95117936790834</v>
      </c>
      <c r="K8">
        <v>14.056538633610739</v>
      </c>
      <c r="L8">
        <v>5.5058925665510579</v>
      </c>
      <c r="M8">
        <v>10.737815662473318</v>
      </c>
      <c r="N8">
        <v>3.9850054822848282</v>
      </c>
      <c r="O8">
        <v>6.8606296964306575</v>
      </c>
      <c r="P8">
        <v>2.8332753988455481</v>
      </c>
      <c r="Q8">
        <v>5.2975111770249326</v>
      </c>
    </row>
    <row r="9" spans="1:17" x14ac:dyDescent="0.3">
      <c r="A9">
        <v>1210.5364999999999</v>
      </c>
      <c r="B9">
        <v>98.6785</v>
      </c>
      <c r="C9">
        <v>5</v>
      </c>
      <c r="D9" s="12">
        <v>38.879896906797526</v>
      </c>
      <c r="E9" s="12">
        <v>51.277855564874343</v>
      </c>
      <c r="F9">
        <v>62.760636020375706</v>
      </c>
      <c r="G9">
        <v>35.515981167287194</v>
      </c>
      <c r="H9">
        <v>90.518173104652192</v>
      </c>
      <c r="I9">
        <v>46.446991301539796</v>
      </c>
      <c r="J9">
        <v>7.9667771345986891</v>
      </c>
      <c r="K9">
        <v>14.078169420264711</v>
      </c>
      <c r="L9">
        <v>5.5237526659086145</v>
      </c>
      <c r="M9">
        <v>10.764959925045224</v>
      </c>
      <c r="N9">
        <v>4.0523520303959826</v>
      </c>
      <c r="O9">
        <v>6.9308177969446776</v>
      </c>
      <c r="P9">
        <v>2.9016875056429572</v>
      </c>
      <c r="Q9">
        <v>5.3702961246962992</v>
      </c>
    </row>
    <row r="10" spans="1:17" x14ac:dyDescent="0.3">
      <c r="A10">
        <v>1216.0722000000001</v>
      </c>
      <c r="B10">
        <v>104.21420000000001</v>
      </c>
      <c r="C10">
        <v>6</v>
      </c>
      <c r="D10">
        <v>38.998846551636746</v>
      </c>
      <c r="E10">
        <v>51.512374658791551</v>
      </c>
      <c r="F10">
        <v>75.166037712807181</v>
      </c>
      <c r="G10">
        <v>42.553911496782931</v>
      </c>
      <c r="H10">
        <v>108.27056893935274</v>
      </c>
      <c r="I10">
        <v>55.595940494241248</v>
      </c>
      <c r="J10">
        <v>7.9823284325890285</v>
      </c>
      <c r="K10">
        <v>14.099761429577629</v>
      </c>
      <c r="L10">
        <v>5.5416721818104344</v>
      </c>
      <c r="M10">
        <v>10.792154870770634</v>
      </c>
      <c r="N10">
        <v>4.1196766917494321</v>
      </c>
      <c r="O10">
        <v>7.0009876333310634</v>
      </c>
      <c r="P10">
        <v>2.9701275976327142</v>
      </c>
      <c r="Q10">
        <v>5.4431049441329691</v>
      </c>
    </row>
    <row r="11" spans="1:17" x14ac:dyDescent="0.3">
      <c r="A11">
        <v>1221.6079</v>
      </c>
      <c r="B11">
        <v>109.7499</v>
      </c>
      <c r="C11">
        <v>7</v>
      </c>
      <c r="D11">
        <v>39.117796196475958</v>
      </c>
      <c r="E11">
        <v>51.746893752708743</v>
      </c>
      <c r="F11">
        <v>87.523504414705329</v>
      </c>
      <c r="G11">
        <v>49.570110677954119</v>
      </c>
      <c r="H11">
        <v>125.90695615263117</v>
      </c>
      <c r="I11">
        <v>64.698539916512004</v>
      </c>
      <c r="J11">
        <v>7.9978516020479296</v>
      </c>
      <c r="K11">
        <v>14.121412892291946</v>
      </c>
      <c r="L11">
        <v>5.5596610496359107</v>
      </c>
      <c r="M11">
        <v>10.819409540049756</v>
      </c>
      <c r="N11">
        <v>4.1869881045645743</v>
      </c>
      <c r="O11">
        <v>7.071185472269506</v>
      </c>
      <c r="P11">
        <v>3.0386003543785134</v>
      </c>
      <c r="Q11">
        <v>5.5159418933634354</v>
      </c>
    </row>
    <row r="12" spans="1:17" x14ac:dyDescent="0.3">
      <c r="A12">
        <v>1227.1435999999999</v>
      </c>
      <c r="B12">
        <v>115.2856</v>
      </c>
      <c r="C12">
        <v>8</v>
      </c>
      <c r="D12">
        <v>39.236745841315155</v>
      </c>
      <c r="E12">
        <v>51.98141284662595</v>
      </c>
      <c r="F12">
        <v>99.833175045198814</v>
      </c>
      <c r="G12">
        <v>56.56494754854392</v>
      </c>
      <c r="H12">
        <v>143.42865726338357</v>
      </c>
      <c r="I12">
        <v>73.755170988586116</v>
      </c>
      <c r="J12">
        <v>8.0133682980412608</v>
      </c>
      <c r="K12">
        <v>14.143034417444508</v>
      </c>
      <c r="L12">
        <v>5.5776859050623981</v>
      </c>
      <c r="M12">
        <v>10.846697109871835</v>
      </c>
      <c r="N12">
        <v>4.2542964683774329</v>
      </c>
      <c r="O12">
        <v>7.1413692106163627</v>
      </c>
      <c r="P12">
        <v>3.1070900612843895</v>
      </c>
      <c r="Q12">
        <v>5.5887943387496346</v>
      </c>
    </row>
    <row r="13" spans="1:17" x14ac:dyDescent="0.3">
      <c r="A13">
        <v>1232.6793</v>
      </c>
      <c r="B13">
        <v>120.82130000000001</v>
      </c>
      <c r="C13">
        <v>9</v>
      </c>
      <c r="D13">
        <v>39.355695486154374</v>
      </c>
      <c r="E13">
        <v>52.21593194054315</v>
      </c>
      <c r="F13">
        <v>112.09831333022812</v>
      </c>
      <c r="G13">
        <v>63.539315690489886</v>
      </c>
      <c r="H13">
        <v>160.83698808913965</v>
      </c>
      <c r="I13">
        <v>82.766216726771475</v>
      </c>
      <c r="J13">
        <v>8.0286667413871644</v>
      </c>
      <c r="K13">
        <v>14.164458496595135</v>
      </c>
      <c r="L13">
        <v>5.5957277656878199</v>
      </c>
      <c r="M13">
        <v>10.87400192485646</v>
      </c>
      <c r="N13">
        <v>4.3215020351933546</v>
      </c>
      <c r="O13">
        <v>7.2114599518963081</v>
      </c>
      <c r="P13">
        <v>3.1755877776389632</v>
      </c>
      <c r="Q13">
        <v>5.6616549066073922</v>
      </c>
    </row>
    <row r="14" spans="1:17" x14ac:dyDescent="0.3">
      <c r="A14">
        <v>1238.2149999999999</v>
      </c>
      <c r="B14">
        <v>126.357</v>
      </c>
      <c r="C14">
        <v>10</v>
      </c>
      <c r="D14">
        <v>39.474645130993579</v>
      </c>
      <c r="E14">
        <v>52.45045103446035</v>
      </c>
      <c r="F14">
        <v>124.36679654300302</v>
      </c>
      <c r="G14">
        <v>70.508656548166471</v>
      </c>
      <c r="H14">
        <v>178.13189894522904</v>
      </c>
      <c r="I14">
        <v>91.731747994267593</v>
      </c>
      <c r="J14">
        <v>8.0407313511064373</v>
      </c>
      <c r="K14">
        <v>14.182655704365486</v>
      </c>
      <c r="L14">
        <v>5.6138176593933586</v>
      </c>
      <c r="M14">
        <v>10.901351188276614</v>
      </c>
      <c r="N14">
        <v>4.3871844663711315</v>
      </c>
      <c r="O14">
        <v>7.2800308367561426</v>
      </c>
      <c r="P14">
        <v>3.2441081175742714</v>
      </c>
      <c r="Q14">
        <v>5.7345364096782845</v>
      </c>
    </row>
    <row r="15" spans="1:17" x14ac:dyDescent="0.3">
      <c r="A15">
        <v>1243.7507000000001</v>
      </c>
      <c r="B15">
        <v>131.89269999999999</v>
      </c>
      <c r="C15">
        <v>11</v>
      </c>
      <c r="D15">
        <v>39.593594775832784</v>
      </c>
      <c r="E15">
        <v>52.684970128377557</v>
      </c>
      <c r="F15">
        <v>136.61947017896989</v>
      </c>
      <c r="G15">
        <v>77.466971954197533</v>
      </c>
      <c r="H15">
        <v>195.31150650483875</v>
      </c>
      <c r="I15">
        <v>100.65127610680689</v>
      </c>
      <c r="J15">
        <v>8.0515610151248058</v>
      </c>
      <c r="K15">
        <v>14.199599806874813</v>
      </c>
      <c r="L15">
        <v>5.632028648413236</v>
      </c>
      <c r="M15">
        <v>10.928823185835483</v>
      </c>
      <c r="N15">
        <v>4.4522852381237827</v>
      </c>
      <c r="O15">
        <v>7.3480115090380371</v>
      </c>
      <c r="P15">
        <v>3.312685493402634</v>
      </c>
      <c r="Q15">
        <v>5.8074757205285126</v>
      </c>
    </row>
    <row r="16" spans="1:17" x14ac:dyDescent="0.3">
      <c r="A16">
        <v>1249.2864</v>
      </c>
      <c r="B16">
        <v>137.42840000000001</v>
      </c>
      <c r="C16">
        <v>12</v>
      </c>
      <c r="D16">
        <v>39.712544420671989</v>
      </c>
      <c r="E16">
        <v>52.91948922229475</v>
      </c>
      <c r="F16">
        <v>148.75441981140131</v>
      </c>
      <c r="G16">
        <v>84.381431489958032</v>
      </c>
      <c r="H16">
        <v>212.37825145094826</v>
      </c>
      <c r="I16">
        <v>109.5254810058948</v>
      </c>
      <c r="J16">
        <v>8.066987196221957</v>
      </c>
      <c r="K16">
        <v>14.22113821502078</v>
      </c>
      <c r="L16">
        <v>5.650296072228266</v>
      </c>
      <c r="M16">
        <v>10.956354530279711</v>
      </c>
      <c r="N16">
        <v>4.5195509694205418</v>
      </c>
      <c r="O16">
        <v>7.4181560992747864</v>
      </c>
      <c r="P16">
        <v>3.381289450019513</v>
      </c>
      <c r="Q16">
        <v>5.8804429837617436</v>
      </c>
    </row>
    <row r="17" spans="1:17" x14ac:dyDescent="0.3">
      <c r="A17">
        <v>1254.8220999999999</v>
      </c>
      <c r="B17">
        <v>142.9641</v>
      </c>
      <c r="C17">
        <v>13</v>
      </c>
      <c r="D17">
        <v>39.831494065511201</v>
      </c>
      <c r="E17">
        <v>53.15400831621195</v>
      </c>
      <c r="F17">
        <v>160.84413359682733</v>
      </c>
      <c r="G17">
        <v>91.275304236416659</v>
      </c>
      <c r="H17">
        <v>229.33376982657231</v>
      </c>
      <c r="I17">
        <v>118.35490391865618</v>
      </c>
      <c r="J17">
        <v>8.0823588086749005</v>
      </c>
      <c r="K17">
        <v>14.242625766908496</v>
      </c>
      <c r="L17">
        <v>5.6685938620513285</v>
      </c>
      <c r="M17">
        <v>10.98391327235138</v>
      </c>
      <c r="N17">
        <v>4.5867909988858777</v>
      </c>
      <c r="O17">
        <v>7.4882767362139013</v>
      </c>
      <c r="P17">
        <v>3.4499077090261761</v>
      </c>
      <c r="Q17">
        <v>5.9534231512774998</v>
      </c>
    </row>
    <row r="18" spans="1:17" x14ac:dyDescent="0.3">
      <c r="A18">
        <v>1260.3578</v>
      </c>
      <c r="B18">
        <v>148.49979999999999</v>
      </c>
      <c r="C18">
        <v>14</v>
      </c>
      <c r="D18">
        <v>39.950443710350399</v>
      </c>
      <c r="E18">
        <v>53.388527410129164</v>
      </c>
      <c r="F18">
        <v>172.88718122310746</v>
      </c>
      <c r="G18">
        <v>98.148347367082806</v>
      </c>
      <c r="H18">
        <v>246.17850009272752</v>
      </c>
      <c r="I18">
        <v>127.13979367300792</v>
      </c>
      <c r="J18">
        <v>8.097766358937438</v>
      </c>
      <c r="K18">
        <v>14.264121990397721</v>
      </c>
      <c r="L18">
        <v>5.6869304162332011</v>
      </c>
      <c r="M18">
        <v>11.011501273949474</v>
      </c>
      <c r="N18">
        <v>4.6540479550595331</v>
      </c>
      <c r="O18">
        <v>7.5584014574773253</v>
      </c>
      <c r="P18">
        <v>3.5185442260458375</v>
      </c>
      <c r="Q18">
        <v>6.0264171000302023</v>
      </c>
    </row>
    <row r="19" spans="1:17" x14ac:dyDescent="0.3">
      <c r="A19">
        <v>1265.8934999999999</v>
      </c>
      <c r="B19">
        <v>154.03550000000001</v>
      </c>
      <c r="C19">
        <v>15</v>
      </c>
      <c r="D19">
        <v>40.069393355189618</v>
      </c>
      <c r="E19">
        <v>53.62304650404635</v>
      </c>
      <c r="F19">
        <v>184.88880281924389</v>
      </c>
      <c r="G19">
        <v>105.00218663101018</v>
      </c>
      <c r="H19">
        <v>262.91349616245225</v>
      </c>
      <c r="I19">
        <v>135.88041544944326</v>
      </c>
      <c r="J19">
        <v>8.1129845459947703</v>
      </c>
      <c r="K19">
        <v>14.285416791091917</v>
      </c>
      <c r="L19">
        <v>5.7052985940028025</v>
      </c>
      <c r="M19">
        <v>11.039118441304016</v>
      </c>
      <c r="N19">
        <v>4.7212157211635368</v>
      </c>
      <c r="O19">
        <v>7.6284313086042923</v>
      </c>
      <c r="P19">
        <v>3.58719563777532</v>
      </c>
      <c r="Q19">
        <v>6.0994247858541915</v>
      </c>
    </row>
    <row r="20" spans="1:17" x14ac:dyDescent="0.3">
      <c r="A20">
        <v>1271.4292</v>
      </c>
      <c r="B20">
        <v>159.5712</v>
      </c>
      <c r="C20">
        <v>16</v>
      </c>
      <c r="D20">
        <v>40.188343000028837</v>
      </c>
      <c r="E20">
        <v>53.857565597963557</v>
      </c>
      <c r="F20">
        <v>196.88927010416739</v>
      </c>
      <c r="G20">
        <v>111.84931195344086</v>
      </c>
      <c r="H20">
        <v>279.53827715387001</v>
      </c>
      <c r="I20">
        <v>144.57675032089691</v>
      </c>
      <c r="J20">
        <v>8.1263951009290381</v>
      </c>
      <c r="K20">
        <v>14.304960594357762</v>
      </c>
      <c r="L20">
        <v>5.7237241936612868</v>
      </c>
      <c r="M20">
        <v>11.066786301730414</v>
      </c>
      <c r="N20">
        <v>4.7875320925375764</v>
      </c>
      <c r="O20">
        <v>7.6976364399425057</v>
      </c>
      <c r="P20">
        <v>3.6558740952144664</v>
      </c>
      <c r="Q20">
        <v>6.1724563481150243</v>
      </c>
    </row>
    <row r="21" spans="1:17" x14ac:dyDescent="0.3">
      <c r="A21">
        <v>1276.9648999999999</v>
      </c>
      <c r="B21">
        <v>165.1069</v>
      </c>
      <c r="C21">
        <v>17</v>
      </c>
      <c r="D21">
        <v>40.307292644868028</v>
      </c>
      <c r="E21">
        <v>54.092084691880757</v>
      </c>
      <c r="F21">
        <v>208.79862686445159</v>
      </c>
      <c r="G21">
        <v>118.65978315534593</v>
      </c>
      <c r="H21">
        <v>296.05356751889792</v>
      </c>
      <c r="I21">
        <v>153.22907129345688</v>
      </c>
      <c r="J21">
        <v>8.1418159952920099</v>
      </c>
      <c r="K21">
        <v>14.326673745681884</v>
      </c>
      <c r="L21">
        <v>5.7422040688345506</v>
      </c>
      <c r="M21">
        <v>11.094500447269843</v>
      </c>
      <c r="N21">
        <v>4.854795333782536</v>
      </c>
      <c r="O21">
        <v>7.7678633342161678</v>
      </c>
      <c r="P21">
        <v>3.7245781164210729</v>
      </c>
      <c r="Q21">
        <v>6.2455097106640949</v>
      </c>
    </row>
    <row r="22" spans="1:17" x14ac:dyDescent="0.3">
      <c r="A22">
        <v>1282.5005999999998</v>
      </c>
      <c r="B22">
        <v>170.64260000000002</v>
      </c>
      <c r="C22">
        <v>18</v>
      </c>
      <c r="D22">
        <v>40.426242289707247</v>
      </c>
      <c r="E22">
        <v>54.326603785797957</v>
      </c>
      <c r="F22">
        <v>220.66620058273415</v>
      </c>
      <c r="G22">
        <v>125.45073865689243</v>
      </c>
      <c r="H22">
        <v>312.45973648978793</v>
      </c>
      <c r="I22">
        <v>161.83749770360407</v>
      </c>
      <c r="J22">
        <v>8.1571169270444202</v>
      </c>
      <c r="K22">
        <v>14.348261471165962</v>
      </c>
      <c r="L22">
        <v>5.7607422326518831</v>
      </c>
      <c r="M22">
        <v>11.122267864624272</v>
      </c>
      <c r="N22">
        <v>4.9220020726379214</v>
      </c>
      <c r="O22">
        <v>7.838031152919168</v>
      </c>
      <c r="P22">
        <v>3.7933095915790367</v>
      </c>
      <c r="Q22">
        <v>6.3185881642380322</v>
      </c>
    </row>
    <row r="23" spans="1:17" x14ac:dyDescent="0.3">
      <c r="A23">
        <v>1288.0363</v>
      </c>
      <c r="B23">
        <v>176.17830000000001</v>
      </c>
      <c r="C23">
        <v>19</v>
      </c>
      <c r="D23">
        <v>40.545191934546466</v>
      </c>
      <c r="E23">
        <v>54.561122879715171</v>
      </c>
      <c r="F23">
        <v>232.50937660211903</v>
      </c>
      <c r="G23">
        <v>132.22942399966942</v>
      </c>
      <c r="H23">
        <v>328.75780090709708</v>
      </c>
      <c r="I23">
        <v>170.40238885386233</v>
      </c>
      <c r="J23">
        <v>8.1717134498681716</v>
      </c>
      <c r="K23">
        <v>14.368965261504504</v>
      </c>
      <c r="L23">
        <v>5.7793305429029704</v>
      </c>
      <c r="M23">
        <v>11.150078427770437</v>
      </c>
      <c r="N23">
        <v>4.988877034887909</v>
      </c>
      <c r="O23">
        <v>7.9077826381686211</v>
      </c>
      <c r="P23">
        <v>3.8620646857072991</v>
      </c>
      <c r="Q23">
        <v>6.3916869394798752</v>
      </c>
    </row>
    <row r="24" spans="1:17" x14ac:dyDescent="0.3">
      <c r="A24">
        <v>1293.5719999999999</v>
      </c>
      <c r="B24">
        <v>181.714</v>
      </c>
      <c r="C24">
        <v>20</v>
      </c>
      <c r="D24">
        <v>40.664141579385664</v>
      </c>
      <c r="E24">
        <v>54.795641973632364</v>
      </c>
      <c r="F24">
        <v>244.35447752039764</v>
      </c>
      <c r="G24">
        <v>139.050067474683</v>
      </c>
      <c r="H24">
        <v>344.9480825757646</v>
      </c>
      <c r="I24">
        <v>178.92387653528507</v>
      </c>
      <c r="J24">
        <v>8.1848305801273842</v>
      </c>
      <c r="K24">
        <v>14.383308374619395</v>
      </c>
      <c r="L24">
        <v>5.7979739590543131</v>
      </c>
      <c r="M24">
        <v>11.1779380076509</v>
      </c>
      <c r="N24">
        <v>5.0550552032399976</v>
      </c>
      <c r="O24">
        <v>7.9745382444457347</v>
      </c>
      <c r="P24">
        <v>3.9308457347145813</v>
      </c>
      <c r="Q24">
        <v>6.4648088016035725</v>
      </c>
    </row>
    <row r="25" spans="1:17" x14ac:dyDescent="0.3">
      <c r="A25">
        <v>1299.1077</v>
      </c>
      <c r="B25">
        <v>187.24970000000002</v>
      </c>
      <c r="C25">
        <v>21</v>
      </c>
      <c r="D25">
        <v>40.783091224224876</v>
      </c>
      <c r="E25">
        <v>55.030161067549578</v>
      </c>
      <c r="F25">
        <v>256.22583014606215</v>
      </c>
      <c r="G25">
        <v>145.8269326435111</v>
      </c>
      <c r="H25">
        <v>361.03048205094893</v>
      </c>
      <c r="I25">
        <v>187.40186077053596</v>
      </c>
      <c r="J25">
        <v>8.1958949993561916</v>
      </c>
      <c r="K25">
        <v>14.400632050141695</v>
      </c>
      <c r="L25">
        <v>5.8166833672056706</v>
      </c>
      <c r="M25">
        <v>11.205865253234295</v>
      </c>
      <c r="N25">
        <v>5.1202665446967659</v>
      </c>
      <c r="O25">
        <v>8.042697695616738</v>
      </c>
      <c r="P25">
        <v>3.9996578659538713</v>
      </c>
      <c r="Q25">
        <v>6.5379625342733521</v>
      </c>
    </row>
    <row r="26" spans="1:17" x14ac:dyDescent="0.3">
      <c r="A26">
        <v>1304.6433999999999</v>
      </c>
      <c r="B26">
        <v>192.78540000000001</v>
      </c>
      <c r="C26">
        <v>22</v>
      </c>
      <c r="D26">
        <v>40.902040869064088</v>
      </c>
      <c r="E26">
        <v>55.264680161466771</v>
      </c>
      <c r="F26">
        <v>267.92228106217175</v>
      </c>
      <c r="G26">
        <v>152.5411515381391</v>
      </c>
      <c r="H26">
        <v>377.0050451094956</v>
      </c>
      <c r="I26">
        <v>195.83635924763257</v>
      </c>
      <c r="J26">
        <v>8.2113364789152676</v>
      </c>
      <c r="K26">
        <v>14.422337695870514</v>
      </c>
      <c r="L26">
        <v>5.8354656748984413</v>
      </c>
      <c r="M26">
        <v>11.233868973320362</v>
      </c>
      <c r="N26">
        <v>5.1875394815690905</v>
      </c>
      <c r="O26">
        <v>8.1129210547550112</v>
      </c>
      <c r="P26">
        <v>4.0685043328771657</v>
      </c>
      <c r="Q26">
        <v>6.6111522864338905</v>
      </c>
    </row>
    <row r="27" spans="1:17" x14ac:dyDescent="0.3">
      <c r="A27">
        <v>1310.1790999999998</v>
      </c>
      <c r="B27">
        <v>198.3211</v>
      </c>
      <c r="C27">
        <v>23</v>
      </c>
      <c r="D27">
        <v>41.020990513903293</v>
      </c>
      <c r="E27">
        <v>55.499199255383978</v>
      </c>
      <c r="F27">
        <v>279.57446687260313</v>
      </c>
      <c r="G27">
        <v>159.23532892238714</v>
      </c>
      <c r="H27">
        <v>392.87462979572024</v>
      </c>
      <c r="I27">
        <v>204.22829213388044</v>
      </c>
      <c r="J27">
        <v>8.2267884679471361</v>
      </c>
      <c r="K27">
        <v>14.444030828868652</v>
      </c>
      <c r="L27">
        <v>5.8542848674039147</v>
      </c>
      <c r="M27">
        <v>11.26190683949044</v>
      </c>
      <c r="N27">
        <v>5.2548173684031001</v>
      </c>
      <c r="O27">
        <v>8.1831385203971347</v>
      </c>
      <c r="P27">
        <v>4.1373681725472435</v>
      </c>
      <c r="Q27">
        <v>6.6843581213999963</v>
      </c>
    </row>
    <row r="28" spans="1:17" x14ac:dyDescent="0.3">
      <c r="A28">
        <v>1315.7148</v>
      </c>
      <c r="B28">
        <v>203.85680000000002</v>
      </c>
      <c r="C28">
        <v>24</v>
      </c>
      <c r="D28">
        <v>41.139940158742505</v>
      </c>
      <c r="E28">
        <v>55.733718349301171</v>
      </c>
      <c r="F28">
        <v>291.18379985472183</v>
      </c>
      <c r="G28">
        <v>165.9099060368558</v>
      </c>
      <c r="H28">
        <v>408.63961167550337</v>
      </c>
      <c r="I28">
        <v>212.57780435541883</v>
      </c>
      <c r="J28">
        <v>8.2422167757870248</v>
      </c>
      <c r="K28">
        <v>14.4656823533301</v>
      </c>
      <c r="L28">
        <v>5.873145753441583</v>
      </c>
      <c r="M28">
        <v>11.289983953298</v>
      </c>
      <c r="N28">
        <v>5.3220841013956885</v>
      </c>
      <c r="O28">
        <v>8.2533363884184769</v>
      </c>
      <c r="P28">
        <v>4.2062516498709854</v>
      </c>
      <c r="Q28">
        <v>6.7575824420033577</v>
      </c>
    </row>
    <row r="29" spans="1:17" x14ac:dyDescent="0.3">
      <c r="A29">
        <v>1321.2504999999999</v>
      </c>
      <c r="B29">
        <v>209.39250000000001</v>
      </c>
      <c r="C29">
        <v>25</v>
      </c>
      <c r="D29">
        <v>41.258889803581717</v>
      </c>
      <c r="E29">
        <v>55.968237443218371</v>
      </c>
      <c r="F29">
        <v>302.75143134728853</v>
      </c>
      <c r="G29">
        <v>172.56532847392475</v>
      </c>
      <c r="H29">
        <v>424.30015238916343</v>
      </c>
      <c r="I29">
        <v>220.88491911753883</v>
      </c>
      <c r="J29">
        <v>8.2575992750046829</v>
      </c>
      <c r="K29">
        <v>14.487267066383842</v>
      </c>
      <c r="L29">
        <v>5.8920553903243178</v>
      </c>
      <c r="M29">
        <v>11.318110851513962</v>
      </c>
      <c r="N29">
        <v>5.389329258527205</v>
      </c>
      <c r="O29">
        <v>8.32350278826679</v>
      </c>
      <c r="P29">
        <v>4.2751580888427538</v>
      </c>
      <c r="Q29">
        <v>6.8308302110630761</v>
      </c>
    </row>
    <row r="30" spans="1:17" x14ac:dyDescent="0.3">
      <c r="A30">
        <v>1326.7862</v>
      </c>
      <c r="B30">
        <v>214.9282</v>
      </c>
      <c r="C30">
        <v>26</v>
      </c>
      <c r="D30">
        <v>41.377839448420936</v>
      </c>
      <c r="E30">
        <v>56.202756537135571</v>
      </c>
      <c r="F30">
        <v>314.27516326018076</v>
      </c>
      <c r="G30">
        <v>179.20127715991993</v>
      </c>
      <c r="H30">
        <v>439.85633686944743</v>
      </c>
      <c r="I30">
        <v>229.14985672653719</v>
      </c>
      <c r="J30">
        <v>8.2730050094589345</v>
      </c>
      <c r="K30">
        <v>14.508825166908546</v>
      </c>
      <c r="L30">
        <v>5.9110208994708628</v>
      </c>
      <c r="M30">
        <v>11.346286823573219</v>
      </c>
      <c r="N30">
        <v>5.4565853594551577</v>
      </c>
      <c r="O30">
        <v>8.3936566536139239</v>
      </c>
      <c r="P30">
        <v>4.3440908436507764</v>
      </c>
      <c r="Q30">
        <v>6.9041010939029874</v>
      </c>
    </row>
    <row r="31" spans="1:17" x14ac:dyDescent="0.3">
      <c r="A31">
        <v>1332.3218999999999</v>
      </c>
      <c r="B31">
        <v>220.4639</v>
      </c>
      <c r="C31">
        <v>27</v>
      </c>
      <c r="D31">
        <v>41.496789093260134</v>
      </c>
      <c r="E31">
        <v>56.437275631052771</v>
      </c>
      <c r="F31">
        <v>325.75678010489344</v>
      </c>
      <c r="G31">
        <v>185.81841518921178</v>
      </c>
      <c r="H31">
        <v>455.30982181640269</v>
      </c>
      <c r="I31">
        <v>237.37300318930741</v>
      </c>
      <c r="J31">
        <v>8.2883923371621062</v>
      </c>
      <c r="K31">
        <v>14.530314432241246</v>
      </c>
      <c r="L31">
        <v>5.9300280174688114</v>
      </c>
      <c r="M31">
        <v>11.374503265844103</v>
      </c>
      <c r="N31">
        <v>5.5238327908033522</v>
      </c>
      <c r="O31">
        <v>8.463778097585628</v>
      </c>
      <c r="P31">
        <v>4.41304319622781</v>
      </c>
      <c r="Q31">
        <v>6.9773910382125726</v>
      </c>
    </row>
    <row r="32" spans="1:17" x14ac:dyDescent="0.3">
      <c r="A32">
        <v>1337.8576</v>
      </c>
      <c r="B32">
        <v>225.99960000000002</v>
      </c>
      <c r="C32">
        <v>28</v>
      </c>
      <c r="D32">
        <v>41.615738738099346</v>
      </c>
      <c r="E32">
        <v>56.671794724969978</v>
      </c>
      <c r="F32">
        <v>337.20005826111958</v>
      </c>
      <c r="G32">
        <v>192.41962677857708</v>
      </c>
      <c r="H32">
        <v>470.66204089441499</v>
      </c>
      <c r="I32">
        <v>245.55467000173562</v>
      </c>
      <c r="J32">
        <v>8.3036759081214271</v>
      </c>
      <c r="K32">
        <v>14.551530147296473</v>
      </c>
      <c r="L32">
        <v>5.9490669667752796</v>
      </c>
      <c r="M32">
        <v>11.40275605420255</v>
      </c>
      <c r="N32">
        <v>5.5910313527251922</v>
      </c>
      <c r="O32">
        <v>8.5337706993766389</v>
      </c>
      <c r="P32">
        <v>4.4820105413511566</v>
      </c>
      <c r="Q32">
        <v>7.0506981015294006</v>
      </c>
    </row>
    <row r="33" spans="1:17" x14ac:dyDescent="0.3">
      <c r="A33">
        <v>1343.3933</v>
      </c>
      <c r="B33">
        <v>231.53530000000001</v>
      </c>
      <c r="C33">
        <v>29</v>
      </c>
      <c r="D33">
        <v>41.734688382938558</v>
      </c>
      <c r="E33">
        <v>56.906313818887185</v>
      </c>
      <c r="F33">
        <v>348.61434178716684</v>
      </c>
      <c r="G33">
        <v>199.06435176678451</v>
      </c>
      <c r="H33">
        <v>485.9129973137363</v>
      </c>
      <c r="I33">
        <v>253.69505044048165</v>
      </c>
      <c r="J33">
        <v>8.3186480083785082</v>
      </c>
      <c r="K33">
        <v>14.568153334643858</v>
      </c>
      <c r="L33">
        <v>5.9681465942092835</v>
      </c>
      <c r="M33">
        <v>11.431046821626332</v>
      </c>
      <c r="N33">
        <v>5.6580832119462769</v>
      </c>
      <c r="O33">
        <v>8.6016002206172555</v>
      </c>
      <c r="P33">
        <v>4.5509970458725721</v>
      </c>
      <c r="Q33">
        <v>7.1240230529860034</v>
      </c>
    </row>
    <row r="34" spans="1:17" x14ac:dyDescent="0.3">
      <c r="A34">
        <v>1348.9289999999999</v>
      </c>
      <c r="B34">
        <v>237.071</v>
      </c>
      <c r="C34">
        <v>30</v>
      </c>
      <c r="D34">
        <v>41.853638027777762</v>
      </c>
      <c r="E34">
        <v>57.140832912804377</v>
      </c>
      <c r="F34">
        <v>360.15173086520582</v>
      </c>
      <c r="G34">
        <v>205.68591195573583</v>
      </c>
      <c r="H34">
        <v>501.06059343372323</v>
      </c>
      <c r="I34">
        <v>261.7932943529654</v>
      </c>
      <c r="J34">
        <v>8.3298225245037401</v>
      </c>
      <c r="K34">
        <v>14.585345060704052</v>
      </c>
      <c r="L34">
        <v>5.9872998182540549</v>
      </c>
      <c r="M34">
        <v>11.459422623542146</v>
      </c>
      <c r="N34">
        <v>5.7233464090412607</v>
      </c>
      <c r="O34">
        <v>8.6696975235916085</v>
      </c>
      <c r="P34">
        <v>4.6200182143976596</v>
      </c>
      <c r="Q34">
        <v>7.1973880556883501</v>
      </c>
    </row>
    <row r="35" spans="1:17" x14ac:dyDescent="0.3">
      <c r="A35">
        <v>1354.4647</v>
      </c>
      <c r="B35">
        <v>242.60670000000002</v>
      </c>
      <c r="C35">
        <v>31</v>
      </c>
      <c r="D35">
        <v>41.972587672616967</v>
      </c>
      <c r="E35">
        <v>57.375352006721577</v>
      </c>
      <c r="F35">
        <v>371.46153147568606</v>
      </c>
      <c r="G35">
        <v>212.22823469379773</v>
      </c>
      <c r="H35">
        <v>516.10443758175836</v>
      </c>
      <c r="I35">
        <v>269.84962688599745</v>
      </c>
      <c r="J35">
        <v>8.3454132859593564</v>
      </c>
      <c r="K35">
        <v>14.606916014132951</v>
      </c>
      <c r="L35">
        <v>6.0065362245774443</v>
      </c>
      <c r="M35">
        <v>11.487879511909231</v>
      </c>
      <c r="N35">
        <v>5.7906896576868565</v>
      </c>
      <c r="O35">
        <v>8.7398574426566196</v>
      </c>
      <c r="P35">
        <v>4.6890785617759763</v>
      </c>
      <c r="Q35">
        <v>7.2707912501092471</v>
      </c>
    </row>
    <row r="36" spans="1:17" x14ac:dyDescent="0.3">
      <c r="A36">
        <v>1360.0003999999999</v>
      </c>
      <c r="B36">
        <v>248.14240000000001</v>
      </c>
      <c r="C36">
        <v>32</v>
      </c>
      <c r="D36">
        <v>42.091537317456172</v>
      </c>
      <c r="E36">
        <v>57.609871100638784</v>
      </c>
      <c r="F36">
        <v>382.72729546560043</v>
      </c>
      <c r="G36">
        <v>218.75105342502667</v>
      </c>
      <c r="H36">
        <v>531.04857355620561</v>
      </c>
      <c r="I36">
        <v>277.86527787320676</v>
      </c>
      <c r="J36">
        <v>8.361044633900736</v>
      </c>
      <c r="K36">
        <v>14.628500982724399</v>
      </c>
      <c r="L36">
        <v>6.0258141332928661</v>
      </c>
      <c r="M36">
        <v>11.516372338756907</v>
      </c>
      <c r="N36">
        <v>5.8580520225672466</v>
      </c>
      <c r="O36">
        <v>8.8100239628631911</v>
      </c>
      <c r="P36">
        <v>4.7581584567809401</v>
      </c>
      <c r="Q36">
        <v>7.3442113715545041</v>
      </c>
    </row>
    <row r="37" spans="1:17" x14ac:dyDescent="0.3">
      <c r="A37">
        <v>1365.5361</v>
      </c>
      <c r="B37">
        <v>253.6781</v>
      </c>
      <c r="C37">
        <v>33</v>
      </c>
      <c r="D37">
        <v>42.210486962295384</v>
      </c>
      <c r="E37">
        <v>57.844390194555977</v>
      </c>
      <c r="F37">
        <v>393.94923444698139</v>
      </c>
      <c r="G37">
        <v>225.25464082021034</v>
      </c>
      <c r="H37">
        <v>545.89396037059225</v>
      </c>
      <c r="I37">
        <v>285.83992583546956</v>
      </c>
      <c r="J37">
        <v>8.3767138287055651</v>
      </c>
      <c r="K37">
        <v>14.650086621895325</v>
      </c>
      <c r="L37">
        <v>6.0451300794017238</v>
      </c>
      <c r="M37">
        <v>11.54492323056189</v>
      </c>
      <c r="N37">
        <v>5.9254322133203212</v>
      </c>
      <c r="O37">
        <v>8.8801907989126967</v>
      </c>
      <c r="P37">
        <v>4.8272562673982113</v>
      </c>
      <c r="Q37">
        <v>7.4176588415946494</v>
      </c>
    </row>
    <row r="38" spans="1:17" x14ac:dyDescent="0.3">
      <c r="A38">
        <v>1371.0717999999999</v>
      </c>
      <c r="B38">
        <v>259.21379999999999</v>
      </c>
      <c r="C38">
        <v>34</v>
      </c>
      <c r="D38">
        <v>42.329436607134596</v>
      </c>
      <c r="E38">
        <v>58.078909288473177</v>
      </c>
      <c r="F38">
        <v>405.12837070771479</v>
      </c>
      <c r="G38">
        <v>231.73968277757285</v>
      </c>
      <c r="H38">
        <v>560.64080837129609</v>
      </c>
      <c r="I38">
        <v>293.77406672380653</v>
      </c>
      <c r="J38">
        <v>8.3924016332417626</v>
      </c>
      <c r="K38">
        <v>14.67163482424963</v>
      </c>
      <c r="L38">
        <v>6.064488972676207</v>
      </c>
      <c r="M38">
        <v>11.573519875042376</v>
      </c>
      <c r="N38">
        <v>5.9928211692568709</v>
      </c>
      <c r="O38">
        <v>8.9503400022215764</v>
      </c>
      <c r="P38">
        <v>4.8963743061304932</v>
      </c>
      <c r="Q38">
        <v>7.4911278611449585</v>
      </c>
    </row>
    <row r="39" spans="1:17" x14ac:dyDescent="0.3">
      <c r="A39">
        <v>1376.6075000000001</v>
      </c>
      <c r="B39">
        <v>264.74950000000001</v>
      </c>
      <c r="C39">
        <v>35</v>
      </c>
      <c r="D39">
        <v>42.448386251973808</v>
      </c>
      <c r="E39">
        <v>58.313428382390384</v>
      </c>
      <c r="F39">
        <v>416.26694633438558</v>
      </c>
      <c r="G39">
        <v>238.20905160891107</v>
      </c>
      <c r="H39">
        <v>575.28939790396146</v>
      </c>
      <c r="I39">
        <v>301.66802805881696</v>
      </c>
      <c r="J39">
        <v>8.4080660999407435</v>
      </c>
      <c r="K39">
        <v>14.692976511011263</v>
      </c>
      <c r="L39">
        <v>6.0838944933664294</v>
      </c>
      <c r="M39">
        <v>11.602157585349405</v>
      </c>
      <c r="N39">
        <v>6.0601991330720892</v>
      </c>
      <c r="O39">
        <v>9.0203919366863055</v>
      </c>
      <c r="P39">
        <v>4.9655143063755887</v>
      </c>
      <c r="Q39">
        <v>7.5646162226995699</v>
      </c>
    </row>
    <row r="40" spans="1:17" x14ac:dyDescent="0.3">
      <c r="A40">
        <v>1382.1432</v>
      </c>
      <c r="B40">
        <v>270.28520000000003</v>
      </c>
      <c r="C40">
        <v>36</v>
      </c>
      <c r="D40">
        <v>42.567335896813013</v>
      </c>
      <c r="E40">
        <v>58.547947476307591</v>
      </c>
      <c r="F40">
        <v>427.36293628873977</v>
      </c>
      <c r="G40">
        <v>244.6331476005457</v>
      </c>
      <c r="H40">
        <v>589.84005262220205</v>
      </c>
      <c r="I40">
        <v>309.52172478756415</v>
      </c>
      <c r="J40">
        <v>8.4237534290239129</v>
      </c>
      <c r="K40">
        <v>14.715912521709178</v>
      </c>
      <c r="L40">
        <v>6.1033495165270386</v>
      </c>
      <c r="M40">
        <v>11.630847568036812</v>
      </c>
      <c r="N40">
        <v>6.1275878650702627</v>
      </c>
      <c r="O40">
        <v>9.0911947977250236</v>
      </c>
      <c r="P40">
        <v>5.0346776222842351</v>
      </c>
      <c r="Q40">
        <v>7.6381292045453382</v>
      </c>
    </row>
    <row r="41" spans="1:17" x14ac:dyDescent="0.3">
      <c r="A41">
        <v>1387.6788999999999</v>
      </c>
      <c r="B41">
        <v>275.82090000000005</v>
      </c>
      <c r="C41">
        <v>37</v>
      </c>
      <c r="D41">
        <v>42.686285541652232</v>
      </c>
      <c r="E41">
        <v>58.782466570224777</v>
      </c>
      <c r="F41">
        <v>438.41589480064476</v>
      </c>
      <c r="G41">
        <v>251.03239809756559</v>
      </c>
      <c r="H41">
        <v>604.29260312373788</v>
      </c>
      <c r="I41">
        <v>317.33541445223005</v>
      </c>
      <c r="J41">
        <v>8.4394750370135494</v>
      </c>
      <c r="K41">
        <v>14.739133386926287</v>
      </c>
      <c r="L41">
        <v>6.1228616416513875</v>
      </c>
      <c r="M41">
        <v>11.659587400248949</v>
      </c>
      <c r="N41">
        <v>6.1949927424333815</v>
      </c>
      <c r="O41">
        <v>9.1621318252422803</v>
      </c>
      <c r="P41">
        <v>5.1038678332178034</v>
      </c>
      <c r="Q41">
        <v>7.7116656655172555</v>
      </c>
    </row>
    <row r="42" spans="1:17" x14ac:dyDescent="0.3">
      <c r="A42">
        <v>1393.2146</v>
      </c>
      <c r="B42">
        <v>281.35660000000001</v>
      </c>
      <c r="C42">
        <v>38</v>
      </c>
      <c r="D42">
        <v>42.805235186491437</v>
      </c>
      <c r="E42">
        <v>59.016985664141998</v>
      </c>
      <c r="F42">
        <v>449.42629925324508</v>
      </c>
      <c r="G42">
        <v>257.41156827795533</v>
      </c>
      <c r="H42">
        <v>618.64894291390556</v>
      </c>
      <c r="I42">
        <v>325.10969194739988</v>
      </c>
      <c r="J42">
        <v>8.4552239295163183</v>
      </c>
      <c r="K42">
        <v>14.762351301541839</v>
      </c>
      <c r="L42">
        <v>6.1424173491699117</v>
      </c>
      <c r="M42">
        <v>11.688362709945938</v>
      </c>
      <c r="N42">
        <v>6.2624104708021857</v>
      </c>
      <c r="O42">
        <v>9.233067463026206</v>
      </c>
      <c r="P42">
        <v>5.1730785714590279</v>
      </c>
      <c r="Q42">
        <v>7.7852188363845372</v>
      </c>
    </row>
    <row r="43" spans="1:17" x14ac:dyDescent="0.3">
      <c r="A43">
        <v>1398.7502999999999</v>
      </c>
      <c r="B43">
        <v>286.89229999999998</v>
      </c>
      <c r="C43">
        <v>39</v>
      </c>
      <c r="D43">
        <v>42.924184831330642</v>
      </c>
      <c r="E43">
        <v>59.251504758059177</v>
      </c>
      <c r="F43">
        <v>460.39610728197778</v>
      </c>
      <c r="G43">
        <v>263.77103816897625</v>
      </c>
      <c r="H43">
        <v>632.90908026795796</v>
      </c>
      <c r="I43">
        <v>332.84462783602464</v>
      </c>
      <c r="J43">
        <v>8.4709664967070974</v>
      </c>
      <c r="K43">
        <v>14.785550479964346</v>
      </c>
      <c r="L43">
        <v>6.1620225109566089</v>
      </c>
      <c r="M43">
        <v>11.717178749002759</v>
      </c>
      <c r="N43">
        <v>6.3298252199490417</v>
      </c>
      <c r="O43">
        <v>9.3039942760632073</v>
      </c>
      <c r="P43">
        <v>5.2423126026605624</v>
      </c>
      <c r="Q43">
        <v>7.8587911907802992</v>
      </c>
    </row>
    <row r="44" spans="1:17" x14ac:dyDescent="0.3">
      <c r="A44">
        <v>1404.2860000000001</v>
      </c>
      <c r="B44">
        <v>292.428</v>
      </c>
      <c r="C44">
        <v>40</v>
      </c>
      <c r="D44">
        <v>43.043134476169854</v>
      </c>
      <c r="E44">
        <v>59.486023851976391</v>
      </c>
      <c r="F44">
        <v>471.32437484520801</v>
      </c>
      <c r="G44">
        <v>270.10966128715444</v>
      </c>
      <c r="H44">
        <v>647.07278839398793</v>
      </c>
      <c r="I44">
        <v>340.54019193244579</v>
      </c>
      <c r="J44">
        <v>8.4867242465736616</v>
      </c>
      <c r="K44">
        <v>14.808800177449363</v>
      </c>
      <c r="L44">
        <v>6.1816847683053711</v>
      </c>
      <c r="M44">
        <v>11.746043770344427</v>
      </c>
      <c r="N44">
        <v>6.3972471201361945</v>
      </c>
      <c r="O44">
        <v>9.3749448835786495</v>
      </c>
      <c r="P44">
        <v>5.3115735258718288</v>
      </c>
      <c r="Q44">
        <v>7.9323866158322236</v>
      </c>
    </row>
    <row r="45" spans="1:17" x14ac:dyDescent="0.3">
      <c r="A45">
        <v>1409.8217</v>
      </c>
      <c r="B45">
        <v>297.96370000000002</v>
      </c>
      <c r="C45">
        <v>41</v>
      </c>
      <c r="D45">
        <v>43.162084121009066</v>
      </c>
      <c r="E45">
        <v>59.720542945893591</v>
      </c>
      <c r="F45">
        <v>482.21279115053102</v>
      </c>
      <c r="G45">
        <v>276.4280705741669</v>
      </c>
      <c r="H45">
        <v>661.13966912311662</v>
      </c>
      <c r="I45">
        <v>348.19643009294106</v>
      </c>
      <c r="J45">
        <v>8.5024704347175106</v>
      </c>
      <c r="K45">
        <v>14.8320682175436</v>
      </c>
      <c r="L45">
        <v>6.2014127898843459</v>
      </c>
      <c r="M45">
        <v>11.774962767153076</v>
      </c>
      <c r="N45">
        <v>6.4646635747519472</v>
      </c>
      <c r="O45">
        <v>9.4459041304630347</v>
      </c>
      <c r="P45">
        <v>5.3808654240355267</v>
      </c>
      <c r="Q45">
        <v>8.0060074633290981</v>
      </c>
    </row>
    <row r="46" spans="1:17" x14ac:dyDescent="0.3">
      <c r="A46">
        <v>1415.3573999999999</v>
      </c>
      <c r="B46">
        <v>303.49940000000004</v>
      </c>
      <c r="C46">
        <v>42</v>
      </c>
      <c r="D46">
        <v>43.281033765848271</v>
      </c>
      <c r="E46">
        <v>59.955062039810791</v>
      </c>
      <c r="F46">
        <v>493.06360464609435</v>
      </c>
      <c r="G46">
        <v>282.72787804128239</v>
      </c>
      <c r="H46">
        <v>675.11236917556982</v>
      </c>
      <c r="I46">
        <v>355.81389392090188</v>
      </c>
      <c r="J46">
        <v>8.5181708007319443</v>
      </c>
      <c r="K46">
        <v>14.855273661364016</v>
      </c>
      <c r="L46">
        <v>6.2211865635478336</v>
      </c>
      <c r="M46">
        <v>11.803923544744062</v>
      </c>
      <c r="N46">
        <v>6.5320584471447454</v>
      </c>
      <c r="O46">
        <v>9.5168338945024509</v>
      </c>
      <c r="P46">
        <v>5.4501788714310297</v>
      </c>
      <c r="Q46">
        <v>8.079647989574454</v>
      </c>
    </row>
    <row r="47" spans="1:17" x14ac:dyDescent="0.3">
      <c r="A47">
        <v>1420.8931</v>
      </c>
      <c r="B47">
        <v>309.0351</v>
      </c>
      <c r="C47">
        <v>43</v>
      </c>
      <c r="D47">
        <v>43.399983410687483</v>
      </c>
      <c r="E47">
        <v>60.189581133727991</v>
      </c>
      <c r="F47">
        <v>503.88510143041259</v>
      </c>
      <c r="G47">
        <v>289.01233559112927</v>
      </c>
      <c r="H47">
        <v>688.99212067847873</v>
      </c>
      <c r="I47">
        <v>363.3929842860727</v>
      </c>
      <c r="J47">
        <v>8.5336914860020663</v>
      </c>
      <c r="K47">
        <v>14.878257674382745</v>
      </c>
      <c r="L47">
        <v>6.2410002537701219</v>
      </c>
      <c r="M47">
        <v>11.832919692843944</v>
      </c>
      <c r="N47">
        <v>6.5993686899069735</v>
      </c>
      <c r="O47">
        <v>9.5876593646342734</v>
      </c>
      <c r="P47">
        <v>5.5195111195257276</v>
      </c>
      <c r="Q47">
        <v>8.1533051753294981</v>
      </c>
    </row>
    <row r="48" spans="1:17" x14ac:dyDescent="0.3">
      <c r="A48">
        <v>1426.4287999999999</v>
      </c>
      <c r="B48">
        <v>314.57080000000002</v>
      </c>
      <c r="C48">
        <v>44</v>
      </c>
      <c r="D48">
        <v>43.518933055526702</v>
      </c>
      <c r="E48">
        <v>60.424100227645177</v>
      </c>
      <c r="F48">
        <v>514.83215488106794</v>
      </c>
      <c r="G48">
        <v>295.33248499726471</v>
      </c>
      <c r="H48">
        <v>702.77853274967242</v>
      </c>
      <c r="I48">
        <v>370.93370825281096</v>
      </c>
      <c r="J48">
        <v>8.546474726343483</v>
      </c>
      <c r="K48">
        <v>14.898462659943254</v>
      </c>
      <c r="L48">
        <v>6.2608628393708594</v>
      </c>
      <c r="M48">
        <v>11.861957816465598</v>
      </c>
      <c r="N48">
        <v>6.6653895961077811</v>
      </c>
      <c r="O48">
        <v>9.6571759128332726</v>
      </c>
      <c r="P48">
        <v>5.5888663973436747</v>
      </c>
      <c r="Q48">
        <v>8.226982131555296</v>
      </c>
    </row>
    <row r="49" spans="1:17" x14ac:dyDescent="0.3">
      <c r="A49">
        <v>1431.9645</v>
      </c>
      <c r="B49">
        <v>320.10649999999998</v>
      </c>
      <c r="C49">
        <v>45</v>
      </c>
      <c r="D49">
        <v>43.6378827003659</v>
      </c>
      <c r="E49">
        <v>60.658619321562391</v>
      </c>
      <c r="F49">
        <v>525.55920959348202</v>
      </c>
      <c r="G49">
        <v>301.57415787762153</v>
      </c>
      <c r="H49">
        <v>716.4704907696804</v>
      </c>
      <c r="I49">
        <v>378.43589359617999</v>
      </c>
      <c r="J49">
        <v>8.5623083334049692</v>
      </c>
      <c r="K49">
        <v>14.921702945867448</v>
      </c>
      <c r="L49">
        <v>6.2807890317517474</v>
      </c>
      <c r="M49">
        <v>11.891049649750835</v>
      </c>
      <c r="N49">
        <v>6.7328472250337406</v>
      </c>
      <c r="O49">
        <v>9.7281220875035679</v>
      </c>
      <c r="P49">
        <v>5.6582516339550732</v>
      </c>
      <c r="Q49">
        <v>8.3006843850326426</v>
      </c>
    </row>
    <row r="50" spans="1:17" x14ac:dyDescent="0.3">
      <c r="A50">
        <v>1437.5001999999999</v>
      </c>
      <c r="B50">
        <v>325.6422</v>
      </c>
      <c r="C50">
        <v>46</v>
      </c>
      <c r="D50">
        <v>43.756832345205112</v>
      </c>
      <c r="E50">
        <v>60.893138415479591</v>
      </c>
      <c r="F50">
        <v>536.24507501072594</v>
      </c>
      <c r="G50">
        <v>307.79638970901283</v>
      </c>
      <c r="H50">
        <v>730.07067593697195</v>
      </c>
      <c r="I50">
        <v>385.90024511288243</v>
      </c>
      <c r="J50">
        <v>8.5781673610857716</v>
      </c>
      <c r="K50">
        <v>14.944944625077595</v>
      </c>
      <c r="L50">
        <v>6.3007598464304353</v>
      </c>
      <c r="M50">
        <v>11.920179005469201</v>
      </c>
      <c r="N50">
        <v>6.8003168270713985</v>
      </c>
      <c r="O50">
        <v>9.799068918411546</v>
      </c>
      <c r="P50">
        <v>5.7276578876687347</v>
      </c>
      <c r="Q50">
        <v>8.3744043115759936</v>
      </c>
    </row>
    <row r="51" spans="1:17" x14ac:dyDescent="0.3">
      <c r="A51">
        <v>1443.0358999999999</v>
      </c>
      <c r="B51">
        <v>331.17790000000002</v>
      </c>
      <c r="C51">
        <v>47</v>
      </c>
      <c r="D51">
        <v>43.875781990044331</v>
      </c>
      <c r="E51">
        <v>61.127657509396791</v>
      </c>
      <c r="F51">
        <v>546.8924823918278</v>
      </c>
      <c r="G51">
        <v>313.99955207468668</v>
      </c>
      <c r="H51">
        <v>743.58038694156426</v>
      </c>
      <c r="I51">
        <v>393.32693113696592</v>
      </c>
      <c r="J51">
        <v>8.5940109826425211</v>
      </c>
      <c r="K51">
        <v>14.968174218548175</v>
      </c>
      <c r="L51">
        <v>6.3207691899078542</v>
      </c>
      <c r="M51">
        <v>11.949347039151373</v>
      </c>
      <c r="N51">
        <v>6.867779172824628</v>
      </c>
      <c r="O51">
        <v>9.8700100569361897</v>
      </c>
      <c r="P51">
        <v>5.7970822884465996</v>
      </c>
      <c r="Q51">
        <v>8.448142455440296</v>
      </c>
    </row>
    <row r="52" spans="1:17" x14ac:dyDescent="0.3">
      <c r="A52">
        <v>1448.5716</v>
      </c>
      <c r="B52">
        <v>336.71360000000004</v>
      </c>
      <c r="C52">
        <v>48</v>
      </c>
      <c r="D52">
        <v>43.994731634883529</v>
      </c>
      <c r="E52">
        <v>61.362176603313991</v>
      </c>
      <c r="F52">
        <v>557.50015506614022</v>
      </c>
      <c r="G52">
        <v>320.18371874800505</v>
      </c>
      <c r="H52">
        <v>757.00153309725442</v>
      </c>
      <c r="I52">
        <v>400.71594933296683</v>
      </c>
      <c r="J52">
        <v>8.6098630760569783</v>
      </c>
      <c r="K52">
        <v>14.991393125075655</v>
      </c>
      <c r="L52">
        <v>6.3408061808817084</v>
      </c>
      <c r="M52">
        <v>11.978559895083031</v>
      </c>
      <c r="N52">
        <v>6.9352455088228364</v>
      </c>
      <c r="O52">
        <v>9.9409461619106327</v>
      </c>
      <c r="P52">
        <v>5.8665197111952843</v>
      </c>
      <c r="Q52">
        <v>8.5219017105841068</v>
      </c>
    </row>
    <row r="53" spans="1:17" x14ac:dyDescent="0.3">
      <c r="A53">
        <v>1454.1072999999999</v>
      </c>
      <c r="B53">
        <v>342.24930000000001</v>
      </c>
      <c r="C53">
        <v>49</v>
      </c>
      <c r="D53">
        <v>44.113681279722741</v>
      </c>
      <c r="E53">
        <v>61.596695697231198</v>
      </c>
      <c r="F53">
        <v>568.08233475716668</v>
      </c>
      <c r="G53">
        <v>326.3533910740656</v>
      </c>
      <c r="H53">
        <v>770.33390213571488</v>
      </c>
      <c r="I53">
        <v>408.06785084288606</v>
      </c>
      <c r="J53">
        <v>8.6255102477259058</v>
      </c>
      <c r="K53">
        <v>15.014398912398461</v>
      </c>
      <c r="L53">
        <v>6.3608780379715579</v>
      </c>
      <c r="M53">
        <v>12.007807010228291</v>
      </c>
      <c r="N53">
        <v>7.0026153266789013</v>
      </c>
      <c r="O53">
        <v>10.011781887739675</v>
      </c>
      <c r="P53">
        <v>5.9359735558846038</v>
      </c>
      <c r="Q53">
        <v>8.5956771018175253</v>
      </c>
    </row>
    <row r="54" spans="1:17" x14ac:dyDescent="0.3">
      <c r="A54">
        <v>1459.643</v>
      </c>
      <c r="B54">
        <v>347.78500000000003</v>
      </c>
      <c r="C54">
        <v>50</v>
      </c>
      <c r="D54">
        <v>44.232630924561953</v>
      </c>
      <c r="E54">
        <v>61.831214791148405</v>
      </c>
      <c r="F54">
        <v>578.83299023862367</v>
      </c>
      <c r="G54">
        <v>332.57271443620959</v>
      </c>
      <c r="H54">
        <v>783.57477793950568</v>
      </c>
      <c r="I54">
        <v>415.38263453592856</v>
      </c>
      <c r="J54">
        <v>8.6380701935091011</v>
      </c>
      <c r="K54">
        <v>15.034306132047536</v>
      </c>
      <c r="L54">
        <v>6.3810119222418553</v>
      </c>
      <c r="M54">
        <v>12.037094438447268</v>
      </c>
      <c r="N54">
        <v>7.068531061142787</v>
      </c>
      <c r="O54">
        <v>10.08115818819439</v>
      </c>
      <c r="P54">
        <v>6.0054566153759144</v>
      </c>
      <c r="Q54">
        <v>8.6694714805086619</v>
      </c>
    </row>
    <row r="55" spans="1:17" x14ac:dyDescent="0.3">
      <c r="A55">
        <v>1465.1786999999999</v>
      </c>
      <c r="B55">
        <v>353.32069999999999</v>
      </c>
      <c r="C55">
        <v>51</v>
      </c>
      <c r="D55">
        <v>44.35158056940115</v>
      </c>
      <c r="E55">
        <v>62.065733885065612</v>
      </c>
      <c r="F55">
        <v>589.32182920599564</v>
      </c>
      <c r="G55">
        <v>338.70002913977112</v>
      </c>
      <c r="H55">
        <v>796.72097353520553</v>
      </c>
      <c r="I55">
        <v>422.65918691808145</v>
      </c>
      <c r="J55">
        <v>8.6540150852231719</v>
      </c>
      <c r="K55">
        <v>15.057571778050796</v>
      </c>
      <c r="L55">
        <v>6.4012372830732831</v>
      </c>
      <c r="M55">
        <v>12.066459591681529</v>
      </c>
      <c r="N55">
        <v>7.136041105140114</v>
      </c>
      <c r="O55">
        <v>10.152116307461924</v>
      </c>
      <c r="P55">
        <v>6.0749827603275168</v>
      </c>
      <c r="Q55">
        <v>8.7433024676819997</v>
      </c>
    </row>
    <row r="56" spans="1:17" x14ac:dyDescent="0.3">
      <c r="A56">
        <v>1470.7143999999998</v>
      </c>
      <c r="B56">
        <v>358.85640000000001</v>
      </c>
      <c r="C56">
        <v>52</v>
      </c>
      <c r="D56">
        <v>44.470530214240362</v>
      </c>
      <c r="E56">
        <v>62.300252978982797</v>
      </c>
      <c r="F56">
        <v>599.77074808257487</v>
      </c>
      <c r="G56">
        <v>344.80871777954911</v>
      </c>
      <c r="H56">
        <v>809.77801602169473</v>
      </c>
      <c r="I56">
        <v>429.89918841416204</v>
      </c>
      <c r="J56">
        <v>8.6699793489829844</v>
      </c>
      <c r="K56">
        <v>15.080825199218372</v>
      </c>
      <c r="L56">
        <v>6.4215129296134004</v>
      </c>
      <c r="M56">
        <v>12.095859076129157</v>
      </c>
      <c r="N56">
        <v>7.2035602733709858</v>
      </c>
      <c r="O56">
        <v>10.223068668831854</v>
      </c>
      <c r="P56">
        <v>6.1445325898479108</v>
      </c>
      <c r="Q56">
        <v>8.8171496248568317</v>
      </c>
    </row>
    <row r="57" spans="1:17" x14ac:dyDescent="0.3">
      <c r="A57">
        <v>1476.2501</v>
      </c>
      <c r="B57">
        <v>364.39210000000003</v>
      </c>
      <c r="C57">
        <v>53</v>
      </c>
      <c r="D57">
        <v>44.589479859079574</v>
      </c>
      <c r="E57">
        <v>62.534772072900019</v>
      </c>
      <c r="F57">
        <v>610.17854551271716</v>
      </c>
      <c r="G57">
        <v>350.89822289444663</v>
      </c>
      <c r="H57">
        <v>822.74652900539616</v>
      </c>
      <c r="I57">
        <v>437.10263995507069</v>
      </c>
      <c r="J57">
        <v>8.6859822243447589</v>
      </c>
      <c r="K57">
        <v>15.104094732318686</v>
      </c>
      <c r="L57">
        <v>6.4418381763422046</v>
      </c>
      <c r="M57">
        <v>12.125298535247422</v>
      </c>
      <c r="N57">
        <v>7.2710976276663821</v>
      </c>
      <c r="O57">
        <v>10.2940286189221</v>
      </c>
      <c r="P57">
        <v>6.214105781057178</v>
      </c>
      <c r="Q57">
        <v>8.891015610101535</v>
      </c>
    </row>
    <row r="58" spans="1:17" x14ac:dyDescent="0.3">
      <c r="A58">
        <v>1481.7857999999999</v>
      </c>
      <c r="B58">
        <v>369.92779999999999</v>
      </c>
      <c r="C58">
        <v>54</v>
      </c>
      <c r="D58">
        <v>44.708429503918772</v>
      </c>
      <c r="E58">
        <v>62.769291166817204</v>
      </c>
      <c r="F58">
        <v>620.54604448830014</v>
      </c>
      <c r="G58">
        <v>356.96834668710045</v>
      </c>
      <c r="H58">
        <v>835.61497121464936</v>
      </c>
      <c r="I58">
        <v>444.26777496009197</v>
      </c>
      <c r="J58">
        <v>8.7020134089369936</v>
      </c>
      <c r="K58">
        <v>15.127391686449315</v>
      </c>
      <c r="L58">
        <v>6.4623064282232328</v>
      </c>
      <c r="M58">
        <v>12.154831622629112</v>
      </c>
      <c r="N58">
        <v>7.3386483156093236</v>
      </c>
      <c r="O58">
        <v>10.365001484317627</v>
      </c>
      <c r="P58">
        <v>6.2837463276931427</v>
      </c>
      <c r="Q58">
        <v>8.9649256942583122</v>
      </c>
    </row>
    <row r="59" spans="1:17" x14ac:dyDescent="0.3">
      <c r="A59">
        <v>1487.3215</v>
      </c>
      <c r="B59">
        <v>375.46350000000001</v>
      </c>
      <c r="C59">
        <v>55</v>
      </c>
      <c r="D59">
        <v>44.827379148757984</v>
      </c>
      <c r="E59">
        <v>63.003810260734426</v>
      </c>
      <c r="F59">
        <v>630.87438178930893</v>
      </c>
      <c r="G59">
        <v>363.0203213606124</v>
      </c>
      <c r="H59">
        <v>848.39682624958618</v>
      </c>
      <c r="I59">
        <v>451.3965671231922</v>
      </c>
      <c r="J59">
        <v>8.7180588699777282</v>
      </c>
      <c r="K59">
        <v>15.15066699127425</v>
      </c>
      <c r="L59">
        <v>6.4828153875978529</v>
      </c>
      <c r="M59">
        <v>12.18440812488274</v>
      </c>
      <c r="N59">
        <v>7.4062057277595104</v>
      </c>
      <c r="O59">
        <v>10.435964152890172</v>
      </c>
      <c r="P59">
        <v>6.3534060475585887</v>
      </c>
      <c r="Q59">
        <v>9.038856226819771</v>
      </c>
    </row>
    <row r="60" spans="1:17" x14ac:dyDescent="0.3">
      <c r="A60">
        <v>1492.8571999999999</v>
      </c>
      <c r="B60">
        <v>380.99920000000003</v>
      </c>
      <c r="C60">
        <v>56</v>
      </c>
      <c r="D60">
        <v>44.946328793597203</v>
      </c>
      <c r="E60">
        <v>63.238329354651619</v>
      </c>
      <c r="F60">
        <v>641.16061251893836</v>
      </c>
      <c r="G60">
        <v>369.0510102922525</v>
      </c>
      <c r="H60">
        <v>861.09165476263422</v>
      </c>
      <c r="I60">
        <v>458.48934925162285</v>
      </c>
      <c r="J60">
        <v>8.7341609741109743</v>
      </c>
      <c r="K60">
        <v>15.17405411128761</v>
      </c>
      <c r="L60">
        <v>6.5033727467068285</v>
      </c>
      <c r="M60">
        <v>12.214024184292821</v>
      </c>
      <c r="N60">
        <v>7.473789818806269</v>
      </c>
      <c r="O60">
        <v>10.506979486416464</v>
      </c>
      <c r="P60">
        <v>6.4230885636989159</v>
      </c>
      <c r="Q60">
        <v>9.1128053908019186</v>
      </c>
    </row>
    <row r="61" spans="1:17" x14ac:dyDescent="0.3">
      <c r="A61">
        <v>1498.3928999999998</v>
      </c>
      <c r="B61">
        <v>386.53489999999999</v>
      </c>
      <c r="C61">
        <v>57</v>
      </c>
      <c r="D61">
        <v>45.065278438436401</v>
      </c>
      <c r="E61">
        <v>63.472848448568811</v>
      </c>
      <c r="F61">
        <v>651.40912734755784</v>
      </c>
      <c r="G61">
        <v>375.05871891647541</v>
      </c>
      <c r="H61">
        <v>873.69747497723529</v>
      </c>
      <c r="I61">
        <v>465.54581585783598</v>
      </c>
      <c r="J61">
        <v>8.7502611810331263</v>
      </c>
      <c r="K61">
        <v>15.197620299208067</v>
      </c>
      <c r="L61">
        <v>6.5239973368911448</v>
      </c>
      <c r="M61">
        <v>12.243692899477402</v>
      </c>
      <c r="N61">
        <v>7.5413730162666015</v>
      </c>
      <c r="O61">
        <v>10.578079160926999</v>
      </c>
      <c r="P61">
        <v>6.4928027456757285</v>
      </c>
      <c r="Q61">
        <v>9.1867793556538562</v>
      </c>
    </row>
    <row r="62" spans="1:17" x14ac:dyDescent="0.3">
      <c r="A62">
        <v>1503.9286</v>
      </c>
      <c r="B62">
        <v>392.07060000000001</v>
      </c>
      <c r="C62">
        <v>58</v>
      </c>
      <c r="D62">
        <v>45.184228083275613</v>
      </c>
      <c r="E62">
        <v>63.707367542486018</v>
      </c>
      <c r="F62">
        <v>661.61806638635233</v>
      </c>
      <c r="G62">
        <v>381.04730961556152</v>
      </c>
      <c r="H62">
        <v>886.21704524315032</v>
      </c>
      <c r="I62">
        <v>472.56676499784652</v>
      </c>
      <c r="J62">
        <v>8.7663869756136403</v>
      </c>
      <c r="K62">
        <v>15.221207061799277</v>
      </c>
      <c r="L62">
        <v>6.5446721332342026</v>
      </c>
      <c r="M62">
        <v>12.273398024565758</v>
      </c>
      <c r="N62">
        <v>7.6089682655140258</v>
      </c>
      <c r="O62">
        <v>10.649188526107459</v>
      </c>
      <c r="P62">
        <v>6.5625405747533092</v>
      </c>
      <c r="Q62">
        <v>9.2607704695704722</v>
      </c>
    </row>
    <row r="63" spans="1:17" x14ac:dyDescent="0.3">
      <c r="A63">
        <v>1509.4643000000001</v>
      </c>
      <c r="B63">
        <v>397.60630000000003</v>
      </c>
      <c r="C63">
        <v>59</v>
      </c>
      <c r="D63">
        <v>45.303177728114832</v>
      </c>
      <c r="E63">
        <v>63.941886636403225</v>
      </c>
      <c r="F63">
        <v>671.78961820235145</v>
      </c>
      <c r="G63">
        <v>387.01602485147345</v>
      </c>
      <c r="H63">
        <v>898.65221731531722</v>
      </c>
      <c r="I63">
        <v>479.55260776202698</v>
      </c>
      <c r="J63">
        <v>8.7825114293785447</v>
      </c>
      <c r="K63">
        <v>15.24484677931428</v>
      </c>
      <c r="L63">
        <v>6.5653874617101398</v>
      </c>
      <c r="M63">
        <v>12.303134013876146</v>
      </c>
      <c r="N63">
        <v>7.6765628832372945</v>
      </c>
      <c r="O63">
        <v>10.720322833057025</v>
      </c>
      <c r="P63">
        <v>6.632297494465476</v>
      </c>
      <c r="Q63">
        <v>9.3347761205356647</v>
      </c>
    </row>
    <row r="64" spans="1:17" x14ac:dyDescent="0.3">
      <c r="A64">
        <v>1515</v>
      </c>
      <c r="B64">
        <v>403.142</v>
      </c>
      <c r="C64">
        <v>60</v>
      </c>
      <c r="D64">
        <v>45.422127372954051</v>
      </c>
      <c r="E64">
        <v>64.176405730320425</v>
      </c>
      <c r="F64">
        <v>681.93726331138987</v>
      </c>
      <c r="G64">
        <v>392.97081118546981</v>
      </c>
      <c r="H64">
        <v>911.00212646595241</v>
      </c>
      <c r="I64">
        <v>486.50312828658269</v>
      </c>
      <c r="J64">
        <v>8.7984633232459792</v>
      </c>
      <c r="K64">
        <v>15.268309577242849</v>
      </c>
      <c r="L64">
        <v>6.5861536715350821</v>
      </c>
      <c r="M64">
        <v>12.332911447314684</v>
      </c>
      <c r="N64">
        <v>7.7440762252488575</v>
      </c>
      <c r="O64">
        <v>10.791373810881382</v>
      </c>
      <c r="P64">
        <v>6.7020783792930239</v>
      </c>
      <c r="Q64">
        <v>9.4088012916852151</v>
      </c>
    </row>
    <row r="65" spans="1:17" x14ac:dyDescent="0.3">
      <c r="A65">
        <v>1520.5356999999999</v>
      </c>
      <c r="B65">
        <v>408.67770000000002</v>
      </c>
      <c r="C65">
        <v>61</v>
      </c>
      <c r="D65">
        <v>45.541077017793242</v>
      </c>
      <c r="E65">
        <v>64.410924824237611</v>
      </c>
      <c r="F65">
        <v>692.33680686795992</v>
      </c>
      <c r="G65">
        <v>399.00393606623368</v>
      </c>
      <c r="H65">
        <v>923.2664257293859</v>
      </c>
      <c r="I65">
        <v>493.41806074905162</v>
      </c>
      <c r="J65">
        <v>8.8107405810122863</v>
      </c>
      <c r="K65">
        <v>15.288069737205337</v>
      </c>
      <c r="L65">
        <v>6.6069769570370376</v>
      </c>
      <c r="M65">
        <v>12.362741628751223</v>
      </c>
      <c r="N65">
        <v>7.8098588136567857</v>
      </c>
      <c r="O65">
        <v>10.860680846223714</v>
      </c>
      <c r="P65">
        <v>6.7718861467644444</v>
      </c>
      <c r="Q65">
        <v>9.4828513071418268</v>
      </c>
    </row>
    <row r="66" spans="1:17" x14ac:dyDescent="0.3">
      <c r="A66">
        <v>1526.0714</v>
      </c>
      <c r="B66">
        <v>414.21340000000004</v>
      </c>
      <c r="C66">
        <v>62</v>
      </c>
      <c r="D66">
        <v>45.660026662632461</v>
      </c>
      <c r="E66">
        <v>64.645443918154825</v>
      </c>
      <c r="F66">
        <v>702.43438487757965</v>
      </c>
      <c r="G66">
        <v>404.93071555593161</v>
      </c>
      <c r="H66">
        <v>935.44045478884414</v>
      </c>
      <c r="I66">
        <v>500.29620248891058</v>
      </c>
      <c r="J66">
        <v>8.8264471863525547</v>
      </c>
      <c r="K66">
        <v>15.311261314143545</v>
      </c>
      <c r="L66">
        <v>6.6278938100870555</v>
      </c>
      <c r="M66">
        <v>12.392658527399931</v>
      </c>
      <c r="N66">
        <v>7.8772566247720519</v>
      </c>
      <c r="O66">
        <v>10.931604078961609</v>
      </c>
      <c r="P66">
        <v>6.8417379845510027</v>
      </c>
      <c r="Q66">
        <v>9.5569421664053671</v>
      </c>
    </row>
    <row r="67" spans="1:17" x14ac:dyDescent="0.3">
      <c r="A67">
        <v>1531.6070999999999</v>
      </c>
      <c r="B67">
        <v>419.7491</v>
      </c>
      <c r="C67">
        <v>63</v>
      </c>
      <c r="D67">
        <v>45.778976307471673</v>
      </c>
      <c r="E67">
        <v>64.879963012072025</v>
      </c>
      <c r="F67">
        <v>712.69229977337181</v>
      </c>
      <c r="G67">
        <v>410.90518044234977</v>
      </c>
      <c r="H67">
        <v>947.52544891169975</v>
      </c>
      <c r="I67">
        <v>507.13810508054308</v>
      </c>
      <c r="J67">
        <v>8.8397194722088752</v>
      </c>
      <c r="K67">
        <v>15.332004315978423</v>
      </c>
      <c r="L67">
        <v>6.6488979343362207</v>
      </c>
      <c r="M67">
        <v>12.422651614789311</v>
      </c>
      <c r="N67">
        <v>7.9435078714103806</v>
      </c>
      <c r="O67">
        <v>11.001374032825836</v>
      </c>
      <c r="P67">
        <v>6.9116309270723599</v>
      </c>
      <c r="Q67">
        <v>9.6310689105657641</v>
      </c>
    </row>
    <row r="68" spans="1:17" x14ac:dyDescent="0.3">
      <c r="A68">
        <v>1537.1428000000001</v>
      </c>
      <c r="B68">
        <v>425.28480000000002</v>
      </c>
      <c r="C68">
        <v>64</v>
      </c>
      <c r="D68">
        <v>45.897925952310885</v>
      </c>
      <c r="E68">
        <v>65.114482105989239</v>
      </c>
      <c r="F68">
        <v>723.02055897303831</v>
      </c>
      <c r="G68">
        <v>416.89760375902489</v>
      </c>
      <c r="H68">
        <v>959.52224222341499</v>
      </c>
      <c r="I68">
        <v>513.94440051615766</v>
      </c>
      <c r="J68">
        <v>8.8517538271531482</v>
      </c>
      <c r="K68">
        <v>15.35149145088233</v>
      </c>
      <c r="L68">
        <v>6.6699860809582203</v>
      </c>
      <c r="M68">
        <v>12.452708879739594</v>
      </c>
      <c r="N68">
        <v>8.0091760525891331</v>
      </c>
      <c r="O68">
        <v>11.070552473365577</v>
      </c>
      <c r="P68">
        <v>6.9815634441313215</v>
      </c>
      <c r="Q68">
        <v>9.7052258823573485</v>
      </c>
    </row>
    <row r="69" spans="1:17" x14ac:dyDescent="0.3">
      <c r="A69">
        <v>1542.6785</v>
      </c>
      <c r="B69">
        <v>430.82050000000004</v>
      </c>
      <c r="C69">
        <v>65</v>
      </c>
      <c r="D69">
        <v>46.01687559715009</v>
      </c>
      <c r="E69">
        <v>65.349001199906411</v>
      </c>
      <c r="F69">
        <v>732.98155889647228</v>
      </c>
      <c r="G69">
        <v>422.762773536878</v>
      </c>
      <c r="H69">
        <v>971.43059893103577</v>
      </c>
      <c r="I69">
        <v>520.71432125696845</v>
      </c>
      <c r="J69">
        <v>8.8678902233037924</v>
      </c>
      <c r="K69">
        <v>15.375052882779421</v>
      </c>
      <c r="L69">
        <v>6.6911625052295181</v>
      </c>
      <c r="M69">
        <v>12.482852371545015</v>
      </c>
      <c r="N69">
        <v>8.0767762951760851</v>
      </c>
      <c r="O69">
        <v>11.141649907789107</v>
      </c>
      <c r="P69">
        <v>7.0515375399631033</v>
      </c>
      <c r="Q69">
        <v>9.7794234669977005</v>
      </c>
    </row>
    <row r="70" spans="1:17" x14ac:dyDescent="0.3">
      <c r="A70">
        <v>1548.2141999999999</v>
      </c>
      <c r="B70">
        <v>436.3562</v>
      </c>
      <c r="C70">
        <v>66</v>
      </c>
      <c r="D70">
        <v>46.135825241989302</v>
      </c>
      <c r="E70">
        <v>65.583520293823611</v>
      </c>
      <c r="F70">
        <v>742.93478951338614</v>
      </c>
      <c r="G70">
        <v>428.62038157908239</v>
      </c>
      <c r="H70">
        <v>983.25604400107864</v>
      </c>
      <c r="I70">
        <v>527.45011157521424</v>
      </c>
      <c r="J70">
        <v>8.8836868230695263</v>
      </c>
      <c r="K70">
        <v>15.39824115615993</v>
      </c>
      <c r="L70">
        <v>6.7123919962324283</v>
      </c>
      <c r="M70">
        <v>12.513031763874869</v>
      </c>
      <c r="N70">
        <v>8.1442164936657466</v>
      </c>
      <c r="O70">
        <v>11.212571584551327</v>
      </c>
      <c r="P70">
        <v>7.1215366302254735</v>
      </c>
      <c r="Q70">
        <v>9.853637960785063</v>
      </c>
    </row>
    <row r="71" spans="1:17" x14ac:dyDescent="0.3">
      <c r="A71">
        <v>1553.7499</v>
      </c>
      <c r="B71">
        <v>441.89190000000002</v>
      </c>
      <c r="C71">
        <v>67</v>
      </c>
      <c r="D71">
        <v>46.254774886828514</v>
      </c>
      <c r="E71">
        <v>65.818039387740825</v>
      </c>
      <c r="F71">
        <v>753.01028784076243</v>
      </c>
      <c r="G71">
        <v>434.51342398672483</v>
      </c>
      <c r="H71">
        <v>994.99820390378898</v>
      </c>
      <c r="I71">
        <v>534.15181517121221</v>
      </c>
      <c r="J71">
        <v>8.8976208003904933</v>
      </c>
      <c r="K71">
        <v>15.419546624190597</v>
      </c>
      <c r="L71">
        <v>6.7336804968221369</v>
      </c>
      <c r="M71">
        <v>12.543250457461131</v>
      </c>
      <c r="N71">
        <v>8.2107793969839218</v>
      </c>
      <c r="O71">
        <v>11.282606459993769</v>
      </c>
      <c r="P71">
        <v>7.1915635140032261</v>
      </c>
      <c r="Q71">
        <v>9.9278709654641908</v>
      </c>
    </row>
    <row r="72" spans="1:17" x14ac:dyDescent="0.3">
      <c r="A72">
        <v>1559.2855999999999</v>
      </c>
      <c r="B72">
        <v>447.42760000000004</v>
      </c>
      <c r="C72">
        <v>68</v>
      </c>
      <c r="D72">
        <v>46.373724531667712</v>
      </c>
      <c r="E72">
        <v>66.052558481658025</v>
      </c>
      <c r="F72">
        <v>762.85321812015218</v>
      </c>
      <c r="G72">
        <v>440.32352139508805</v>
      </c>
      <c r="H72">
        <v>1006.6563363393176</v>
      </c>
      <c r="I72">
        <v>540.81883688684036</v>
      </c>
      <c r="J72">
        <v>8.9139035380315796</v>
      </c>
      <c r="K72">
        <v>15.443190448821333</v>
      </c>
      <c r="L72">
        <v>6.7550362070217949</v>
      </c>
      <c r="M72">
        <v>12.573526541981037</v>
      </c>
      <c r="N72">
        <v>8.2784485664128731</v>
      </c>
      <c r="O72">
        <v>11.353742701394847</v>
      </c>
      <c r="P72">
        <v>7.2616220535072653</v>
      </c>
      <c r="Q72">
        <v>10.002131001273067</v>
      </c>
    </row>
    <row r="73" spans="1:17" x14ac:dyDescent="0.3">
      <c r="A73">
        <v>1564.8213000000001</v>
      </c>
      <c r="B73">
        <v>452.9633</v>
      </c>
      <c r="C73">
        <v>69</v>
      </c>
      <c r="D73">
        <v>46.492674176506931</v>
      </c>
      <c r="E73">
        <v>66.287077575575239</v>
      </c>
      <c r="F73">
        <v>772.65998461454353</v>
      </c>
      <c r="G73">
        <v>446.11624981964064</v>
      </c>
      <c r="H73">
        <v>1018.2330145707883</v>
      </c>
      <c r="I73">
        <v>547.45189339855438</v>
      </c>
      <c r="J73">
        <v>8.9301893942937909</v>
      </c>
      <c r="K73">
        <v>15.466820593936189</v>
      </c>
      <c r="L73">
        <v>6.7764449799425623</v>
      </c>
      <c r="M73">
        <v>12.60384717489082</v>
      </c>
      <c r="N73">
        <v>8.3461192047123767</v>
      </c>
      <c r="O73">
        <v>11.424872499743945</v>
      </c>
      <c r="P73">
        <v>7.331705585552946</v>
      </c>
      <c r="Q73">
        <v>10.076412019373574</v>
      </c>
    </row>
    <row r="74" spans="1:17" x14ac:dyDescent="0.3">
      <c r="A74">
        <v>1570.357</v>
      </c>
      <c r="B74">
        <v>458.49900000000002</v>
      </c>
      <c r="C74">
        <v>70</v>
      </c>
      <c r="D74">
        <v>46.611623821346136</v>
      </c>
      <c r="E74">
        <v>66.521596669492439</v>
      </c>
      <c r="F74">
        <v>782.43420881240661</v>
      </c>
      <c r="G74">
        <v>451.892324171079</v>
      </c>
      <c r="H74">
        <v>1029.7303722876584</v>
      </c>
      <c r="I74">
        <v>554.0510753694798</v>
      </c>
      <c r="J74">
        <v>8.9464391014098581</v>
      </c>
      <c r="K74">
        <v>15.490415803898264</v>
      </c>
      <c r="L74">
        <v>6.7978960205366548</v>
      </c>
      <c r="M74">
        <v>12.63421426505113</v>
      </c>
      <c r="N74">
        <v>8.4137728167640446</v>
      </c>
      <c r="O74">
        <v>11.495985843636081</v>
      </c>
      <c r="P74">
        <v>7.4018090256727644</v>
      </c>
      <c r="Q74">
        <v>10.150714918839082</v>
      </c>
    </row>
    <row r="75" spans="1:17" x14ac:dyDescent="0.3">
      <c r="A75">
        <v>1575.8926999999999</v>
      </c>
      <c r="B75">
        <v>464.03470000000004</v>
      </c>
      <c r="C75">
        <v>71</v>
      </c>
      <c r="D75">
        <v>46.730573466185341</v>
      </c>
      <c r="E75">
        <v>66.756115763409625</v>
      </c>
      <c r="F75">
        <v>792.18412651082031</v>
      </c>
      <c r="G75">
        <v>457.65485724601132</v>
      </c>
      <c r="H75">
        <v>1041.148466920464</v>
      </c>
      <c r="I75">
        <v>560.61668346948738</v>
      </c>
      <c r="J75">
        <v>8.9625628214389899</v>
      </c>
      <c r="K75">
        <v>15.513874457107338</v>
      </c>
      <c r="L75">
        <v>6.81939245514193</v>
      </c>
      <c r="M75">
        <v>12.664624884261816</v>
      </c>
      <c r="N75">
        <v>8.4813670888977626</v>
      </c>
      <c r="O75">
        <v>11.567034869297554</v>
      </c>
      <c r="P75">
        <v>7.471933846371849</v>
      </c>
      <c r="Q75">
        <v>10.225038320487315</v>
      </c>
    </row>
    <row r="76" spans="1:17" x14ac:dyDescent="0.3">
      <c r="A76">
        <v>1581.4284</v>
      </c>
      <c r="B76">
        <v>469.57040000000001</v>
      </c>
      <c r="C76">
        <v>72</v>
      </c>
      <c r="D76">
        <v>46.849523111024553</v>
      </c>
      <c r="E76">
        <v>66.990634857326853</v>
      </c>
      <c r="F76">
        <v>801.95629475385545</v>
      </c>
      <c r="G76">
        <v>463.41810329314097</v>
      </c>
      <c r="H76">
        <v>1052.4866208645647</v>
      </c>
      <c r="I76">
        <v>567.14855744263707</v>
      </c>
      <c r="J76">
        <v>8.9780453711756163</v>
      </c>
      <c r="K76">
        <v>15.536725796500766</v>
      </c>
      <c r="L76">
        <v>6.8409420673543231</v>
      </c>
      <c r="M76">
        <v>12.695086508667048</v>
      </c>
      <c r="N76">
        <v>8.5486593698237154</v>
      </c>
      <c r="O76">
        <v>11.637797850151861</v>
      </c>
      <c r="P76">
        <v>7.5420837137238861</v>
      </c>
      <c r="Q76">
        <v>10.299385745582178</v>
      </c>
    </row>
    <row r="77" spans="1:17" x14ac:dyDescent="0.3">
      <c r="A77">
        <v>1586.9640999999999</v>
      </c>
      <c r="B77">
        <v>475.10610000000003</v>
      </c>
      <c r="C77">
        <v>73</v>
      </c>
      <c r="D77">
        <v>46.96847275586375</v>
      </c>
      <c r="E77">
        <v>67.225153951244039</v>
      </c>
      <c r="F77">
        <v>812.20195496791928</v>
      </c>
      <c r="G77">
        <v>469.3342623883666</v>
      </c>
      <c r="H77">
        <v>1063.7375944623273</v>
      </c>
      <c r="I77">
        <v>573.64508251594998</v>
      </c>
      <c r="J77">
        <v>8.9879123724694043</v>
      </c>
      <c r="K77">
        <v>15.553946483368749</v>
      </c>
      <c r="L77">
        <v>6.8625947207307556</v>
      </c>
      <c r="M77">
        <v>12.725638591693194</v>
      </c>
      <c r="N77">
        <v>8.6133067274330877</v>
      </c>
      <c r="O77">
        <v>11.70590879366668</v>
      </c>
      <c r="P77">
        <v>7.612282113464186</v>
      </c>
      <c r="Q77">
        <v>10.373775776687495</v>
      </c>
    </row>
    <row r="78" spans="1:17" x14ac:dyDescent="0.3">
      <c r="A78">
        <v>1592.4998000000001</v>
      </c>
      <c r="B78">
        <v>480.64180000000005</v>
      </c>
      <c r="C78">
        <v>74</v>
      </c>
      <c r="D78">
        <v>47.087422400702962</v>
      </c>
      <c r="E78">
        <v>67.459673045161253</v>
      </c>
      <c r="F78">
        <v>821.83780111886199</v>
      </c>
      <c r="G78">
        <v>475.04151454652134</v>
      </c>
      <c r="H78">
        <v>1074.9036996956052</v>
      </c>
      <c r="I78">
        <v>580.10706646053882</v>
      </c>
      <c r="J78">
        <v>9.0042098208740615</v>
      </c>
      <c r="K78">
        <v>15.577585902284987</v>
      </c>
      <c r="L78">
        <v>6.8843376407538255</v>
      </c>
      <c r="M78">
        <v>12.756265916825162</v>
      </c>
      <c r="N78">
        <v>8.6809828256316823</v>
      </c>
      <c r="O78">
        <v>11.777042959976228</v>
      </c>
      <c r="P78">
        <v>7.6825230287950514</v>
      </c>
      <c r="Q78">
        <v>10.448201246824652</v>
      </c>
    </row>
    <row r="79" spans="1:17" x14ac:dyDescent="0.3">
      <c r="A79">
        <v>1598.0355</v>
      </c>
      <c r="B79">
        <v>486.17750000000001</v>
      </c>
      <c r="C79">
        <v>75</v>
      </c>
      <c r="D79">
        <v>47.206372045542182</v>
      </c>
      <c r="E79">
        <v>67.694192139078424</v>
      </c>
      <c r="F79">
        <v>831.43575774988176</v>
      </c>
      <c r="G79">
        <v>480.73025682503692</v>
      </c>
      <c r="H79">
        <v>1085.9903991413762</v>
      </c>
      <c r="I79">
        <v>586.53605379824319</v>
      </c>
      <c r="J79">
        <v>9.0205405890856589</v>
      </c>
      <c r="K79">
        <v>15.601264729067479</v>
      </c>
      <c r="L79">
        <v>6.9061384022637533</v>
      </c>
      <c r="M79">
        <v>12.786937736277421</v>
      </c>
      <c r="N79">
        <v>8.7486746174593435</v>
      </c>
      <c r="O79">
        <v>11.848195687390781</v>
      </c>
      <c r="P79">
        <v>7.7527911874662276</v>
      </c>
      <c r="Q79">
        <v>10.522647673786665</v>
      </c>
    </row>
    <row r="80" spans="1:17" x14ac:dyDescent="0.3">
      <c r="A80">
        <v>1603.5711999999999</v>
      </c>
      <c r="B80">
        <v>491.71320000000003</v>
      </c>
      <c r="C80">
        <v>76</v>
      </c>
      <c r="D80">
        <v>47.325321690381379</v>
      </c>
      <c r="E80">
        <v>67.928711232995639</v>
      </c>
      <c r="F80">
        <v>840.99553158643573</v>
      </c>
      <c r="G80">
        <v>486.40981366363707</v>
      </c>
      <c r="H80">
        <v>1096.9961078424301</v>
      </c>
      <c r="I80">
        <v>592.93148568956178</v>
      </c>
      <c r="J80">
        <v>9.0369088949420764</v>
      </c>
      <c r="K80">
        <v>15.624684754521759</v>
      </c>
      <c r="L80">
        <v>6.9280099953569261</v>
      </c>
      <c r="M80">
        <v>12.817669804060792</v>
      </c>
      <c r="N80">
        <v>8.8163840895177188</v>
      </c>
      <c r="O80">
        <v>11.919226519379748</v>
      </c>
      <c r="P80">
        <v>7.8230927078131121</v>
      </c>
      <c r="Q80">
        <v>10.597122477712631</v>
      </c>
    </row>
    <row r="81" spans="1:17" x14ac:dyDescent="0.3">
      <c r="A81">
        <v>1609.1069</v>
      </c>
      <c r="B81">
        <v>497.24890000000005</v>
      </c>
      <c r="C81">
        <v>77</v>
      </c>
      <c r="D81">
        <v>47.444271335220598</v>
      </c>
      <c r="E81">
        <v>68.163230326912839</v>
      </c>
      <c r="F81">
        <v>850.5174210065951</v>
      </c>
      <c r="G81">
        <v>492.25558718877124</v>
      </c>
      <c r="H81">
        <v>1107.9227695483191</v>
      </c>
      <c r="I81">
        <v>599.29186448069856</v>
      </c>
      <c r="J81">
        <v>9.0533125010972508</v>
      </c>
      <c r="K81">
        <v>15.642280555867389</v>
      </c>
      <c r="L81">
        <v>6.9499429126627277</v>
      </c>
      <c r="M81">
        <v>12.848497462371267</v>
      </c>
      <c r="N81">
        <v>8.8841101880168054</v>
      </c>
      <c r="O81">
        <v>11.987514141813538</v>
      </c>
      <c r="P81">
        <v>7.8934231118641449</v>
      </c>
      <c r="Q81">
        <v>10.671642304776867</v>
      </c>
    </row>
    <row r="82" spans="1:17" x14ac:dyDescent="0.3">
      <c r="A82">
        <v>1614.6425999999999</v>
      </c>
      <c r="B82">
        <v>502.78460000000001</v>
      </c>
      <c r="C82">
        <v>78</v>
      </c>
      <c r="D82">
        <v>47.563220980059803</v>
      </c>
      <c r="E82">
        <v>68.397749420830053</v>
      </c>
      <c r="F82">
        <v>860.00594704905154</v>
      </c>
      <c r="G82">
        <v>497.89761598155559</v>
      </c>
      <c r="H82">
        <v>1118.7693349981296</v>
      </c>
      <c r="I82">
        <v>605.61621753600195</v>
      </c>
      <c r="J82">
        <v>9.0697047232803811</v>
      </c>
      <c r="K82">
        <v>15.665871355144123</v>
      </c>
      <c r="L82">
        <v>6.9719465451857792</v>
      </c>
      <c r="M82">
        <v>12.879443737050048</v>
      </c>
      <c r="N82">
        <v>8.9518309246650603</v>
      </c>
      <c r="O82">
        <v>12.058625408272881</v>
      </c>
      <c r="P82">
        <v>7.9637868227825015</v>
      </c>
      <c r="Q82">
        <v>10.746218000150572</v>
      </c>
    </row>
    <row r="83" spans="1:17" x14ac:dyDescent="0.3">
      <c r="A83">
        <v>1620.1783</v>
      </c>
      <c r="B83">
        <v>508.32030000000003</v>
      </c>
      <c r="C83">
        <v>79</v>
      </c>
      <c r="D83">
        <v>47.682170624899015</v>
      </c>
      <c r="E83">
        <v>68.632268514747238</v>
      </c>
      <c r="F83">
        <v>869.46232091085949</v>
      </c>
      <c r="G83">
        <v>503.52405063232169</v>
      </c>
      <c r="H83">
        <v>1129.5376592688333</v>
      </c>
      <c r="I83">
        <v>611.90800764451114</v>
      </c>
      <c r="J83">
        <v>9.0860751639287383</v>
      </c>
      <c r="K83">
        <v>15.689419383402321</v>
      </c>
      <c r="L83">
        <v>6.994012050128358</v>
      </c>
      <c r="M83">
        <v>12.910437355461962</v>
      </c>
      <c r="N83">
        <v>9.0195414022104359</v>
      </c>
      <c r="O83">
        <v>12.129716529582492</v>
      </c>
      <c r="P83">
        <v>8.0341796756104564</v>
      </c>
      <c r="Q83">
        <v>10.820815994422585</v>
      </c>
    </row>
    <row r="84" spans="1:17" x14ac:dyDescent="0.3">
      <c r="A84">
        <v>1625.7139999999999</v>
      </c>
      <c r="B84">
        <v>513.85599999999999</v>
      </c>
      <c r="C84">
        <v>80</v>
      </c>
      <c r="D84">
        <v>47.801120269738227</v>
      </c>
      <c r="E84">
        <v>68.866787608664453</v>
      </c>
      <c r="F84">
        <v>878.88390082012165</v>
      </c>
      <c r="G84">
        <v>509.13459507981605</v>
      </c>
      <c r="H84">
        <v>1140.2283772477008</v>
      </c>
      <c r="I84">
        <v>618.16707891958276</v>
      </c>
      <c r="J84">
        <v>9.1024536830574334</v>
      </c>
      <c r="K84">
        <v>15.71293735941447</v>
      </c>
      <c r="L84">
        <v>7.0161383102133561</v>
      </c>
      <c r="M84">
        <v>12.941485033434979</v>
      </c>
      <c r="N84">
        <v>9.0872556847200503</v>
      </c>
      <c r="O84">
        <v>12.200793496284215</v>
      </c>
      <c r="P84">
        <v>8.1046011441104895</v>
      </c>
      <c r="Q84">
        <v>10.895439450747874</v>
      </c>
    </row>
    <row r="85" spans="1:17" x14ac:dyDescent="0.3">
      <c r="A85">
        <v>1631.2496999999998</v>
      </c>
      <c r="B85">
        <v>519.39170000000001</v>
      </c>
      <c r="C85">
        <v>81</v>
      </c>
      <c r="D85">
        <v>47.920069914577432</v>
      </c>
      <c r="E85">
        <v>69.101306702581638</v>
      </c>
      <c r="F85">
        <v>888.2798734437381</v>
      </c>
      <c r="G85">
        <v>514.73208304846673</v>
      </c>
      <c r="H85">
        <v>1150.8430341019487</v>
      </c>
      <c r="I85">
        <v>624.39410503973932</v>
      </c>
      <c r="J85">
        <v>9.1187476404226313</v>
      </c>
      <c r="K85">
        <v>15.73634181111907</v>
      </c>
      <c r="L85">
        <v>7.0383186585656068</v>
      </c>
      <c r="M85">
        <v>12.972576029500596</v>
      </c>
      <c r="N85">
        <v>9.1549301386390596</v>
      </c>
      <c r="O85">
        <v>12.271816993037081</v>
      </c>
      <c r="P85">
        <v>8.1750480881844005</v>
      </c>
      <c r="Q85">
        <v>10.970083309894781</v>
      </c>
    </row>
    <row r="86" spans="1:17" x14ac:dyDescent="0.3">
      <c r="A86">
        <v>1631.2496999999998</v>
      </c>
      <c r="B86">
        <v>519.39170000000001</v>
      </c>
      <c r="C86">
        <v>81</v>
      </c>
      <c r="D86">
        <v>45.90434110073263</v>
      </c>
      <c r="E86">
        <v>57.922418784908707</v>
      </c>
      <c r="F86">
        <v>882.14599848884188</v>
      </c>
      <c r="G86">
        <v>512.42411534310554</v>
      </c>
      <c r="H86">
        <v>1156.9221841597796</v>
      </c>
      <c r="I86">
        <v>624.81289077025451</v>
      </c>
      <c r="J86">
        <v>9.1821535368019411</v>
      </c>
      <c r="K86">
        <v>15.807218586066069</v>
      </c>
      <c r="L86">
        <v>7.0013351899571932</v>
      </c>
      <c r="M86">
        <v>12.963881058879103</v>
      </c>
      <c r="N86">
        <v>8.2206681944695106</v>
      </c>
      <c r="O86">
        <v>10.645442002500182</v>
      </c>
      <c r="P86">
        <v>7.4224886795243332</v>
      </c>
      <c r="Q86">
        <v>9.6047804675497517</v>
      </c>
    </row>
    <row r="87" spans="1:17" x14ac:dyDescent="0.3">
      <c r="A87">
        <v>1631.2496999999998</v>
      </c>
      <c r="B87">
        <v>519.39170000000001</v>
      </c>
      <c r="C87">
        <v>81</v>
      </c>
      <c r="D87">
        <v>45.90434110073263</v>
      </c>
      <c r="E87">
        <v>57.922418784908707</v>
      </c>
      <c r="F87">
        <v>882.14599848884188</v>
      </c>
      <c r="G87">
        <v>512.42411534310554</v>
      </c>
      <c r="H87">
        <v>1156.9221841597796</v>
      </c>
      <c r="I87">
        <v>624.81289077025451</v>
      </c>
      <c r="J87">
        <v>9.1821535368019411</v>
      </c>
      <c r="K87">
        <v>15.807218586066069</v>
      </c>
      <c r="L87">
        <v>7.0013351899571932</v>
      </c>
      <c r="M87">
        <v>12.963881058879103</v>
      </c>
      <c r="N87">
        <v>8.2206681944695106</v>
      </c>
      <c r="O87">
        <v>10.645442002500182</v>
      </c>
      <c r="P87">
        <v>7.4224886795243332</v>
      </c>
      <c r="Q87">
        <v>9.6047804675497517</v>
      </c>
    </row>
    <row r="88" spans="1:17" x14ac:dyDescent="0.3">
      <c r="A88">
        <v>1631.2496999999998</v>
      </c>
      <c r="B88">
        <v>519.39170000000001</v>
      </c>
      <c r="C88">
        <v>81</v>
      </c>
      <c r="D88">
        <v>44.616333525107635</v>
      </c>
      <c r="E88">
        <v>55.02481733323652</v>
      </c>
      <c r="F88">
        <v>894.20318731589794</v>
      </c>
      <c r="G88">
        <v>517.5749830550327</v>
      </c>
      <c r="H88">
        <v>1190.0985487142582</v>
      </c>
      <c r="I88">
        <v>636.73636570808037</v>
      </c>
      <c r="J88">
        <v>9.0583439143328484</v>
      </c>
      <c r="K88">
        <v>15.649906323116749</v>
      </c>
      <c r="L88">
        <v>6.8061590435102737</v>
      </c>
      <c r="M88">
        <v>12.721120445182088</v>
      </c>
      <c r="N88">
        <v>8.1753538726458235</v>
      </c>
      <c r="O88">
        <v>10.58786571426073</v>
      </c>
      <c r="P88">
        <v>7.3510542099247598</v>
      </c>
      <c r="Q88">
        <v>9.5159300829366451</v>
      </c>
    </row>
    <row r="89" spans="1:17" x14ac:dyDescent="0.3">
      <c r="A89">
        <v>1631.2496999999998</v>
      </c>
      <c r="B89">
        <v>519.39170000000001</v>
      </c>
      <c r="C89">
        <v>81</v>
      </c>
      <c r="D89">
        <v>44.616333525107635</v>
      </c>
      <c r="E89">
        <v>55.02481733323652</v>
      </c>
      <c r="F89">
        <v>894.20318731589794</v>
      </c>
      <c r="G89">
        <v>517.5749830550327</v>
      </c>
      <c r="H89">
        <v>1190.0985487142582</v>
      </c>
      <c r="I89">
        <v>636.73636570808037</v>
      </c>
      <c r="J89">
        <v>9.0583439143328484</v>
      </c>
      <c r="K89">
        <v>15.649906323116749</v>
      </c>
      <c r="L89">
        <v>6.8061590435102737</v>
      </c>
      <c r="M89">
        <v>12.721120445182088</v>
      </c>
      <c r="N89">
        <v>8.1753538726458235</v>
      </c>
      <c r="O89">
        <v>10.58786571426073</v>
      </c>
      <c r="P89">
        <v>7.3510542099247598</v>
      </c>
      <c r="Q89">
        <v>9.5159300829366451</v>
      </c>
    </row>
    <row r="90" spans="1:17" x14ac:dyDescent="0.3">
      <c r="A90">
        <v>1631.2496999999998</v>
      </c>
      <c r="B90">
        <v>519.39170000000001</v>
      </c>
      <c r="C90">
        <v>81</v>
      </c>
      <c r="D90">
        <v>44.616333525107635</v>
      </c>
      <c r="E90">
        <v>55.02481733323652</v>
      </c>
      <c r="F90">
        <v>894.20318731589794</v>
      </c>
      <c r="G90">
        <v>517.5749830550327</v>
      </c>
      <c r="H90">
        <v>1190.0985487142582</v>
      </c>
      <c r="I90">
        <v>636.73636570808037</v>
      </c>
      <c r="J90">
        <v>9.0583439143328484</v>
      </c>
      <c r="K90">
        <v>15.649906323116749</v>
      </c>
      <c r="L90">
        <v>6.8061590435102737</v>
      </c>
      <c r="M90">
        <v>12.721120445182088</v>
      </c>
      <c r="N90">
        <v>8.1753538726458235</v>
      </c>
      <c r="O90">
        <v>10.58786571426073</v>
      </c>
      <c r="P90">
        <v>7.3510542099247598</v>
      </c>
      <c r="Q90">
        <v>9.5159300829366451</v>
      </c>
    </row>
    <row r="91" spans="1:17" x14ac:dyDescent="0.3">
      <c r="A91">
        <v>1631.2496999999998</v>
      </c>
      <c r="B91">
        <v>519.39170000000001</v>
      </c>
      <c r="C91">
        <v>81</v>
      </c>
      <c r="D91">
        <v>44.616333525107635</v>
      </c>
      <c r="E91">
        <v>55.02481733323652</v>
      </c>
      <c r="F91">
        <v>894.20318731589794</v>
      </c>
      <c r="G91">
        <v>517.5749830550327</v>
      </c>
      <c r="H91">
        <v>1190.0985487142582</v>
      </c>
      <c r="I91">
        <v>636.73636570808037</v>
      </c>
      <c r="J91">
        <v>9.0583439143328484</v>
      </c>
      <c r="K91">
        <v>15.649906323116749</v>
      </c>
      <c r="L91">
        <v>6.8061590435102737</v>
      </c>
      <c r="M91">
        <v>12.721120445182088</v>
      </c>
      <c r="N91">
        <v>8.1753538726458235</v>
      </c>
      <c r="O91">
        <v>10.58786571426073</v>
      </c>
      <c r="P91">
        <v>7.3510542099247598</v>
      </c>
      <c r="Q91">
        <v>9.5159300829366451</v>
      </c>
    </row>
    <row r="92" spans="1:17" x14ac:dyDescent="0.3">
      <c r="A92">
        <v>1631.2496999999998</v>
      </c>
      <c r="B92">
        <v>519.39170000000001</v>
      </c>
      <c r="C92">
        <v>81</v>
      </c>
      <c r="D92">
        <v>44.616333525107635</v>
      </c>
      <c r="E92">
        <v>55.02481733323652</v>
      </c>
      <c r="F92">
        <v>894.20318731589794</v>
      </c>
      <c r="G92">
        <v>517.5749830550327</v>
      </c>
      <c r="H92">
        <v>1190.0985487142582</v>
      </c>
      <c r="I92">
        <v>636.73636570808037</v>
      </c>
      <c r="J92">
        <v>9.0583439143328484</v>
      </c>
      <c r="K92">
        <v>15.649906323116749</v>
      </c>
      <c r="L92">
        <v>6.8061590435102737</v>
      </c>
      <c r="M92">
        <v>12.721120445182088</v>
      </c>
      <c r="N92">
        <v>8.1753538726458235</v>
      </c>
      <c r="O92">
        <v>10.58786571426073</v>
      </c>
      <c r="P92">
        <v>7.3510542099247598</v>
      </c>
      <c r="Q92">
        <v>9.5159300829366451</v>
      </c>
    </row>
    <row r="93" spans="1:17" x14ac:dyDescent="0.3">
      <c r="A93">
        <v>1631.2496999999998</v>
      </c>
      <c r="B93">
        <v>519.39170000000001</v>
      </c>
      <c r="C93">
        <v>81</v>
      </c>
      <c r="D93">
        <v>44.616333525107635</v>
      </c>
      <c r="E93">
        <v>55.02481733323652</v>
      </c>
      <c r="F93">
        <v>894.20318731589794</v>
      </c>
      <c r="G93">
        <v>517.5749830550327</v>
      </c>
      <c r="H93">
        <v>1190.0985487142582</v>
      </c>
      <c r="I93">
        <v>636.73636570808037</v>
      </c>
      <c r="J93">
        <v>9.0583439143328484</v>
      </c>
      <c r="K93">
        <v>15.649906323116749</v>
      </c>
      <c r="L93">
        <v>6.8061590435102737</v>
      </c>
      <c r="M93">
        <v>12.721120445182088</v>
      </c>
      <c r="N93">
        <v>8.1753538726458235</v>
      </c>
      <c r="O93">
        <v>10.58786571426073</v>
      </c>
      <c r="P93">
        <v>7.3510542099247598</v>
      </c>
      <c r="Q93">
        <v>9.5159300829366451</v>
      </c>
    </row>
    <row r="94" spans="1:17" x14ac:dyDescent="0.3">
      <c r="A94">
        <v>1631.2496999999998</v>
      </c>
      <c r="B94">
        <v>519.39170000000001</v>
      </c>
      <c r="C94">
        <v>81</v>
      </c>
      <c r="D94">
        <v>44.616333525107635</v>
      </c>
      <c r="E94">
        <v>55.02481733323652</v>
      </c>
      <c r="F94">
        <v>894.20318731589794</v>
      </c>
      <c r="G94">
        <v>517.5749830550327</v>
      </c>
      <c r="H94">
        <v>1190.0985487142582</v>
      </c>
      <c r="I94">
        <v>636.73636570808037</v>
      </c>
      <c r="J94">
        <v>9.0583439143328484</v>
      </c>
      <c r="K94">
        <v>15.649906323116749</v>
      </c>
      <c r="L94">
        <v>6.8061590435102737</v>
      </c>
      <c r="M94">
        <v>12.721120445182088</v>
      </c>
      <c r="N94">
        <v>8.1753538726458235</v>
      </c>
      <c r="O94">
        <v>10.58786571426073</v>
      </c>
      <c r="P94">
        <v>7.3510542099247598</v>
      </c>
      <c r="Q94">
        <v>9.5159300829366451</v>
      </c>
    </row>
    <row r="95" spans="1:17" x14ac:dyDescent="0.3">
      <c r="A95">
        <v>1360.0003999999999</v>
      </c>
      <c r="B95">
        <v>248.14240000000001</v>
      </c>
      <c r="C95">
        <v>32</v>
      </c>
      <c r="D95">
        <v>39.234774469138131</v>
      </c>
      <c r="E95">
        <v>45.861700895734586</v>
      </c>
      <c r="F95">
        <v>383.84550782776006</v>
      </c>
      <c r="G95">
        <v>219.1084154297842</v>
      </c>
      <c r="H95">
        <v>545.18802458888433</v>
      </c>
      <c r="I95">
        <v>282.28860513256228</v>
      </c>
      <c r="J95">
        <v>8.3366873774537193</v>
      </c>
      <c r="K95">
        <v>14.604642152713099</v>
      </c>
      <c r="L95">
        <v>5.8695346480015909</v>
      </c>
      <c r="M95">
        <v>11.335916299197713</v>
      </c>
      <c r="N95">
        <v>4.9712275801480619</v>
      </c>
      <c r="O95">
        <v>7.2652990278929934</v>
      </c>
      <c r="P95">
        <v>4.0682496811685818</v>
      </c>
      <c r="Q95">
        <v>6.0689453655063632</v>
      </c>
    </row>
    <row r="96" spans="1:17" x14ac:dyDescent="0.3">
      <c r="A96">
        <v>1360.0003999999999</v>
      </c>
      <c r="B96">
        <v>248.14240000000001</v>
      </c>
      <c r="C96">
        <v>32</v>
      </c>
      <c r="D96">
        <v>39.234774469138131</v>
      </c>
      <c r="E96">
        <v>45.861700895734586</v>
      </c>
      <c r="F96">
        <v>383.84550782776006</v>
      </c>
      <c r="G96">
        <v>219.1084154297842</v>
      </c>
      <c r="H96">
        <v>545.18802458888433</v>
      </c>
      <c r="I96">
        <v>282.28860513256228</v>
      </c>
      <c r="J96">
        <v>8.3366873774537193</v>
      </c>
      <c r="K96">
        <v>14.604642152713099</v>
      </c>
      <c r="L96">
        <v>5.8695346480015909</v>
      </c>
      <c r="M96">
        <v>11.335916299197713</v>
      </c>
      <c r="N96">
        <v>4.9712275801480619</v>
      </c>
      <c r="O96">
        <v>7.2652990278929934</v>
      </c>
      <c r="P96">
        <v>4.0682496811685818</v>
      </c>
      <c r="Q96">
        <v>6.0689453655063632</v>
      </c>
    </row>
    <row r="97" spans="1:17" x14ac:dyDescent="0.3">
      <c r="A97">
        <v>1360.0003999999999</v>
      </c>
      <c r="B97">
        <v>248.14240000000001</v>
      </c>
      <c r="C97">
        <v>32</v>
      </c>
      <c r="D97">
        <v>39.234774469138131</v>
      </c>
      <c r="E97">
        <v>45.861700895734586</v>
      </c>
      <c r="F97">
        <v>383.84550782776006</v>
      </c>
      <c r="G97">
        <v>219.1084154297842</v>
      </c>
      <c r="H97">
        <v>545.18802458888433</v>
      </c>
      <c r="I97">
        <v>282.28860513256228</v>
      </c>
      <c r="J97">
        <v>8.3366873774537193</v>
      </c>
      <c r="K97">
        <v>14.604642152713099</v>
      </c>
      <c r="L97">
        <v>5.8695346480015909</v>
      </c>
      <c r="M97">
        <v>11.335916299197713</v>
      </c>
      <c r="N97">
        <v>4.9712275801480619</v>
      </c>
      <c r="O97">
        <v>7.2652990278929934</v>
      </c>
      <c r="P97">
        <v>4.0682496811685818</v>
      </c>
      <c r="Q97">
        <v>6.0689453655063632</v>
      </c>
    </row>
    <row r="98" spans="1:17" x14ac:dyDescent="0.3">
      <c r="A98">
        <v>1360.0003999999999</v>
      </c>
      <c r="B98">
        <v>248.14240000000001</v>
      </c>
      <c r="C98">
        <v>32</v>
      </c>
      <c r="D98">
        <v>39.234774469138131</v>
      </c>
      <c r="E98">
        <v>45.861700895734586</v>
      </c>
      <c r="F98">
        <v>383.84550782776006</v>
      </c>
      <c r="G98">
        <v>219.1084154297842</v>
      </c>
      <c r="H98">
        <v>545.18802458888433</v>
      </c>
      <c r="I98">
        <v>282.28860513256228</v>
      </c>
      <c r="J98">
        <v>8.3366873774537193</v>
      </c>
      <c r="K98">
        <v>14.604642152713099</v>
      </c>
      <c r="L98">
        <v>5.8695346480015909</v>
      </c>
      <c r="M98">
        <v>11.335916299197713</v>
      </c>
      <c r="N98">
        <v>4.9712275801480619</v>
      </c>
      <c r="O98">
        <v>7.2652990278929934</v>
      </c>
      <c r="P98">
        <v>4.0682496811685818</v>
      </c>
      <c r="Q98">
        <v>6.0689453655063632</v>
      </c>
    </row>
    <row r="99" spans="1:17" x14ac:dyDescent="0.3">
      <c r="A99">
        <v>1360.0003999999999</v>
      </c>
      <c r="B99">
        <v>248.14240000000001</v>
      </c>
      <c r="C99">
        <v>32</v>
      </c>
      <c r="D99">
        <v>39.234774469138131</v>
      </c>
      <c r="E99">
        <v>45.861700895734586</v>
      </c>
      <c r="F99">
        <v>383.84550782776006</v>
      </c>
      <c r="G99">
        <v>219.1084154297842</v>
      </c>
      <c r="H99">
        <v>545.18802458888433</v>
      </c>
      <c r="I99">
        <v>282.28860513256228</v>
      </c>
      <c r="J99">
        <v>8.3366873774537193</v>
      </c>
      <c r="K99">
        <v>14.604642152713099</v>
      </c>
      <c r="L99">
        <v>5.8695346480015909</v>
      </c>
      <c r="M99">
        <v>11.335916299197713</v>
      </c>
      <c r="N99">
        <v>4.9712275801480619</v>
      </c>
      <c r="O99">
        <v>7.2652990278929934</v>
      </c>
      <c r="P99">
        <v>4.0682496811685818</v>
      </c>
      <c r="Q99">
        <v>6.0689453655063632</v>
      </c>
    </row>
    <row r="100" spans="1:17" x14ac:dyDescent="0.3">
      <c r="A100">
        <v>1360.0003999999999</v>
      </c>
      <c r="B100">
        <v>248.14240000000001</v>
      </c>
      <c r="C100">
        <v>32</v>
      </c>
      <c r="D100">
        <v>39.234774469138131</v>
      </c>
      <c r="E100">
        <v>45.861700895734586</v>
      </c>
      <c r="F100">
        <v>383.84550782776006</v>
      </c>
      <c r="G100">
        <v>219.1084154297842</v>
      </c>
      <c r="H100">
        <v>545.18802458888433</v>
      </c>
      <c r="I100">
        <v>282.28860513256228</v>
      </c>
      <c r="J100">
        <v>8.3366873774537193</v>
      </c>
      <c r="K100">
        <v>14.604642152713099</v>
      </c>
      <c r="L100">
        <v>5.8695346480015909</v>
      </c>
      <c r="M100">
        <v>11.335916299197713</v>
      </c>
      <c r="N100">
        <v>4.9712275801480619</v>
      </c>
      <c r="O100">
        <v>7.2652990278929934</v>
      </c>
      <c r="P100">
        <v>4.0682496811685818</v>
      </c>
      <c r="Q100">
        <v>6.0689453655063632</v>
      </c>
    </row>
    <row r="101" spans="1:17" x14ac:dyDescent="0.3">
      <c r="A101">
        <v>1360.0003999999999</v>
      </c>
      <c r="B101">
        <v>248.14240000000001</v>
      </c>
      <c r="C101">
        <v>32</v>
      </c>
      <c r="D101">
        <v>39.234774469138131</v>
      </c>
      <c r="E101">
        <v>45.861700895734586</v>
      </c>
      <c r="F101">
        <v>383.84550782776006</v>
      </c>
      <c r="G101">
        <v>219.1084154297842</v>
      </c>
      <c r="H101">
        <v>545.18802458888433</v>
      </c>
      <c r="I101">
        <v>282.28860513256228</v>
      </c>
      <c r="J101">
        <v>8.3366873774537193</v>
      </c>
      <c r="K101">
        <v>14.604642152713099</v>
      </c>
      <c r="L101">
        <v>5.8695346480015909</v>
      </c>
      <c r="M101">
        <v>11.335916299197713</v>
      </c>
      <c r="N101">
        <v>4.9712275801480619</v>
      </c>
      <c r="O101">
        <v>7.2652990278929934</v>
      </c>
      <c r="P101">
        <v>4.0682496811685818</v>
      </c>
      <c r="Q101">
        <v>6.0689453655063632</v>
      </c>
    </row>
    <row r="102" spans="1:17" x14ac:dyDescent="0.3">
      <c r="A102">
        <v>1360.0003999999999</v>
      </c>
      <c r="B102">
        <v>248.14240000000001</v>
      </c>
      <c r="C102">
        <v>32</v>
      </c>
      <c r="D102">
        <v>39.234774469138131</v>
      </c>
      <c r="E102">
        <v>45.861700895734586</v>
      </c>
      <c r="F102">
        <v>383.84550782776006</v>
      </c>
      <c r="G102">
        <v>219.1084154297842</v>
      </c>
      <c r="H102">
        <v>545.18802458888433</v>
      </c>
      <c r="I102">
        <v>282.28860513256228</v>
      </c>
      <c r="J102">
        <v>8.3366873774537193</v>
      </c>
      <c r="K102">
        <v>14.604642152713099</v>
      </c>
      <c r="L102">
        <v>5.8695346480015909</v>
      </c>
      <c r="M102">
        <v>11.335916299197713</v>
      </c>
      <c r="N102">
        <v>4.9712275801480619</v>
      </c>
      <c r="O102">
        <v>7.2652990278929934</v>
      </c>
      <c r="P102">
        <v>4.0682496811685818</v>
      </c>
      <c r="Q102">
        <v>6.0689453655063632</v>
      </c>
    </row>
    <row r="103" spans="1:17" x14ac:dyDescent="0.3">
      <c r="A103">
        <v>1360.0003999999999</v>
      </c>
      <c r="B103">
        <v>248.14240000000001</v>
      </c>
      <c r="C103">
        <v>32</v>
      </c>
      <c r="D103">
        <v>39.234774469138131</v>
      </c>
      <c r="E103">
        <v>45.861700895734586</v>
      </c>
      <c r="F103">
        <v>383.84550782776006</v>
      </c>
      <c r="G103">
        <v>219.1084154297842</v>
      </c>
      <c r="H103">
        <v>545.18802458888433</v>
      </c>
      <c r="I103">
        <v>282.28860513256228</v>
      </c>
      <c r="J103">
        <v>8.3366873774537193</v>
      </c>
      <c r="K103">
        <v>14.604642152713099</v>
      </c>
      <c r="L103">
        <v>5.8695346480015909</v>
      </c>
      <c r="M103">
        <v>11.335916299197713</v>
      </c>
      <c r="N103">
        <v>4.9712275801480619</v>
      </c>
      <c r="O103">
        <v>7.2652990278929934</v>
      </c>
      <c r="P103">
        <v>4.0682496811685818</v>
      </c>
      <c r="Q103">
        <v>6.0689453655063632</v>
      </c>
    </row>
    <row r="104" spans="1:17" x14ac:dyDescent="0.3">
      <c r="A104">
        <v>1360.0003999999999</v>
      </c>
      <c r="B104">
        <v>248.14240000000001</v>
      </c>
      <c r="C104">
        <v>32</v>
      </c>
      <c r="D104">
        <v>39.234774469138131</v>
      </c>
      <c r="E104">
        <v>45.861700895734586</v>
      </c>
      <c r="F104">
        <v>383.84550782776006</v>
      </c>
      <c r="G104">
        <v>219.1084154297842</v>
      </c>
      <c r="H104">
        <v>545.18802458888433</v>
      </c>
      <c r="I104">
        <v>282.28860513256228</v>
      </c>
      <c r="J104">
        <v>8.3366873774537193</v>
      </c>
      <c r="K104">
        <v>14.604642152713099</v>
      </c>
      <c r="L104">
        <v>5.8695346480015909</v>
      </c>
      <c r="M104">
        <v>11.335916299197713</v>
      </c>
      <c r="N104">
        <v>4.9712275801480619</v>
      </c>
      <c r="O104">
        <v>7.2652990278929934</v>
      </c>
      <c r="P104">
        <v>4.0682496811685818</v>
      </c>
      <c r="Q104">
        <v>6.0689453655063632</v>
      </c>
    </row>
    <row r="105" spans="1:17" x14ac:dyDescent="0.3">
      <c r="A105">
        <v>1360.0003999999999</v>
      </c>
      <c r="B105">
        <v>248.14240000000001</v>
      </c>
      <c r="C105">
        <v>32</v>
      </c>
      <c r="D105">
        <v>39.234774469138131</v>
      </c>
      <c r="E105">
        <v>45.861700895734586</v>
      </c>
      <c r="F105">
        <v>383.84550782776006</v>
      </c>
      <c r="G105">
        <v>219.1084154297842</v>
      </c>
      <c r="H105">
        <v>545.18802458888433</v>
      </c>
      <c r="I105">
        <v>282.28860513256228</v>
      </c>
      <c r="J105">
        <v>8.3366873774537193</v>
      </c>
      <c r="K105">
        <v>14.604642152713099</v>
      </c>
      <c r="L105">
        <v>5.8695346480015909</v>
      </c>
      <c r="M105">
        <v>11.335916299197713</v>
      </c>
      <c r="N105">
        <v>4.9712275801480619</v>
      </c>
      <c r="O105">
        <v>7.2652990278929934</v>
      </c>
      <c r="P105">
        <v>4.0682496811685818</v>
      </c>
      <c r="Q105">
        <v>6.0689453655063632</v>
      </c>
    </row>
    <row r="106" spans="1:17" x14ac:dyDescent="0.3">
      <c r="A106">
        <v>1360.0003999999999</v>
      </c>
      <c r="B106">
        <v>248.14240000000001</v>
      </c>
      <c r="C106">
        <v>32</v>
      </c>
      <c r="D106">
        <v>39.234774469138131</v>
      </c>
      <c r="E106">
        <v>45.861700895734586</v>
      </c>
      <c r="F106">
        <v>383.84550782776006</v>
      </c>
      <c r="G106">
        <v>219.1084154297842</v>
      </c>
      <c r="H106">
        <v>545.18802458888433</v>
      </c>
      <c r="I106">
        <v>282.28860513256228</v>
      </c>
      <c r="J106">
        <v>8.3366873774537193</v>
      </c>
      <c r="K106">
        <v>14.604642152713099</v>
      </c>
      <c r="L106">
        <v>5.8695346480015909</v>
      </c>
      <c r="M106">
        <v>11.335916299197713</v>
      </c>
      <c r="N106">
        <v>4.9712275801480619</v>
      </c>
      <c r="O106">
        <v>7.2652990278929934</v>
      </c>
      <c r="P106">
        <v>4.0682496811685818</v>
      </c>
      <c r="Q106">
        <v>6.0689453655063632</v>
      </c>
    </row>
  </sheetData>
  <mergeCells count="1">
    <mergeCell ref="A4:Q4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3DAF6-7158-4F19-BEAC-6F274FEA7035}">
  <dimension ref="A1:D3"/>
  <sheetViews>
    <sheetView workbookViewId="0">
      <selection activeCell="C1" sqref="C1:C1048576"/>
    </sheetView>
  </sheetViews>
  <sheetFormatPr baseColWidth="10" defaultRowHeight="14.4" x14ac:dyDescent="0.3"/>
  <sheetData>
    <row r="1" spans="1:4" x14ac:dyDescent="0.3">
      <c r="D1" t="s">
        <v>233</v>
      </c>
    </row>
    <row r="2" spans="1:4" x14ac:dyDescent="0.3">
      <c r="D2" t="s">
        <v>234</v>
      </c>
    </row>
    <row r="3" spans="1:4" x14ac:dyDescent="0.3">
      <c r="A3" t="s">
        <v>157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24</vt:i4>
      </vt:variant>
    </vt:vector>
  </HeadingPairs>
  <TitlesOfParts>
    <vt:vector size="33" baseType="lpstr">
      <vt:lpstr>Parameters</vt:lpstr>
      <vt:lpstr>Simulation</vt:lpstr>
      <vt:lpstr>Darstellung_der_Daten_e_up</vt:lpstr>
      <vt:lpstr>Darstellung_der_Daten_XL1</vt:lpstr>
      <vt:lpstr>Darstellung_der_Daten_micro</vt:lpstr>
      <vt:lpstr>Daten_Matlab</vt:lpstr>
      <vt:lpstr>CO2_Daten</vt:lpstr>
      <vt:lpstr>Auswertung</vt:lpstr>
      <vt:lpstr>CO2_Berechnung</vt:lpstr>
      <vt:lpstr>A</vt:lpstr>
      <vt:lpstr>B_Achse_90</vt:lpstr>
      <vt:lpstr>B_Achse130</vt:lpstr>
      <vt:lpstr>B_Rad_130</vt:lpstr>
      <vt:lpstr>B_Rad_90</vt:lpstr>
      <vt:lpstr>c_w</vt:lpstr>
      <vt:lpstr>E_bat</vt:lpstr>
      <vt:lpstr>e_i</vt:lpstr>
      <vt:lpstr>eta_charge</vt:lpstr>
      <vt:lpstr>f_RW</vt:lpstr>
      <vt:lpstr>g</vt:lpstr>
      <vt:lpstr>i_g</vt:lpstr>
      <vt:lpstr>m</vt:lpstr>
      <vt:lpstr>m_Bat</vt:lpstr>
      <vt:lpstr>m_Bat_CO2</vt:lpstr>
      <vt:lpstr>m_CO2</vt:lpstr>
      <vt:lpstr>m_E_CO2</vt:lpstr>
      <vt:lpstr>m_VP</vt:lpstr>
      <vt:lpstr>r_dyn</vt:lpstr>
      <vt:lpstr>rho_L</vt:lpstr>
      <vt:lpstr>X_Achs_130</vt:lpstr>
      <vt:lpstr>X_Achs_90</vt:lpstr>
      <vt:lpstr>X_Rad_130</vt:lpstr>
      <vt:lpstr>X_Rad_90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Heinz Steven</dc:creator>
  <cp:lastModifiedBy>Anja Konzept</cp:lastModifiedBy>
  <dcterms:created xsi:type="dcterms:W3CDTF">2012-04-02T09:52:13Z</dcterms:created>
  <dcterms:modified xsi:type="dcterms:W3CDTF">2024-05-08T14:11:16Z</dcterms:modified>
</cp:coreProperties>
</file>