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ower" state="visible" r:id="rId3"/>
    <sheet sheetId="2" name="force" state="visible" r:id="rId4"/>
    <sheet sheetId="3" name="J1376" state="visible" r:id="rId5"/>
  </sheets>
  <definedNames/>
  <calcPr/>
</workbook>
</file>

<file path=xl/sharedStrings.xml><?xml version="1.0" encoding="utf-8"?>
<sst xmlns="http://schemas.openxmlformats.org/spreadsheetml/2006/main" count="73" uniqueCount="43">
  <si>
    <t>POWER vs. SPEED at Various Grades</t>
  </si>
  <si>
    <t>all power values in kilowatts</t>
  </si>
  <si>
    <t>drag coefficient =</t>
  </si>
  <si>
    <t>0.5*rho*Cd*A / 1000 =</t>
  </si>
  <si>
    <t>frontal area =</t>
  </si>
  <si>
    <t>m^2</t>
  </si>
  <si>
    <t>weight (kN) =</t>
  </si>
  <si>
    <t>air density =</t>
  </si>
  <si>
    <t>kg/m^3</t>
  </si>
  <si>
    <t>mass =</t>
  </si>
  <si>
    <t>kg</t>
  </si>
  <si>
    <t>rolling resistance =</t>
  </si>
  <si>
    <t>grade:</t>
  </si>
  <si>
    <t>speed (km/hr)</t>
  </si>
  <si>
    <t>motor</t>
  </si>
  <si>
    <t>v (m/s)</t>
  </si>
  <si>
    <t>v^3</t>
  </si>
  <si>
    <t>v/1000</t>
  </si>
  <si>
    <t>FORCE vs. SPEED at Various Grades</t>
  </si>
  <si>
    <t>all force values in kiloNewtons</t>
  </si>
  <si>
    <t>v^2</t>
  </si>
  <si>
    <t>Average Power Calculation Using Transit Coach Cycle of SAE J1376</t>
  </si>
  <si>
    <t>Accel:</t>
  </si>
  <si>
    <t>Cruise:</t>
  </si>
  <si>
    <t>Decel:</t>
  </si>
  <si>
    <t>Dwell:</t>
  </si>
  <si>
    <t>Repeat:</t>
  </si>
  <si>
    <t>Time</t>
  </si>
  <si>
    <t>Power</t>
  </si>
  <si>
    <t>Speed</t>
  </si>
  <si>
    <t>Total Time</t>
  </si>
  <si>
    <t>Total Energy</t>
  </si>
  <si>
    <t>Avg. Power</t>
  </si>
  <si>
    <t>(s)</t>
  </si>
  <si>
    <t>(kW)</t>
  </si>
  <si>
    <t>(km/h)</t>
  </si>
  <si>
    <t>(kW-s)</t>
  </si>
  <si>
    <t>CBD</t>
  </si>
  <si>
    <t>Idle</t>
  </si>
  <si>
    <t>Arterial</t>
  </si>
  <si>
    <t>Commuter</t>
  </si>
  <si>
    <t>Average Power Level for Total Cycle =</t>
  </si>
  <si>
    <t>kW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</si>
</sst>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"/>
    <numFmt numFmtId="166" formatCode="#,##0.00   ;-#,##0.00"/>
    <numFmt numFmtId="167" formatCode="0.000"/>
  </numFmts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/>
    </xf>
    <xf applyAlignment="1" fillId="0" xfId="0" numFmtId="0" borderId="0" applyFont="1" fontId="2">
      <alignment vertical="bottom" horizontal="right"/>
    </xf>
    <xf applyAlignment="1" fillId="0" xfId="0" numFmtId="0" borderId="0" applyFont="1" fontId="3">
      <alignment vertical="bottom" horizontal="left"/>
    </xf>
    <xf applyAlignment="1" fillId="0" xfId="0" numFmtId="2" borderId="0" applyFont="1" fontId="4" applyNumberFormat="1">
      <alignment vertical="center" horizontal="general"/>
    </xf>
    <xf applyAlignment="1" fillId="0" xfId="0" numFmtId="164" borderId="0" applyFont="1" fontId="5" applyNumberFormat="1">
      <alignment vertical="bottom" horizontal="center"/>
    </xf>
    <xf applyAlignment="1" fillId="0" xfId="0" numFmtId="165" borderId="0" applyFont="1" fontId="6" applyNumberFormat="1">
      <alignment vertical="center" horizontal="general"/>
    </xf>
    <xf applyAlignment="1" fillId="0" xfId="0" numFmtId="1" borderId="0" applyFont="1" fontId="7" applyNumberFormat="1">
      <alignment vertical="bottom" horizontal="right"/>
    </xf>
    <xf applyAlignment="1" fillId="0" xfId="0" numFmtId="0" borderId="0" applyFont="1" fontId="8">
      <alignment vertical="center" horizontal="general"/>
    </xf>
    <xf applyAlignment="1" fillId="0" xfId="0" numFmtId="0" borderId="0" applyFont="1" fontId="9">
      <alignment vertical="bottom" horizontal="center"/>
    </xf>
    <xf applyAlignment="1" fillId="0" xfId="0" numFmtId="0" borderId="0" applyFont="1" fontId="10">
      <alignment vertical="center" horizontal="general"/>
    </xf>
    <xf applyAlignment="1" fillId="0" xfId="0" numFmtId="166" borderId="0" applyFont="1" fontId="11" applyNumberFormat="1">
      <alignment vertical="center" horizontal="general"/>
    </xf>
    <xf applyAlignment="1" fillId="0" xfId="0" numFmtId="1" borderId="0" applyFont="1" fontId="12" applyNumberFormat="1">
      <alignment vertical="center" horizontal="general"/>
    </xf>
    <xf applyAlignment="1" fillId="0" xfId="0" numFmtId="167" borderId="0" applyFont="1" fontId="13" applyNumberFormat="1">
      <alignment vertical="center" horizontal="general"/>
    </xf>
    <xf applyAlignment="1" fillId="0" xfId="0" numFmtId="0" borderId="0" applyFont="1" fontId="14">
      <alignment vertical="center" horizontal="general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Power vs. Speed for Varying Grades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power!$H$12:$H$32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power!$G$12:$G$32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power!$F$12:$F$32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 cmpd="sng">
                <a:solidFill>
                  <a:srgbClr val="008000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power!$E$12:$E$32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66"/>
              </a:solidFill>
              <a:ln cmpd="sng">
                <a:solidFill>
                  <a:srgbClr val="666666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power!$D$12:$D$32</c:f>
            </c:numRef>
          </c:yVal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942CC"/>
              </a:solidFill>
              <a:ln cmpd="sng">
                <a:solidFill>
                  <a:srgbClr val="4942CC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power!$C$12:$C$32</c:f>
            </c:numRef>
          </c:yVal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B4AC5"/>
              </a:solidFill>
              <a:ln cmpd="sng">
                <a:solidFill>
                  <a:srgbClr val="CB4AC5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power!$B$12:$B$32</c:f>
            </c:numRef>
          </c:yVal>
        </c:ser>
        <c:ser>
          <c:idx val="7"/>
          <c:order val="7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6AE00"/>
              </a:solidFill>
              <a:ln cmpd="sng">
                <a:solidFill>
                  <a:srgbClr val="D6AE00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power!$J$12:$J$32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26686"/>
        <c:axId val="1052106954"/>
      </c:scatterChart>
      <c:valAx>
        <c:axId val="959326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vehicle speed (km/hr)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52106954"/>
      </c:valAx>
      <c:valAx>
        <c:axId val="105210695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power required (kW)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59326686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Power vs. Speed for Varying Grades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power!$H$12:$H$32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power!$G$12:$G$32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power!$F$12:$F$32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 cmpd="sng">
                <a:solidFill>
                  <a:srgbClr val="008000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power!$E$12:$E$32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66"/>
              </a:solidFill>
              <a:ln cmpd="sng">
                <a:solidFill>
                  <a:srgbClr val="666666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power!$D$12:$D$32</c:f>
            </c:numRef>
          </c:yVal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942CC"/>
              </a:solidFill>
              <a:ln cmpd="sng">
                <a:solidFill>
                  <a:srgbClr val="4942CC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power!$C$12:$C$32</c:f>
            </c:numRef>
          </c:yVal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B4AC5"/>
              </a:solidFill>
              <a:ln cmpd="sng">
                <a:solidFill>
                  <a:srgbClr val="CB4AC5"/>
                </a:solidFill>
              </a:ln>
            </c:spPr>
          </c:marker>
          <c:cat>
            <c:numRef>
              <c:f>power!$I$12:$I$32</c:f>
            </c:numRef>
          </c:cat>
          <c:yVal>
            <c:numRef>
              <c:f>power!$B$12:$B$32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548613"/>
        <c:axId val="1090398548"/>
      </c:scatterChart>
      <c:valAx>
        <c:axId val="1725548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vehicle speed (km/hr)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90398548"/>
      </c:valAx>
      <c:valAx>
        <c:axId val="10903985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power required (kW)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25548613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/>
            </a:pPr>
            <a:r>
              <a:t>Force vs. Speed for Varying Grades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force!$I$12:$I$32</c:f>
            </c:numRef>
          </c:cat>
          <c:yVal>
            <c:numRef>
              <c:f>force!$H$12:$H$32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force!$I$12:$I$32</c:f>
            </c:numRef>
          </c:cat>
          <c:yVal>
            <c:numRef>
              <c:f>force!$G$12:$G$32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force!$I$12:$I$32</c:f>
            </c:numRef>
          </c:cat>
          <c:yVal>
            <c:numRef>
              <c:f>force!$F$12:$F$32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 cmpd="sng">
                <a:solidFill>
                  <a:srgbClr val="008000"/>
                </a:solidFill>
              </a:ln>
            </c:spPr>
          </c:marker>
          <c:cat>
            <c:numRef>
              <c:f>force!$I$12:$I$32</c:f>
            </c:numRef>
          </c:cat>
          <c:yVal>
            <c:numRef>
              <c:f>force!$E$12:$E$32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66666"/>
              </a:solidFill>
              <a:ln cmpd="sng">
                <a:solidFill>
                  <a:srgbClr val="666666"/>
                </a:solidFill>
              </a:ln>
            </c:spPr>
          </c:marker>
          <c:cat>
            <c:numRef>
              <c:f>force!$I$12:$I$32</c:f>
            </c:numRef>
          </c:cat>
          <c:yVal>
            <c:numRef>
              <c:f>force!$D$12:$D$32</c:f>
            </c:numRef>
          </c:yVal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942CC"/>
              </a:solidFill>
              <a:ln cmpd="sng">
                <a:solidFill>
                  <a:srgbClr val="4942CC"/>
                </a:solidFill>
              </a:ln>
            </c:spPr>
          </c:marker>
          <c:cat>
            <c:numRef>
              <c:f>force!$I$12:$I$32</c:f>
            </c:numRef>
          </c:cat>
          <c:yVal>
            <c:numRef>
              <c:f>force!$C$12:$C$32</c:f>
            </c:numRef>
          </c:yVal>
        </c:ser>
        <c:ser>
          <c:idx val="6"/>
          <c:order val="6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B4AC5"/>
              </a:solidFill>
              <a:ln cmpd="sng">
                <a:solidFill>
                  <a:srgbClr val="CB4AC5"/>
                </a:solidFill>
              </a:ln>
            </c:spPr>
          </c:marker>
          <c:cat>
            <c:numRef>
              <c:f>force!$I$12:$I$32</c:f>
            </c:numRef>
          </c:cat>
          <c:yVal>
            <c:numRef>
              <c:f>force!$B$12:$B$32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861081"/>
        <c:axId val="98502495"/>
      </c:scatterChart>
      <c:valAx>
        <c:axId val="1203861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vehicle speed (km/hr)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8502495"/>
      </c:valAx>
      <c:valAx>
        <c:axId val="985024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force (kN)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0386108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533400</xdr:colOff>
      <xdr:row>33</xdr:row>
      <xdr:rowOff>0</xdr:rowOff>
    </xdr:from>
    <xdr:ext cy="952500" cx="5400675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647700</xdr:colOff>
      <xdr:row>59</xdr:row>
      <xdr:rowOff>0</xdr:rowOff>
    </xdr:from>
    <xdr:ext cy="952500" cx="540067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657225</xdr:colOff>
      <xdr:row>33</xdr:row>
      <xdr:rowOff>0</xdr:rowOff>
    </xdr:from>
    <xdr:ext cy="952500" cx="6124575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8.43" defaultRowHeight="13.5"/>
  <cols>
    <col min="1" customWidth="1" max="1" width="38.29"/>
    <col min="2" customWidth="1" max="9" width="8.29"/>
    <col min="10" customWidth="1" max="10" width="9.0"/>
    <col min="11" customWidth="1" max="11" width="20.0"/>
    <col min="12" customWidth="1" max="12" width="16.86"/>
    <col min="13" customWidth="1" max="13" width="18.0"/>
  </cols>
  <sheetData>
    <row customHeight="1" r="1" ht="12.75">
      <c t="s" s="8" r="A1">
        <v>0</v>
      </c>
    </row>
    <row customHeight="1" r="2" ht="12.75">
      <c t="s" s="14" r="A2">
        <v>1</v>
      </c>
    </row>
    <row customHeight="1" r="4" ht="12.75">
      <c t="s" s="2" r="A4">
        <v>2</v>
      </c>
      <c s="4" r="B4">
        <v>0.65</v>
      </c>
      <c t="s" s="2" r="K4">
        <v>3</v>
      </c>
      <c s="14" r="L4">
        <f>((B6*B4)*B5)/2000</f>
        <v>0.0039975</v>
      </c>
    </row>
    <row customHeight="1" r="5" ht="12.75">
      <c t="s" s="2" r="A5">
        <v>4</v>
      </c>
      <c s="14" r="B5">
        <v>10</v>
      </c>
      <c t="s" s="14" r="C5">
        <v>5</v>
      </c>
      <c t="s" s="2" r="K5">
        <v>6</v>
      </c>
      <c s="14" r="L5">
        <f>B7*0.00981</f>
        <v>89.271</v>
      </c>
    </row>
    <row customHeight="1" r="6" ht="12.75">
      <c t="s" s="2" r="A6">
        <v>7</v>
      </c>
      <c s="14" r="B6">
        <v>1.23</v>
      </c>
      <c t="s" s="14" r="C6">
        <v>8</v>
      </c>
    </row>
    <row customHeight="1" r="7" ht="12.75">
      <c t="s" s="2" r="A7">
        <v>9</v>
      </c>
      <c s="14" r="B7">
        <v>9100</v>
      </c>
      <c t="s" s="14" r="C7">
        <v>10</v>
      </c>
    </row>
    <row customHeight="1" r="8" ht="12.75">
      <c t="s" s="2" r="A8">
        <v>11</v>
      </c>
      <c s="13" r="B8">
        <v>0.01</v>
      </c>
    </row>
    <row customHeight="1" r="10" ht="12.75">
      <c t="s" s="14" r="B10">
        <v>12</v>
      </c>
    </row>
    <row customHeight="1" r="11" ht="12.75">
      <c t="s" s="14" r="A11">
        <v>13</v>
      </c>
      <c s="4" r="B11">
        <v>0</v>
      </c>
      <c s="4" r="C11">
        <v>0.02</v>
      </c>
      <c s="4" r="D11">
        <v>0.04</v>
      </c>
      <c s="4" r="E11">
        <v>0.06</v>
      </c>
      <c s="4" r="F11">
        <v>0.08</v>
      </c>
      <c s="4" r="G11">
        <v>0.1</v>
      </c>
      <c s="4" r="H11">
        <v>0.12</v>
      </c>
      <c s="4" r="I11">
        <v>0.14</v>
      </c>
      <c t="s" s="14" r="J11">
        <v>14</v>
      </c>
      <c t="s" s="2" r="K11">
        <v>15</v>
      </c>
      <c t="s" s="2" r="L11">
        <v>16</v>
      </c>
      <c t="s" s="2" r="M11">
        <v>17</v>
      </c>
    </row>
    <row customHeight="1" r="12" ht="25.5">
      <c s="9" r="A12">
        <v>0</v>
      </c>
      <c s="12" r="B12">
        <f>($L$4*$L12)+(($L$5*($B$8+B$11))*$K12)</f>
        <v>0</v>
      </c>
      <c s="12" r="C12">
        <f>($L$4*$L12)+(($L$5*($B$8+C$11))*$K12)</f>
        <v>0</v>
      </c>
      <c s="12" r="D12">
        <f>($L$4*$L12)+(($L$5*($B$8+D$11))*$K12)</f>
        <v>0</v>
      </c>
      <c s="12" r="E12">
        <f>($L$4*$L12)+(($L$5*($B$8+E$11))*$K12)</f>
        <v>0</v>
      </c>
      <c s="12" r="F12">
        <f>($L$4*$L12)+(($L$5*($B$8+F$11))*$K12)</f>
        <v>0</v>
      </c>
      <c s="12" r="G12">
        <f>($L$4*$L12)+(($L$5*($B$8+G$11))*$K12)</f>
        <v>0</v>
      </c>
      <c s="12" r="H12">
        <f>($L$4*$L12)+(($L$5*($B$8+H$11))*$K12)</f>
        <v>0</v>
      </c>
      <c s="12" r="I12">
        <f>($L$4*$L12)+(($L$5*($B$8+I$11))*$K12)</f>
        <v>0</v>
      </c>
      <c s="14" r="J12">
        <v>135</v>
      </c>
      <c s="14" r="K12">
        <f>A12/3.6</f>
        <v>0</v>
      </c>
      <c s="14" r="L12">
        <f>K12^3</f>
        <v>0</v>
      </c>
      <c s="14" r="M12">
        <f>K12/1000</f>
        <v>0</v>
      </c>
    </row>
    <row customHeight="1" r="13" ht="12.75">
      <c s="9" r="A13">
        <v>10</v>
      </c>
      <c s="12" r="B13">
        <f>($L$4*$L13)+(($L$5*($B$8+B$11))*$K13)</f>
        <v>2.56543029835391</v>
      </c>
      <c s="12" r="C13">
        <f>($L$4*$L13)+(($L$5*($B$8+C$11))*$K13)</f>
        <v>7.52493029835391</v>
      </c>
      <c s="12" r="D13">
        <f>($L$4*$L13)+(($L$5*($B$8+D$11))*$K13)</f>
        <v>12.4844302983539</v>
      </c>
      <c s="12" r="E13">
        <f>($L$4*$L13)+(($L$5*($B$8+E$11))*$K13)</f>
        <v>17.4439302983539</v>
      </c>
      <c s="12" r="F13">
        <f>($L$4*$L13)+(($L$5*($B$8+F$11))*$K13)</f>
        <v>22.4034302983539</v>
      </c>
      <c s="12" r="G13">
        <f>($L$4*$L13)+(($L$5*($B$8+G$11))*$K13)</f>
        <v>27.3629302983539</v>
      </c>
      <c s="12" r="H13">
        <f>($L$4*$L13)+(($L$5*($B$8+H$11))*$K13)</f>
        <v>32.3224302983539</v>
      </c>
      <c s="12" r="I13">
        <f>($L$4*$L13)+(($L$5*($B$8+I$11))*$K13)</f>
        <v>37.2819302983539</v>
      </c>
      <c s="14" r="J13">
        <v>135</v>
      </c>
      <c s="14" r="K13">
        <f>A13/3.6</f>
        <v>2.77777777777778</v>
      </c>
      <c s="14" r="L13">
        <f>K13^3</f>
        <v>21.4334705075446</v>
      </c>
      <c s="14" r="M13">
        <f>K13/1000</f>
        <v>0.002777777777778</v>
      </c>
    </row>
    <row customHeight="1" r="14" ht="12.75">
      <c s="9" r="A14">
        <v>20</v>
      </c>
      <c s="12" r="B14">
        <f>($L$4*$L14)+(($L$5*($B$8+B$11))*$K14)</f>
        <v>5.64494238683128</v>
      </c>
      <c s="12" r="C14">
        <f>($L$4*$L14)+(($L$5*($B$8+C$11))*$K14)</f>
        <v>15.5639423868313</v>
      </c>
      <c s="12" r="D14">
        <f>($L$4*$L14)+(($L$5*($B$8+D$11))*$K14)</f>
        <v>25.4829423868313</v>
      </c>
      <c s="12" r="E14">
        <f>($L$4*$L14)+(($L$5*($B$8+E$11))*$K14)</f>
        <v>35.4019423868313</v>
      </c>
      <c s="12" r="F14">
        <f>($L$4*$L14)+(($L$5*($B$8+F$11))*$K14)</f>
        <v>45.3209423868313</v>
      </c>
      <c s="12" r="G14">
        <f>($L$4*$L14)+(($L$5*($B$8+G$11))*$K14)</f>
        <v>55.2399423868313</v>
      </c>
      <c s="12" r="H14">
        <f>($L$4*$L14)+(($L$5*($B$8+H$11))*$K14)</f>
        <v>65.1589423868313</v>
      </c>
      <c s="12" r="I14">
        <f>($L$4*$L14)+(($L$5*($B$8+I$11))*$K14)</f>
        <v>75.0779423868313</v>
      </c>
      <c s="14" r="J14">
        <v>135</v>
      </c>
      <c s="14" r="K14">
        <f>A14/3.6</f>
        <v>5.55555555555556</v>
      </c>
      <c s="14" r="L14">
        <f>K14^3</f>
        <v>171.467764060357</v>
      </c>
      <c s="14" r="M14">
        <f>K14/1000</f>
        <v>0.005555555555556</v>
      </c>
    </row>
    <row customHeight="1" r="15" ht="12.75">
      <c s="9" r="A15">
        <v>30</v>
      </c>
      <c s="12" r="B15">
        <f>($L$4*$L15)+(($L$5*($B$8+B$11))*$K15)</f>
        <v>9.75261805555556</v>
      </c>
      <c s="12" r="C15">
        <f>($L$4*$L15)+(($L$5*($B$8+C$11))*$K15)</f>
        <v>24.6311180555556</v>
      </c>
      <c s="12" r="D15">
        <f>($L$4*$L15)+(($L$5*($B$8+D$11))*$K15)</f>
        <v>39.5096180555556</v>
      </c>
      <c s="12" r="E15">
        <f>($L$4*$L15)+(($L$5*($B$8+E$11))*$K15)</f>
        <v>54.3881180555555</v>
      </c>
      <c s="12" r="F15">
        <f>($L$4*$L15)+(($L$5*($B$8+F$11))*$K15)</f>
        <v>69.2666180555556</v>
      </c>
      <c s="12" r="G15">
        <f>($L$4*$L15)+(($L$5*($B$8+G$11))*$K15)</f>
        <v>84.1451180555556</v>
      </c>
      <c s="12" r="H15">
        <f>($L$4*$L15)+(($L$5*($B$8+H$11))*$K15)</f>
        <v>99.0236180555556</v>
      </c>
      <c s="12" r="I15">
        <f>($L$4*$L15)+(($L$5*($B$8+I$11))*$K15)</f>
        <v>113.902118055556</v>
      </c>
      <c s="14" r="J15">
        <v>135</v>
      </c>
      <c s="14" r="K15">
        <f>A15/3.6</f>
        <v>8.33333333333333</v>
      </c>
      <c s="14" r="L15">
        <f>K15^3</f>
        <v>578.703703703704</v>
      </c>
      <c s="14" r="M15">
        <f>K15/1000</f>
        <v>0.008333333333333</v>
      </c>
    </row>
    <row customHeight="1" r="16" ht="12.75">
      <c s="9" r="A16">
        <v>40</v>
      </c>
      <c s="12" r="B16">
        <f>($L$4*$L16)+(($L$5*($B$8+B$11))*$K16)</f>
        <v>15.4025390946502</v>
      </c>
      <c s="12" r="C16">
        <f>($L$4*$L16)+(($L$5*($B$8+C$11))*$K16)</f>
        <v>35.2405390946502</v>
      </c>
      <c s="12" r="D16">
        <f>($L$4*$L16)+(($L$5*($B$8+D$11))*$K16)</f>
        <v>55.0785390946502</v>
      </c>
      <c s="12" r="E16">
        <f>($L$4*$L16)+(($L$5*($B$8+E$11))*$K16)</f>
        <v>74.9165390946502</v>
      </c>
      <c s="12" r="F16">
        <f>($L$4*$L16)+(($L$5*($B$8+F$11))*$K16)</f>
        <v>94.7545390946502</v>
      </c>
      <c s="12" r="G16">
        <f>($L$4*$L16)+(($L$5*($B$8+G$11))*$K16)</f>
        <v>114.59253909465</v>
      </c>
      <c s="12" r="H16">
        <f>($L$4*$L16)+(($L$5*($B$8+H$11))*$K16)</f>
        <v>134.43053909465</v>
      </c>
      <c s="12" r="I16">
        <f>($L$4*$L16)+(($L$5*($B$8+I$11))*$K16)</f>
        <v>154.26853909465</v>
      </c>
      <c s="14" r="J16">
        <v>135</v>
      </c>
      <c s="14" r="K16">
        <f>A16/3.6</f>
        <v>11.1111111111111</v>
      </c>
      <c s="14" r="L16">
        <f>K16^3</f>
        <v>1371.74211248285</v>
      </c>
      <c s="14" r="M16">
        <f>K16/1000</f>
        <v>0.011111111111111</v>
      </c>
    </row>
    <row customHeight="1" r="17" ht="12.75">
      <c s="9" r="A17">
        <v>50</v>
      </c>
      <c s="12" r="B17">
        <f>($L$4*$L17)+(($L$5*($B$8+B$11))*$K17)</f>
        <v>23.1087872942387</v>
      </c>
      <c s="12" r="C17">
        <f>($L$4*$L17)+(($L$5*($B$8+C$11))*$K17)</f>
        <v>47.9062872942387</v>
      </c>
      <c s="12" r="D17">
        <f>($L$4*$L17)+(($L$5*($B$8+D$11))*$K17)</f>
        <v>72.7037872942387</v>
      </c>
      <c s="12" r="E17">
        <f>($L$4*$L17)+(($L$5*($B$8+E$11))*$K17)</f>
        <v>97.5012872942387</v>
      </c>
      <c s="12" r="F17">
        <f>($L$4*$L17)+(($L$5*($B$8+F$11))*$K17)</f>
        <v>122.298787294239</v>
      </c>
      <c s="12" r="G17">
        <f>($L$4*$L17)+(($L$5*($B$8+G$11))*$K17)</f>
        <v>147.096287294239</v>
      </c>
      <c s="12" r="H17">
        <f>($L$4*$L17)+(($L$5*($B$8+H$11))*$K17)</f>
        <v>171.893787294239</v>
      </c>
      <c s="12" r="I17">
        <f>($L$4*$L17)+(($L$5*($B$8+I$11))*$K17)</f>
        <v>196.691287294239</v>
      </c>
      <c s="14" r="J17">
        <v>135</v>
      </c>
      <c s="14" r="K17">
        <f>A17/3.6</f>
        <v>13.8888888888889</v>
      </c>
      <c s="14" r="L17">
        <f>K17^3</f>
        <v>2679.18381344307</v>
      </c>
      <c s="14" r="M17">
        <f>K17/1000</f>
        <v>0.013888888888889</v>
      </c>
    </row>
    <row customHeight="1" r="18" ht="12.75">
      <c s="9" r="A18">
        <v>60</v>
      </c>
      <c s="12" r="B18">
        <f>($L$4*$L18)+(($L$5*($B$8+B$11))*$K18)</f>
        <v>33.3854444444444</v>
      </c>
      <c s="12" r="C18">
        <f>($L$4*$L18)+(($L$5*($B$8+C$11))*$K18)</f>
        <v>63.1424444444444</v>
      </c>
      <c s="12" r="D18">
        <f>($L$4*$L18)+(($L$5*($B$8+D$11))*$K18)</f>
        <v>92.8994444444444</v>
      </c>
      <c s="12" r="E18">
        <f>($L$4*$L18)+(($L$5*($B$8+E$11))*$K18)</f>
        <v>122.656444444444</v>
      </c>
      <c s="12" r="F18">
        <f>($L$4*$L18)+(($L$5*($B$8+F$11))*$K18)</f>
        <v>152.413444444444</v>
      </c>
      <c s="12" r="G18">
        <f>($L$4*$L18)+(($L$5*($B$8+G$11))*$K18)</f>
        <v>182.170444444444</v>
      </c>
      <c s="12" r="H18">
        <f>($L$4*$L18)+(($L$5*($B$8+H$11))*$K18)</f>
        <v>211.927444444444</v>
      </c>
      <c s="12" r="I18">
        <f>($L$4*$L18)+(($L$5*($B$8+I$11))*$K18)</f>
        <v>241.684444444444</v>
      </c>
      <c s="14" r="J18">
        <v>135</v>
      </c>
      <c s="14" r="K18">
        <f>A18/3.6</f>
        <v>16.6666666666667</v>
      </c>
      <c s="14" r="L18">
        <f>K18^3</f>
        <v>4629.62962962963</v>
      </c>
      <c s="14" r="M18">
        <f>K18/1000</f>
        <v>0.016666666666667</v>
      </c>
    </row>
    <row customHeight="1" r="19" ht="12.75">
      <c s="9" r="A19">
        <v>70</v>
      </c>
      <c s="12" r="B19">
        <f>($L$4*$L19)+(($L$5*($B$8+B$11))*$K19)</f>
        <v>46.7465923353909</v>
      </c>
      <c s="12" r="C19">
        <f>($L$4*$L19)+(($L$5*($B$8+C$11))*$K19)</f>
        <v>81.4630923353909</v>
      </c>
      <c s="12" r="D19">
        <f>($L$4*$L19)+(($L$5*($B$8+D$11))*$K19)</f>
        <v>116.179592335391</v>
      </c>
      <c s="12" r="E19">
        <f>($L$4*$L19)+(($L$5*($B$8+E$11))*$K19)</f>
        <v>150.896092335391</v>
      </c>
      <c s="12" r="F19">
        <f>($L$4*$L19)+(($L$5*($B$8+F$11))*$K19)</f>
        <v>185.612592335391</v>
      </c>
      <c s="12" r="G19">
        <f>($L$4*$L19)+(($L$5*($B$8+G$11))*$K19)</f>
        <v>220.329092335391</v>
      </c>
      <c s="12" r="H19">
        <f>($L$4*$L19)+(($L$5*($B$8+H$11))*$K19)</f>
        <v>255.045592335391</v>
      </c>
      <c s="12" r="I19">
        <f>($L$4*$L19)+(($L$5*($B$8+I$11))*$K19)</f>
        <v>289.762092335391</v>
      </c>
      <c s="14" r="J19">
        <v>135</v>
      </c>
      <c s="14" r="K19">
        <f>A19/3.6</f>
        <v>19.4444444444444</v>
      </c>
      <c s="14" r="L19">
        <f>K19^3</f>
        <v>7351.68038408779</v>
      </c>
      <c s="14" r="M19">
        <f>K19/1000</f>
        <v>0.019444444444444</v>
      </c>
    </row>
    <row customHeight="1" r="20" ht="12.75">
      <c s="9" r="A20">
        <v>80</v>
      </c>
      <c s="12" r="B20">
        <f>($L$4*$L20)+(($L$5*($B$8+B$11))*$K20)</f>
        <v>63.7063127572016</v>
      </c>
      <c s="12" r="C20">
        <f>($L$4*$L20)+(($L$5*($B$8+C$11))*$K20)</f>
        <v>103.382312757202</v>
      </c>
      <c s="12" r="D20">
        <f>($L$4*$L20)+(($L$5*($B$8+D$11))*$K20)</f>
        <v>143.058312757202</v>
      </c>
      <c s="12" r="E20">
        <f>($L$4*$L20)+(($L$5*($B$8+E$11))*$K20)</f>
        <v>182.734312757202</v>
      </c>
      <c s="12" r="F20">
        <f>($L$4*$L20)+(($L$5*($B$8+F$11))*$K20)</f>
        <v>222.410312757202</v>
      </c>
      <c s="12" r="G20">
        <f>($L$4*$L20)+(($L$5*($B$8+G$11))*$K20)</f>
        <v>262.086312757202</v>
      </c>
      <c s="12" r="H20">
        <f>($L$4*$L20)+(($L$5*($B$8+H$11))*$K20)</f>
        <v>301.762312757202</v>
      </c>
      <c s="12" r="I20">
        <f>($L$4*$L20)+(($L$5*($B$8+I$11))*$K20)</f>
        <v>341.438312757202</v>
      </c>
      <c s="14" r="J20">
        <v>135</v>
      </c>
      <c s="14" r="K20">
        <f>A20/3.6</f>
        <v>22.2222222222222</v>
      </c>
      <c s="14" r="L20">
        <f>K20^3</f>
        <v>10973.9368998628</v>
      </c>
      <c s="14" r="M20">
        <f>K20/1000</f>
        <v>0.022222222222222</v>
      </c>
    </row>
    <row customHeight="1" r="21" ht="12.75">
      <c s="9" r="A21">
        <v>90</v>
      </c>
      <c s="12" r="B21">
        <f>($L$4*$L21)+(($L$5*($B$8+B$11))*$K21)</f>
        <v>84.7786875</v>
      </c>
      <c s="12" r="C21">
        <f>($L$4*$L21)+(($L$5*($B$8+C$11))*$K21)</f>
        <v>129.4141875</v>
      </c>
      <c s="12" r="D21">
        <f>($L$4*$L21)+(($L$5*($B$8+D$11))*$K21)</f>
        <v>174.0496875</v>
      </c>
      <c s="12" r="E21">
        <f>($L$4*$L21)+(($L$5*($B$8+E$11))*$K21)</f>
        <v>218.6851875</v>
      </c>
      <c s="12" r="F21">
        <f>($L$4*$L21)+(($L$5*($B$8+F$11))*$K21)</f>
        <v>263.3206875</v>
      </c>
      <c s="12" r="G21">
        <f>($L$4*$L21)+(($L$5*($B$8+G$11))*$K21)</f>
        <v>307.9561875</v>
      </c>
      <c s="12" r="H21">
        <f>($L$4*$L21)+(($L$5*($B$8+H$11))*$K21)</f>
        <v>352.5916875</v>
      </c>
      <c s="12" r="I21">
        <f>($L$4*$L21)+(($L$5*($B$8+I$11))*$K21)</f>
        <v>397.2271875</v>
      </c>
      <c s="14" r="J21">
        <v>135</v>
      </c>
      <c s="14" r="K21">
        <f>A21/3.6</f>
        <v>25</v>
      </c>
      <c s="14" r="L21">
        <f>K21^3</f>
        <v>15625</v>
      </c>
      <c s="14" r="M21">
        <f>K21/1000</f>
        <v>0.025</v>
      </c>
    </row>
    <row customHeight="1" r="22" ht="12.75">
      <c s="9" r="A22">
        <v>100</v>
      </c>
      <c s="12" r="B22">
        <f>($L$4*$L22)+(($L$5*($B$8+B$11))*$K22)</f>
        <v>110.477798353909</v>
      </c>
      <c s="12" r="C22">
        <f>($L$4*$L22)+(($L$5*($B$8+C$11))*$K22)</f>
        <v>160.072798353909</v>
      </c>
      <c s="12" r="D22">
        <f>($L$4*$L22)+(($L$5*($B$8+D$11))*$K22)</f>
        <v>209.667798353909</v>
      </c>
      <c s="12" r="E22">
        <f>($L$4*$L22)+(($L$5*($B$8+E$11))*$K22)</f>
        <v>259.262798353909</v>
      </c>
      <c s="12" r="F22">
        <f>($L$4*$L22)+(($L$5*($B$8+F$11))*$K22)</f>
        <v>308.857798353909</v>
      </c>
      <c s="12" r="G22">
        <f>($L$4*$L22)+(($L$5*($B$8+G$11))*$K22)</f>
        <v>358.452798353909</v>
      </c>
      <c s="12" r="H22">
        <f>($L$4*$L22)+(($L$5*($B$8+H$11))*$K22)</f>
        <v>408.047798353909</v>
      </c>
      <c s="12" r="I22">
        <f>($L$4*$L22)+(($L$5*($B$8+I$11))*$K22)</f>
        <v>457.64279835391</v>
      </c>
      <c s="14" r="J22">
        <v>135</v>
      </c>
      <c s="14" r="K22">
        <f>A22/3.6</f>
        <v>27.7777777777778</v>
      </c>
      <c s="14" r="L22">
        <f>K22^3</f>
        <v>21433.4705075446</v>
      </c>
      <c s="14" r="M22">
        <f>K22/1000</f>
        <v>0.027777777777778</v>
      </c>
    </row>
    <row customHeight="1" r="23" ht="12.75">
      <c s="9" r="A23">
        <v>110</v>
      </c>
      <c s="12" r="B23">
        <f>($L$4*$L23)+(($L$5*($B$8+B$11))*$K23)</f>
        <v>141.317727109053</v>
      </c>
      <c s="12" r="C23">
        <f>($L$4*$L23)+(($L$5*($B$8+C$11))*$K23)</f>
        <v>195.872227109053</v>
      </c>
      <c s="12" r="D23">
        <f>($L$4*$L23)+(($L$5*($B$8+D$11))*$K23)</f>
        <v>250.426727109053</v>
      </c>
      <c s="12" r="E23">
        <f>($L$4*$L23)+(($L$5*($B$8+E$11))*$K23)</f>
        <v>304.981227109053</v>
      </c>
      <c s="12" r="F23">
        <f>($L$4*$L23)+(($L$5*($B$8+F$11))*$K23)</f>
        <v>359.535727109053</v>
      </c>
      <c s="12" r="G23">
        <f>($L$4*$L23)+(($L$5*($B$8+G$11))*$K23)</f>
        <v>414.090227109053</v>
      </c>
      <c s="12" r="H23">
        <f>($L$4*$L23)+(($L$5*($B$8+H$11))*$K23)</f>
        <v>468.644727109053</v>
      </c>
      <c s="12" r="I23">
        <f>($L$4*$L23)+(($L$5*($B$8+I$11))*$K23)</f>
        <v>523.199227109054</v>
      </c>
      <c s="14" r="J23">
        <v>135</v>
      </c>
      <c s="14" r="K23">
        <f>A23/3.6</f>
        <v>30.5555555555556</v>
      </c>
      <c s="14" r="L23">
        <f>K23^3</f>
        <v>28527.9492455418</v>
      </c>
      <c s="14" r="M23">
        <f>K23/1000</f>
        <v>0.030555555555556</v>
      </c>
    </row>
    <row customHeight="1" r="24" ht="12.75">
      <c s="9" r="A24">
        <v>120</v>
      </c>
      <c s="12" r="B24">
        <f>($L$4*$L24)+(($L$5*($B$8+B$11))*$K24)</f>
        <v>177.812555555556</v>
      </c>
      <c s="12" r="C24">
        <f>($L$4*$L24)+(($L$5*($B$8+C$11))*$K24)</f>
        <v>237.326555555556</v>
      </c>
      <c s="12" r="D24">
        <f>($L$4*$L24)+(($L$5*($B$8+D$11))*$K24)</f>
        <v>296.840555555556</v>
      </c>
      <c s="12" r="E24">
        <f>($L$4*$L24)+(($L$5*($B$8+E$11))*$K24)</f>
        <v>356.354555555556</v>
      </c>
      <c s="12" r="F24">
        <f>($L$4*$L24)+(($L$5*($B$8+F$11))*$K24)</f>
        <v>415.868555555556</v>
      </c>
      <c s="12" r="G24">
        <f>($L$4*$L24)+(($L$5*($B$8+G$11))*$K24)</f>
        <v>475.382555555556</v>
      </c>
      <c s="12" r="H24">
        <f>($L$4*$L24)+(($L$5*($B$8+H$11))*$K24)</f>
        <v>534.896555555556</v>
      </c>
      <c s="12" r="I24">
        <f>($L$4*$L24)+(($L$5*($B$8+I$11))*$K24)</f>
        <v>594.410555555556</v>
      </c>
      <c s="14" r="J24">
        <v>135</v>
      </c>
      <c s="14" r="K24">
        <f>A24/3.6</f>
        <v>33.3333333333333</v>
      </c>
      <c s="14" r="L24">
        <f>K24^3</f>
        <v>37037.037037037</v>
      </c>
      <c s="14" r="M24">
        <f>K24/1000</f>
        <v>0.033333333333333</v>
      </c>
    </row>
    <row customHeight="1" r="25" ht="12.75">
      <c s="9" r="A25">
        <v>130</v>
      </c>
      <c s="12" r="B25">
        <f>($L$4*$L25)+(($L$5*($B$8+B$11))*$K25)</f>
        <v>220.476365483539</v>
      </c>
      <c s="12" r="C25">
        <f>($L$4*$L25)+(($L$5*($B$8+C$11))*$K25)</f>
        <v>284.949865483539</v>
      </c>
      <c s="12" r="D25">
        <f>($L$4*$L25)+(($L$5*($B$8+D$11))*$K25)</f>
        <v>349.423365483539</v>
      </c>
      <c s="12" r="E25">
        <f>($L$4*$L25)+(($L$5*($B$8+E$11))*$K25)</f>
        <v>413.896865483539</v>
      </c>
      <c s="12" r="F25">
        <f>($L$4*$L25)+(($L$5*($B$8+F$11))*$K25)</f>
        <v>478.370365483539</v>
      </c>
      <c s="12" r="G25">
        <f>($L$4*$L25)+(($L$5*($B$8+G$11))*$K25)</f>
        <v>542.843865483539</v>
      </c>
      <c s="12" r="H25">
        <f>($L$4*$L25)+(($L$5*($B$8+H$11))*$K25)</f>
        <v>607.317365483539</v>
      </c>
      <c s="12" r="I25">
        <f>($L$4*$L25)+(($L$5*($B$8+I$11))*$K25)</f>
        <v>671.790865483539</v>
      </c>
      <c s="14" r="J25">
        <v>135</v>
      </c>
      <c s="14" r="K25">
        <f>A25/3.6</f>
        <v>36.1111111111111</v>
      </c>
      <c s="14" r="L25">
        <f>K25^3</f>
        <v>47089.3347050754</v>
      </c>
      <c s="14" r="M25">
        <f>K25/1000</f>
        <v>0.036111111111111</v>
      </c>
    </row>
    <row customHeight="1" r="26" ht="12.75">
      <c s="9" r="A26">
        <v>140</v>
      </c>
      <c s="12" r="B26">
        <f>($L$4*$L26)+(($L$5*($B$8+B$11))*$K26)</f>
        <v>269.823238683128</v>
      </c>
      <c s="12" r="C26">
        <f>($L$4*$L26)+(($L$5*($B$8+C$11))*$K26)</f>
        <v>339.256238683128</v>
      </c>
      <c s="12" r="D26">
        <f>($L$4*$L26)+(($L$5*($B$8+D$11))*$K26)</f>
        <v>408.689238683128</v>
      </c>
      <c s="12" r="E26">
        <f>($L$4*$L26)+(($L$5*($B$8+E$11))*$K26)</f>
        <v>478.122238683127</v>
      </c>
      <c s="12" r="F26">
        <f>($L$4*$L26)+(($L$5*($B$8+F$11))*$K26)</f>
        <v>547.555238683127</v>
      </c>
      <c s="12" r="G26">
        <f>($L$4*$L26)+(($L$5*($B$8+G$11))*$K26)</f>
        <v>616.988238683127</v>
      </c>
      <c s="12" r="H26">
        <f>($L$4*$L26)+(($L$5*($B$8+H$11))*$K26)</f>
        <v>686.421238683127</v>
      </c>
      <c s="12" r="I26">
        <f>($L$4*$L26)+(($L$5*($B$8+I$11))*$K26)</f>
        <v>755.854238683128</v>
      </c>
      <c s="14" r="J26">
        <v>135</v>
      </c>
      <c s="14" r="K26">
        <f>A26/3.6</f>
        <v>38.8888888888889</v>
      </c>
      <c s="14" r="L26">
        <f>K26^3</f>
        <v>58813.4430727023</v>
      </c>
      <c s="14" r="M26">
        <f>K26/1000</f>
        <v>0.038888888888889</v>
      </c>
    </row>
    <row customHeight="1" r="27" ht="12.75">
      <c s="9" r="A27">
        <v>150</v>
      </c>
      <c s="12" r="B27">
        <f>($L$4*$L27)+(($L$5*($B$8+B$11))*$K27)</f>
        <v>326.367256944444</v>
      </c>
      <c s="12" r="C27">
        <f>($L$4*$L27)+(($L$5*($B$8+C$11))*$K27)</f>
        <v>400.759756944444</v>
      </c>
      <c s="12" r="D27">
        <f>($L$4*$L27)+(($L$5*($B$8+D$11))*$K27)</f>
        <v>475.152256944444</v>
      </c>
      <c s="12" r="E27">
        <f>($L$4*$L27)+(($L$5*($B$8+E$11))*$K27)</f>
        <v>549.544756944444</v>
      </c>
      <c s="12" r="F27">
        <f>($L$4*$L27)+(($L$5*($B$8+F$11))*$K27)</f>
        <v>623.937256944444</v>
      </c>
      <c s="12" r="G27">
        <f>($L$4*$L27)+(($L$5*($B$8+G$11))*$K27)</f>
        <v>698.329756944444</v>
      </c>
      <c s="12" r="H27">
        <f>($L$4*$L27)+(($L$5*($B$8+H$11))*$K27)</f>
        <v>772.722256944444</v>
      </c>
      <c s="12" r="I27">
        <f>($L$4*$L27)+(($L$5*($B$8+I$11))*$K27)</f>
        <v>847.114756944444</v>
      </c>
      <c s="14" r="J27">
        <v>135</v>
      </c>
      <c s="14" r="K27">
        <f>A27/3.6</f>
        <v>41.6666666666667</v>
      </c>
      <c s="14" r="L27">
        <f>K27^3</f>
        <v>72337.962962963</v>
      </c>
      <c s="14" r="M27">
        <f>K27/1000</f>
        <v>0.041666666666667</v>
      </c>
    </row>
    <row customHeight="1" r="28" ht="12.75">
      <c s="9" r="A28">
        <v>160</v>
      </c>
      <c s="12" r="B28">
        <f>($L$4*$L28)+(($L$5*($B$8+B$11))*$K28)</f>
        <v>390.622502057613</v>
      </c>
      <c s="12" r="C28">
        <f>($L$4*$L28)+(($L$5*($B$8+C$11))*$K28)</f>
        <v>469.974502057613</v>
      </c>
      <c s="12" r="D28">
        <f>($L$4*$L28)+(($L$5*($B$8+D$11))*$K28)</f>
        <v>549.326502057613</v>
      </c>
      <c s="12" r="E28">
        <f>($L$4*$L28)+(($L$5*($B$8+E$11))*$K28)</f>
        <v>628.678502057613</v>
      </c>
      <c s="12" r="F28">
        <f>($L$4*$L28)+(($L$5*($B$8+F$11))*$K28)</f>
        <v>708.030502057613</v>
      </c>
      <c s="12" r="G28">
        <f>($L$4*$L28)+(($L$5*($B$8+G$11))*$K28)</f>
        <v>787.382502057613</v>
      </c>
      <c s="12" r="H28">
        <f>($L$4*$L28)+(($L$5*($B$8+H$11))*$K28)</f>
        <v>866.734502057613</v>
      </c>
      <c s="12" r="I28">
        <f>($L$4*$L28)+(($L$5*($B$8+I$11))*$K28)</f>
        <v>946.086502057613</v>
      </c>
      <c s="14" r="J28">
        <v>135</v>
      </c>
      <c s="14" r="K28">
        <f>A28/3.6</f>
        <v>44.4444444444444</v>
      </c>
      <c s="14" r="L28">
        <f>K28^3</f>
        <v>87791.4951989026</v>
      </c>
      <c s="14" r="M28">
        <f>K28/1000</f>
        <v>0.044444444444444</v>
      </c>
    </row>
    <row customHeight="1" r="29" ht="12.75">
      <c s="9" r="A29">
        <v>170</v>
      </c>
      <c s="12" r="B29">
        <f>($L$4*$L29)+(($L$5*($B$8+B$11))*$K29)</f>
        <v>463.103055812757</v>
      </c>
      <c s="12" r="C29">
        <f>($L$4*$L29)+(($L$5*($B$8+C$11))*$K29)</f>
        <v>547.414555812757</v>
      </c>
      <c s="12" r="D29">
        <f>($L$4*$L29)+(($L$5*($B$8+D$11))*$K29)</f>
        <v>631.726055812757</v>
      </c>
      <c s="12" r="E29">
        <f>($L$4*$L29)+(($L$5*($B$8+E$11))*$K29)</f>
        <v>716.037555812757</v>
      </c>
      <c s="12" r="F29">
        <f>($L$4*$L29)+(($L$5*($B$8+F$11))*$K29)</f>
        <v>800.349055812757</v>
      </c>
      <c s="12" r="G29">
        <f>($L$4*$L29)+(($L$5*($B$8+G$11))*$K29)</f>
        <v>884.660555812757</v>
      </c>
      <c s="12" r="H29">
        <f>($L$4*$L29)+(($L$5*($B$8+H$11))*$K29)</f>
        <v>968.972055812757</v>
      </c>
      <c s="12" r="I29">
        <f>($L$4*$L29)+(($L$5*($B$8+I$11))*$K29)</f>
        <v>1053.28355581276</v>
      </c>
      <c s="14" r="J29">
        <v>135</v>
      </c>
      <c s="14" r="K29">
        <f>A29/3.6</f>
        <v>47.2222222222222</v>
      </c>
      <c s="14" r="L29">
        <f>K29^3</f>
        <v>105302.640603567</v>
      </c>
      <c s="14" r="M29">
        <f>K29/1000</f>
        <v>0.047222222222222</v>
      </c>
    </row>
    <row customHeight="1" r="30" ht="12.75">
      <c s="9" r="A30">
        <v>180</v>
      </c>
      <c s="12" r="B30">
        <f>($L$4*$L30)+(($L$5*($B$8+B$11))*$K30)</f>
        <v>544.323</v>
      </c>
      <c s="12" r="C30">
        <f>($L$4*$L30)+(($L$5*($B$8+C$11))*$K30)</f>
        <v>633.594</v>
      </c>
      <c s="12" r="D30">
        <f>($L$4*$L30)+(($L$5*($B$8+D$11))*$K30)</f>
        <v>722.865</v>
      </c>
      <c s="12" r="E30">
        <f>($L$4*$L30)+(($L$5*($B$8+E$11))*$K30)</f>
        <v>812.136</v>
      </c>
      <c s="12" r="F30">
        <f>($L$4*$L30)+(($L$5*($B$8+F$11))*$K30)</f>
        <v>901.407</v>
      </c>
      <c s="12" r="G30">
        <f>($L$4*$L30)+(($L$5*($B$8+G$11))*$K30)</f>
        <v>990.678</v>
      </c>
      <c s="12" r="H30">
        <f>($L$4*$L30)+(($L$5*($B$8+H$11))*$K30)</f>
        <v>1079.949</v>
      </c>
      <c s="12" r="I30">
        <f>($L$4*$L30)+(($L$5*($B$8+I$11))*$K30)</f>
        <v>1169.22</v>
      </c>
      <c s="14" r="J30">
        <v>135</v>
      </c>
      <c s="14" r="K30">
        <f>A30/3.6</f>
        <v>50</v>
      </c>
      <c s="14" r="L30">
        <f>K30^3</f>
        <v>125000</v>
      </c>
      <c s="14" r="M30">
        <f>K30/1000</f>
        <v>0.05</v>
      </c>
    </row>
    <row customHeight="1" r="31" ht="12.75">
      <c s="9" r="A31">
        <v>190</v>
      </c>
      <c s="12" r="B31">
        <f>($L$4*$L31)+(($L$5*($B$8+B$11))*$K31)</f>
        <v>634.796416409465</v>
      </c>
      <c s="12" r="C31">
        <f>($L$4*$L31)+(($L$5*($B$8+C$11))*$K31)</f>
        <v>729.026916409465</v>
      </c>
      <c s="12" r="D31">
        <f>($L$4*$L31)+(($L$5*($B$8+D$11))*$K31)</f>
        <v>823.257416409465</v>
      </c>
      <c s="12" r="E31">
        <f>($L$4*$L31)+(($L$5*($B$8+E$11))*$K31)</f>
        <v>917.487916409465</v>
      </c>
      <c s="12" r="F31">
        <f>($L$4*$L31)+(($L$5*($B$8+F$11))*$K31)</f>
        <v>1011.71841640946</v>
      </c>
      <c s="12" r="G31">
        <f>($L$4*$L31)+(($L$5*($B$8+G$11))*$K31)</f>
        <v>1105.94891640946</v>
      </c>
      <c s="12" r="H31">
        <f>($L$4*$L31)+(($L$5*($B$8+H$11))*$K31)</f>
        <v>1200.17941640946</v>
      </c>
      <c s="12" r="I31">
        <f>($L$4*$L31)+(($L$5*($B$8+I$11))*$K31)</f>
        <v>1294.40991640946</v>
      </c>
      <c s="14" r="J31">
        <v>135</v>
      </c>
      <c s="14" r="K31">
        <f>A31/3.6</f>
        <v>52.7777777777778</v>
      </c>
      <c s="14" r="L31">
        <f>K31^3</f>
        <v>147012.174211248</v>
      </c>
      <c s="14" r="M31">
        <f>K31/1000</f>
        <v>0.052777777777778</v>
      </c>
    </row>
    <row customHeight="1" r="32" ht="12.75">
      <c s="9" r="A32">
        <v>200</v>
      </c>
      <c s="12" r="B32">
        <f>($L$4*$L32)+(($L$5*($B$8+B$11))*$K32)</f>
        <v>735.037386831276</v>
      </c>
      <c s="12" r="C32">
        <f>($L$4*$L32)+(($L$5*($B$8+C$11))*$K32)</f>
        <v>834.227386831276</v>
      </c>
      <c s="12" r="D32">
        <f>($L$4*$L32)+(($L$5*($B$8+D$11))*$K32)</f>
        <v>933.417386831276</v>
      </c>
      <c s="12" r="E32">
        <f>($L$4*$L32)+(($L$5*($B$8+E$11))*$K32)</f>
        <v>1032.60738683128</v>
      </c>
      <c s="12" r="F32">
        <f>($L$4*$L32)+(($L$5*($B$8+F$11))*$K32)</f>
        <v>1131.79738683128</v>
      </c>
      <c s="12" r="G32">
        <f>($L$4*$L32)+(($L$5*($B$8+G$11))*$K32)</f>
        <v>1230.98738683128</v>
      </c>
      <c s="12" r="H32">
        <f>($L$4*$L32)+(($L$5*($B$8+H$11))*$K32)</f>
        <v>1330.17738683128</v>
      </c>
      <c s="12" r="I32">
        <f>($L$4*$L32)+(($L$5*($B$8+I$11))*$K32)</f>
        <v>1429.36738683128</v>
      </c>
      <c s="14" r="J32">
        <v>135</v>
      </c>
      <c s="14" r="K32">
        <f>A32/3.6</f>
        <v>55.5555555555556</v>
      </c>
      <c s="14" r="L32">
        <f>K32^3</f>
        <v>171467.764060357</v>
      </c>
      <c s="14" r="M32">
        <f>K32/1000</f>
        <v>0.055555555555556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8.43" defaultRowHeight="13.5"/>
  <cols>
    <col min="1" customWidth="1" max="1" width="37.43"/>
    <col min="2" customWidth="1" max="9" width="8.29"/>
    <col min="10" customWidth="1" max="10" width="9.0"/>
    <col min="11" customWidth="1" max="11" width="20.0"/>
    <col min="12" customWidth="1" max="12" width="17.0"/>
  </cols>
  <sheetData>
    <row customHeight="1" r="1" ht="12.75">
      <c t="s" s="8" r="A1">
        <v>18</v>
      </c>
    </row>
    <row customHeight="1" r="2" ht="12.75">
      <c t="s" s="14" r="A2">
        <v>19</v>
      </c>
    </row>
    <row customHeight="1" r="4" ht="12.75">
      <c t="s" s="2" r="A4">
        <v>2</v>
      </c>
      <c s="4" r="B4">
        <v>0.65</v>
      </c>
      <c t="s" s="2" r="K4">
        <v>3</v>
      </c>
      <c s="14" r="L4">
        <f>((B6*B4)*B5)/2000</f>
        <v>0.0039975</v>
      </c>
    </row>
    <row customHeight="1" r="5" ht="12.75">
      <c t="s" s="2" r="A5">
        <v>4</v>
      </c>
      <c s="14" r="B5">
        <v>10</v>
      </c>
      <c t="s" s="14" r="C5">
        <v>5</v>
      </c>
      <c t="s" s="2" r="K5">
        <v>6</v>
      </c>
      <c s="14" r="L5">
        <f>B7*0.00981</f>
        <v>89.271</v>
      </c>
    </row>
    <row customHeight="1" r="6" ht="12.75">
      <c t="s" s="2" r="A6">
        <v>7</v>
      </c>
      <c s="14" r="B6">
        <v>1.23</v>
      </c>
      <c t="s" s="14" r="C6">
        <v>8</v>
      </c>
    </row>
    <row customHeight="1" r="7" ht="12.75">
      <c t="s" s="2" r="A7">
        <v>9</v>
      </c>
      <c s="14" r="B7">
        <v>9100</v>
      </c>
      <c t="s" s="14" r="C7">
        <v>10</v>
      </c>
    </row>
    <row customHeight="1" r="8" ht="12.75">
      <c t="s" s="2" r="A8">
        <v>11</v>
      </c>
      <c s="13" r="B8">
        <v>0.01</v>
      </c>
    </row>
    <row customHeight="1" r="10" ht="12.75">
      <c t="s" s="14" r="B10">
        <v>12</v>
      </c>
    </row>
    <row customHeight="1" r="11" ht="12.75">
      <c t="s" s="14" r="A11">
        <v>13</v>
      </c>
      <c s="4" r="B11">
        <f>power!B11</f>
        <v>0</v>
      </c>
      <c s="4" r="C11">
        <f>power!C11</f>
        <v>0.02</v>
      </c>
      <c s="4" r="D11">
        <f>power!D11</f>
        <v>0.04</v>
      </c>
      <c s="4" r="E11">
        <f>power!E11</f>
        <v>0.06</v>
      </c>
      <c s="4" r="F11">
        <f>power!F11</f>
        <v>0.08</v>
      </c>
      <c s="4" r="G11">
        <f>power!G11</f>
        <v>0.1</v>
      </c>
      <c s="4" r="H11">
        <f>power!H11</f>
        <v>0.12</v>
      </c>
      <c s="4" r="I11">
        <f>power!I11</f>
        <v>0.14</v>
      </c>
      <c t="s" s="2" r="K11">
        <v>15</v>
      </c>
      <c t="s" s="2" r="L11">
        <v>20</v>
      </c>
    </row>
    <row customHeight="1" r="12" ht="21.0">
      <c s="9" r="A12">
        <v>0</v>
      </c>
      <c s="11" r="B12">
        <f>($L$4*$L12)+($L$5*($B$8+B$11))</f>
        <v>0.89271</v>
      </c>
      <c s="11" r="C12">
        <f>($L$4*$L12)+($L$5*($B$8+C$11))</f>
        <v>2.67813</v>
      </c>
      <c s="11" r="D12">
        <f>($L$4*$L12)+($L$5*($B$8+D$11))</f>
        <v>4.46355</v>
      </c>
      <c s="11" r="E12">
        <f>($L$4*$L12)+($L$5*($B$8+E$11))</f>
        <v>6.24897</v>
      </c>
      <c s="11" r="F12">
        <f>($L$4*$L12)+($L$5*($B$8+F$11))</f>
        <v>8.03439</v>
      </c>
      <c s="11" r="G12">
        <f>($L$4*$L12)+($L$5*($B$8+G$11))</f>
        <v>9.81981</v>
      </c>
      <c s="11" r="H12">
        <f>($L$4*$L12)+($L$5*($B$8+H$11))</f>
        <v>11.60523</v>
      </c>
      <c s="11" r="I12">
        <f>($L$4*$L12)+($L$5*($B$8+I$11))</f>
        <v>13.39065</v>
      </c>
      <c s="14" r="K12">
        <f>A12/3.6</f>
        <v>0</v>
      </c>
      <c s="14" r="L12">
        <f>K12^2</f>
        <v>0</v>
      </c>
    </row>
    <row customHeight="1" r="13" ht="14.25">
      <c s="9" r="A13">
        <f>power!A13</f>
        <v>10</v>
      </c>
      <c s="11" r="B13">
        <f>($L$4*$L13)+($L$5*($B$8+B$11))</f>
        <v>0.923554907407407</v>
      </c>
      <c s="11" r="C13">
        <f>($L$4*$L13)+($L$5*($B$8+C$11))</f>
        <v>2.70897490740741</v>
      </c>
      <c s="11" r="D13">
        <f>($L$4*$L13)+($L$5*($B$8+D$11))</f>
        <v>4.49439490740741</v>
      </c>
      <c s="11" r="E13">
        <f>($L$4*$L13)+($L$5*($B$8+E$11))</f>
        <v>6.2798149074074</v>
      </c>
      <c s="11" r="F13">
        <f>($L$4*$L13)+($L$5*($B$8+F$11))</f>
        <v>8.06523490740741</v>
      </c>
      <c s="11" r="G13">
        <f>($L$4*$L13)+($L$5*($B$8+G$11))</f>
        <v>9.85065490740741</v>
      </c>
      <c s="11" r="H13">
        <f>($L$4*$L13)+($L$5*($B$8+H$11))</f>
        <v>11.6360749074074</v>
      </c>
      <c s="11" r="I13">
        <f>($L$4*$L13)+($L$5*($B$8+I$11))</f>
        <v>13.4214949074074</v>
      </c>
      <c s="14" r="K13">
        <f>A13/3.6</f>
        <v>2.77777777777778</v>
      </c>
      <c s="14" r="L13">
        <f>K13^2</f>
        <v>7.71604938271605</v>
      </c>
    </row>
    <row customHeight="1" r="14" ht="12.75">
      <c s="9" r="A14">
        <f>power!A14</f>
        <v>20</v>
      </c>
      <c s="11" r="B14">
        <f>($L$4*$L14)+($L$5*($B$8+B$11))</f>
        <v>1.01608962962963</v>
      </c>
      <c s="11" r="C14">
        <f>($L$4*$L14)+($L$5*($B$8+C$11))</f>
        <v>2.80150962962963</v>
      </c>
      <c s="11" r="D14">
        <f>($L$4*$L14)+($L$5*($B$8+D$11))</f>
        <v>4.58692962962963</v>
      </c>
      <c s="11" r="E14">
        <f>($L$4*$L14)+($L$5*($B$8+E$11))</f>
        <v>6.37234962962963</v>
      </c>
      <c s="11" r="F14">
        <f>($L$4*$L14)+($L$5*($B$8+F$11))</f>
        <v>8.15776962962963</v>
      </c>
      <c s="11" r="G14">
        <f>($L$4*$L14)+($L$5*($B$8+G$11))</f>
        <v>9.94318962962963</v>
      </c>
      <c s="11" r="H14">
        <f>($L$4*$L14)+($L$5*($B$8+H$11))</f>
        <v>11.7286096296296</v>
      </c>
      <c s="11" r="I14">
        <f>($L$4*$L14)+($L$5*($B$8+I$11))</f>
        <v>13.5140296296296</v>
      </c>
      <c s="14" r="K14">
        <f>A14/3.6</f>
        <v>5.55555555555556</v>
      </c>
      <c s="14" r="L14">
        <f>K14^2</f>
        <v>30.8641975308642</v>
      </c>
    </row>
    <row customHeight="1" r="15" ht="12.75">
      <c s="9" r="A15">
        <f>power!A15</f>
        <v>30</v>
      </c>
      <c s="11" r="B15">
        <f>($L$4*$L15)+($L$5*($B$8+B$11))</f>
        <v>1.17031416666667</v>
      </c>
      <c s="11" r="C15">
        <f>($L$4*$L15)+($L$5*($B$8+C$11))</f>
        <v>2.95573416666667</v>
      </c>
      <c s="11" r="D15">
        <f>($L$4*$L15)+($L$5*($B$8+D$11))</f>
        <v>4.74115416666667</v>
      </c>
      <c s="11" r="E15">
        <f>($L$4*$L15)+($L$5*($B$8+E$11))</f>
        <v>6.52657416666666</v>
      </c>
      <c s="11" r="F15">
        <f>($L$4*$L15)+($L$5*($B$8+F$11))</f>
        <v>8.31199416666666</v>
      </c>
      <c s="11" r="G15">
        <f>($L$4*$L15)+($L$5*($B$8+G$11))</f>
        <v>10.0974141666667</v>
      </c>
      <c s="11" r="H15">
        <f>($L$4*$L15)+($L$5*($B$8+H$11))</f>
        <v>11.8828341666667</v>
      </c>
      <c s="11" r="I15">
        <f>($L$4*$L15)+($L$5*($B$8+I$11))</f>
        <v>13.6682541666667</v>
      </c>
      <c s="14" r="K15">
        <f>A15/3.6</f>
        <v>8.33333333333333</v>
      </c>
      <c s="14" r="L15">
        <f>K15^2</f>
        <v>69.4444444444445</v>
      </c>
    </row>
    <row customHeight="1" r="16" ht="12.75">
      <c s="9" r="A16">
        <f>power!A16</f>
        <v>40</v>
      </c>
      <c s="11" r="B16">
        <f>($L$4*$L16)+($L$5*($B$8+B$11))</f>
        <v>1.38622851851852</v>
      </c>
      <c s="11" r="C16">
        <f>($L$4*$L16)+($L$5*($B$8+C$11))</f>
        <v>3.17164851851852</v>
      </c>
      <c s="11" r="D16">
        <f>($L$4*$L16)+($L$5*($B$8+D$11))</f>
        <v>4.95706851851852</v>
      </c>
      <c s="11" r="E16">
        <f>($L$4*$L16)+($L$5*($B$8+E$11))</f>
        <v>6.74248851851852</v>
      </c>
      <c s="11" r="F16">
        <f>($L$4*$L16)+($L$5*($B$8+F$11))</f>
        <v>8.52790851851852</v>
      </c>
      <c s="11" r="G16">
        <f>($L$4*$L16)+($L$5*($B$8+G$11))</f>
        <v>10.3133285185185</v>
      </c>
      <c s="11" r="H16">
        <f>($L$4*$L16)+($L$5*($B$8+H$11))</f>
        <v>12.0987485185185</v>
      </c>
      <c s="11" r="I16">
        <f>($L$4*$L16)+($L$5*($B$8+I$11))</f>
        <v>13.8841685185185</v>
      </c>
      <c s="14" r="K16">
        <f>A16/3.6</f>
        <v>11.1111111111111</v>
      </c>
      <c s="14" r="L16">
        <f>K16^2</f>
        <v>123.456790123457</v>
      </c>
    </row>
    <row customHeight="1" r="17" ht="12.75">
      <c s="9" r="A17">
        <f>power!A17</f>
        <v>50</v>
      </c>
      <c s="11" r="B17">
        <f>($L$4*$L17)+($L$5*($B$8+B$11))</f>
        <v>1.66383268518519</v>
      </c>
      <c s="11" r="C17">
        <f>($L$4*$L17)+($L$5*($B$8+C$11))</f>
        <v>3.44925268518518</v>
      </c>
      <c s="11" r="D17">
        <f>($L$4*$L17)+($L$5*($B$8+D$11))</f>
        <v>5.23467268518518</v>
      </c>
      <c s="11" r="E17">
        <f>($L$4*$L17)+($L$5*($B$8+E$11))</f>
        <v>7.02009268518518</v>
      </c>
      <c s="11" r="F17">
        <f>($L$4*$L17)+($L$5*($B$8+F$11))</f>
        <v>8.80551268518518</v>
      </c>
      <c s="11" r="G17">
        <f>($L$4*$L17)+($L$5*($B$8+G$11))</f>
        <v>10.5909326851852</v>
      </c>
      <c s="11" r="H17">
        <f>($L$4*$L17)+($L$5*($B$8+H$11))</f>
        <v>12.3763526851852</v>
      </c>
      <c s="11" r="I17">
        <f>($L$4*$L17)+($L$5*($B$8+I$11))</f>
        <v>14.1617726851852</v>
      </c>
      <c s="14" r="K17">
        <f>A17/3.6</f>
        <v>13.8888888888889</v>
      </c>
      <c s="14" r="L17">
        <f>K17^2</f>
        <v>192.901234567901</v>
      </c>
    </row>
    <row customHeight="1" r="18" ht="12.75">
      <c s="9" r="A18">
        <f>power!A18</f>
        <v>60</v>
      </c>
      <c s="11" r="B18">
        <f>($L$4*$L18)+($L$5*($B$8+B$11))</f>
        <v>2.00312666666667</v>
      </c>
      <c s="11" r="C18">
        <f>($L$4*$L18)+($L$5*($B$8+C$11))</f>
        <v>3.78854666666667</v>
      </c>
      <c s="11" r="D18">
        <f>($L$4*$L18)+($L$5*($B$8+D$11))</f>
        <v>5.57396666666667</v>
      </c>
      <c s="11" r="E18">
        <f>($L$4*$L18)+($L$5*($B$8+E$11))</f>
        <v>7.35938666666666</v>
      </c>
      <c s="11" r="F18">
        <f>($L$4*$L18)+($L$5*($B$8+F$11))</f>
        <v>9.14480666666667</v>
      </c>
      <c s="11" r="G18">
        <f>($L$4*$L18)+($L$5*($B$8+G$11))</f>
        <v>10.9302266666667</v>
      </c>
      <c s="11" r="H18">
        <f>($L$4*$L18)+($L$5*($B$8+H$11))</f>
        <v>12.7156466666667</v>
      </c>
      <c s="11" r="I18">
        <f>($L$4*$L18)+($L$5*($B$8+I$11))</f>
        <v>14.5010666666667</v>
      </c>
      <c s="14" r="K18">
        <f>A18/3.6</f>
        <v>16.6666666666667</v>
      </c>
      <c s="14" r="L18">
        <f>K18^2</f>
        <v>277.777777777778</v>
      </c>
    </row>
    <row customHeight="1" r="19" ht="12.75">
      <c s="9" r="A19">
        <f>power!A19</f>
        <v>70</v>
      </c>
      <c s="11" r="B19">
        <f>($L$4*$L19)+($L$5*($B$8+B$11))</f>
        <v>2.40411046296296</v>
      </c>
      <c s="11" r="C19">
        <f>($L$4*$L19)+($L$5*($B$8+C$11))</f>
        <v>4.18953046296296</v>
      </c>
      <c s="11" r="D19">
        <f>($L$4*$L19)+($L$5*($B$8+D$11))</f>
        <v>5.97495046296296</v>
      </c>
      <c s="11" r="E19">
        <f>($L$4*$L19)+($L$5*($B$8+E$11))</f>
        <v>7.76037046296296</v>
      </c>
      <c s="11" r="F19">
        <f>($L$4*$L19)+($L$5*($B$8+F$11))</f>
        <v>9.54579046296296</v>
      </c>
      <c s="11" r="G19">
        <f>($L$4*$L19)+($L$5*($B$8+G$11))</f>
        <v>11.331210462963</v>
      </c>
      <c s="11" r="H19">
        <f>($L$4*$L19)+($L$5*($B$8+H$11))</f>
        <v>13.116630462963</v>
      </c>
      <c s="11" r="I19">
        <f>($L$4*$L19)+($L$5*($B$8+I$11))</f>
        <v>14.902050462963</v>
      </c>
      <c s="14" r="K19">
        <f>A19/3.6</f>
        <v>19.4444444444444</v>
      </c>
      <c s="14" r="L19">
        <f>K19^2</f>
        <v>378.086419753086</v>
      </c>
    </row>
    <row customHeight="1" r="20" ht="12.75">
      <c s="9" r="A20">
        <f>power!A20</f>
        <v>80</v>
      </c>
      <c s="11" r="B20">
        <f>($L$4*$L20)+($L$5*($B$8+B$11))</f>
        <v>2.86678407407407</v>
      </c>
      <c s="11" r="C20">
        <f>($L$4*$L20)+($L$5*($B$8+C$11))</f>
        <v>4.65220407407407</v>
      </c>
      <c s="11" r="D20">
        <f>($L$4*$L20)+($L$5*($B$8+D$11))</f>
        <v>6.43762407407407</v>
      </c>
      <c s="11" r="E20">
        <f>($L$4*$L20)+($L$5*($B$8+E$11))</f>
        <v>8.22304407407407</v>
      </c>
      <c s="11" r="F20">
        <f>($L$4*$L20)+($L$5*($B$8+F$11))</f>
        <v>10.0084640740741</v>
      </c>
      <c s="11" r="G20">
        <f>($L$4*$L20)+($L$5*($B$8+G$11))</f>
        <v>11.7938840740741</v>
      </c>
      <c s="11" r="H20">
        <f>($L$4*$L20)+($L$5*($B$8+H$11))</f>
        <v>13.5793040740741</v>
      </c>
      <c s="11" r="I20">
        <f>($L$4*$L20)+($L$5*($B$8+I$11))</f>
        <v>15.3647240740741</v>
      </c>
      <c s="14" r="K20">
        <f>A20/3.6</f>
        <v>22.2222222222222</v>
      </c>
      <c s="14" r="L20">
        <f>K20^2</f>
        <v>493.827160493827</v>
      </c>
    </row>
    <row customHeight="1" r="21" ht="12.75">
      <c s="9" r="A21">
        <f>power!A21</f>
        <v>90</v>
      </c>
      <c s="11" r="B21">
        <f>($L$4*$L21)+($L$5*($B$8+B$11))</f>
        <v>3.3911475</v>
      </c>
      <c s="11" r="C21">
        <f>($L$4*$L21)+($L$5*($B$8+C$11))</f>
        <v>5.1765675</v>
      </c>
      <c s="11" r="D21">
        <f>($L$4*$L21)+($L$5*($B$8+D$11))</f>
        <v>6.9619875</v>
      </c>
      <c s="11" r="E21">
        <f>($L$4*$L21)+($L$5*($B$8+E$11))</f>
        <v>8.7474075</v>
      </c>
      <c s="11" r="F21">
        <f>($L$4*$L21)+($L$5*($B$8+F$11))</f>
        <v>10.5328275</v>
      </c>
      <c s="11" r="G21">
        <f>($L$4*$L21)+($L$5*($B$8+G$11))</f>
        <v>12.3182475</v>
      </c>
      <c s="11" r="H21">
        <f>($L$4*$L21)+($L$5*($B$8+H$11))</f>
        <v>14.1036675</v>
      </c>
      <c s="11" r="I21">
        <f>($L$4*$L21)+($L$5*($B$8+I$11))</f>
        <v>15.8890875</v>
      </c>
      <c s="14" r="K21">
        <f>A21/3.6</f>
        <v>25</v>
      </c>
      <c s="14" r="L21">
        <f>K21^2</f>
        <v>625</v>
      </c>
    </row>
    <row customHeight="1" r="22" ht="12.75">
      <c s="9" r="A22">
        <f>power!A22</f>
        <v>100</v>
      </c>
      <c s="11" r="B22">
        <f>($L$4*$L22)+($L$5*($B$8+B$11))</f>
        <v>3.97720074074074</v>
      </c>
      <c s="11" r="C22">
        <f>($L$4*$L22)+($L$5*($B$8+C$11))</f>
        <v>5.76262074074074</v>
      </c>
      <c s="11" r="D22">
        <f>($L$4*$L22)+($L$5*($B$8+D$11))</f>
        <v>7.54804074074074</v>
      </c>
      <c s="11" r="E22">
        <f>($L$4*$L22)+($L$5*($B$8+E$11))</f>
        <v>9.33346074074074</v>
      </c>
      <c s="11" r="F22">
        <f>($L$4*$L22)+($L$5*($B$8+F$11))</f>
        <v>11.1188807407407</v>
      </c>
      <c s="11" r="G22">
        <f>($L$4*$L22)+($L$5*($B$8+G$11))</f>
        <v>12.9043007407407</v>
      </c>
      <c s="11" r="H22">
        <f>($L$4*$L22)+($L$5*($B$8+H$11))</f>
        <v>14.6897207407407</v>
      </c>
      <c s="11" r="I22">
        <f>($L$4*$L22)+($L$5*($B$8+I$11))</f>
        <v>16.4751407407407</v>
      </c>
      <c s="14" r="K22">
        <f>A22/3.6</f>
        <v>27.7777777777778</v>
      </c>
      <c s="14" r="L22">
        <f>K22^2</f>
        <v>771.604938271605</v>
      </c>
    </row>
    <row customHeight="1" r="23" ht="12.75">
      <c s="9" r="A23">
        <f>power!A23</f>
        <v>110</v>
      </c>
      <c s="11" r="B23">
        <f>($L$4*$L23)+($L$5*($B$8+B$11))</f>
        <v>4.6249437962963</v>
      </c>
      <c s="11" r="C23">
        <f>($L$4*$L23)+($L$5*($B$8+C$11))</f>
        <v>6.4103637962963</v>
      </c>
      <c s="11" r="D23">
        <f>($L$4*$L23)+($L$5*($B$8+D$11))</f>
        <v>8.1957837962963</v>
      </c>
      <c s="11" r="E23">
        <f>($L$4*$L23)+($L$5*($B$8+E$11))</f>
        <v>9.98120379629629</v>
      </c>
      <c s="11" r="F23">
        <f>($L$4*$L23)+($L$5*($B$8+F$11))</f>
        <v>11.7666237962963</v>
      </c>
      <c s="11" r="G23">
        <f>($L$4*$L23)+($L$5*($B$8+G$11))</f>
        <v>13.5520437962963</v>
      </c>
      <c s="11" r="H23">
        <f>($L$4*$L23)+($L$5*($B$8+H$11))</f>
        <v>15.3374637962963</v>
      </c>
      <c s="11" r="I23">
        <f>($L$4*$L23)+($L$5*($B$8+I$11))</f>
        <v>17.1228837962963</v>
      </c>
      <c s="14" r="K23">
        <f>A23/3.6</f>
        <v>30.5555555555556</v>
      </c>
      <c s="14" r="L23">
        <f>K23^2</f>
        <v>933.641975308642</v>
      </c>
    </row>
    <row customHeight="1" r="24" ht="12.75">
      <c s="9" r="A24">
        <f>power!A24</f>
        <v>120</v>
      </c>
      <c s="11" r="B24">
        <f>($L$4*$L24)+($L$5*($B$8+B$11))</f>
        <v>5.33437666666667</v>
      </c>
      <c s="11" r="C24">
        <f>($L$4*$L24)+($L$5*($B$8+C$11))</f>
        <v>7.11979666666667</v>
      </c>
      <c s="11" r="D24">
        <f>($L$4*$L24)+($L$5*($B$8+D$11))</f>
        <v>8.90521666666667</v>
      </c>
      <c s="11" r="E24">
        <f>($L$4*$L24)+($L$5*($B$8+E$11))</f>
        <v>10.6906366666667</v>
      </c>
      <c s="11" r="F24">
        <f>($L$4*$L24)+($L$5*($B$8+F$11))</f>
        <v>12.4760566666667</v>
      </c>
      <c s="11" r="G24">
        <f>($L$4*$L24)+($L$5*($B$8+G$11))</f>
        <v>14.2614766666667</v>
      </c>
      <c s="11" r="H24">
        <f>($L$4*$L24)+($L$5*($B$8+H$11))</f>
        <v>16.0468966666667</v>
      </c>
      <c s="11" r="I24">
        <f>($L$4*$L24)+($L$5*($B$8+I$11))</f>
        <v>17.8323166666667</v>
      </c>
      <c s="14" r="K24">
        <f>A24/3.6</f>
        <v>33.3333333333333</v>
      </c>
      <c s="14" r="L24">
        <f>K24^2</f>
        <v>1111.11111111111</v>
      </c>
    </row>
    <row customHeight="1" r="25" ht="12.75">
      <c s="9" r="A25">
        <f>power!A25</f>
        <v>130</v>
      </c>
      <c s="11" r="B25">
        <f>($L$4*$L25)+($L$5*($B$8+B$11))</f>
        <v>6.10549935185185</v>
      </c>
      <c s="11" r="C25">
        <f>($L$4*$L25)+($L$5*($B$8+C$11))</f>
        <v>7.89091935185185</v>
      </c>
      <c s="11" r="D25">
        <f>($L$4*$L25)+($L$5*($B$8+D$11))</f>
        <v>9.67633935185185</v>
      </c>
      <c s="11" r="E25">
        <f>($L$4*$L25)+($L$5*($B$8+E$11))</f>
        <v>11.4617593518518</v>
      </c>
      <c s="11" r="F25">
        <f>($L$4*$L25)+($L$5*($B$8+F$11))</f>
        <v>13.2471793518518</v>
      </c>
      <c s="11" r="G25">
        <f>($L$4*$L25)+($L$5*($B$8+G$11))</f>
        <v>15.0325993518518</v>
      </c>
      <c s="11" r="H25">
        <f>($L$4*$L25)+($L$5*($B$8+H$11))</f>
        <v>16.8180193518518</v>
      </c>
      <c s="11" r="I25">
        <f>($L$4*$L25)+($L$5*($B$8+I$11))</f>
        <v>18.6034393518518</v>
      </c>
      <c s="14" r="K25">
        <f>A25/3.6</f>
        <v>36.1111111111111</v>
      </c>
      <c s="14" r="L25">
        <f>K25^2</f>
        <v>1304.01234567901</v>
      </c>
    </row>
    <row customHeight="1" r="26" ht="12.75">
      <c s="9" r="A26">
        <f>power!A26</f>
        <v>140</v>
      </c>
      <c s="11" r="B26">
        <f>($L$4*$L26)+($L$5*($B$8+B$11))</f>
        <v>6.93831185185185</v>
      </c>
      <c s="11" r="C26">
        <f>($L$4*$L26)+($L$5*($B$8+C$11))</f>
        <v>8.72373185185185</v>
      </c>
      <c s="11" r="D26">
        <f>($L$4*$L26)+($L$5*($B$8+D$11))</f>
        <v>10.5091518518518</v>
      </c>
      <c s="11" r="E26">
        <f>($L$4*$L26)+($L$5*($B$8+E$11))</f>
        <v>12.2945718518518</v>
      </c>
      <c s="11" r="F26">
        <f>($L$4*$L26)+($L$5*($B$8+F$11))</f>
        <v>14.0799918518518</v>
      </c>
      <c s="11" r="G26">
        <f>($L$4*$L26)+($L$5*($B$8+G$11))</f>
        <v>15.8654118518518</v>
      </c>
      <c s="11" r="H26">
        <f>($L$4*$L26)+($L$5*($B$8+H$11))</f>
        <v>17.6508318518518</v>
      </c>
      <c s="11" r="I26">
        <f>($L$4*$L26)+($L$5*($B$8+I$11))</f>
        <v>19.4362518518519</v>
      </c>
      <c s="14" r="K26">
        <f>A26/3.6</f>
        <v>38.8888888888889</v>
      </c>
      <c s="14" r="L26">
        <f>K26^2</f>
        <v>1512.34567901235</v>
      </c>
    </row>
    <row customHeight="1" r="27" ht="12.75">
      <c s="9" r="A27">
        <f>power!A27</f>
        <v>150</v>
      </c>
      <c s="11" r="B27">
        <f>($L$4*$L27)+($L$5*($B$8+B$11))</f>
        <v>7.83281416666667</v>
      </c>
      <c s="11" r="C27">
        <f>($L$4*$L27)+($L$5*($B$8+C$11))</f>
        <v>9.61823416666666</v>
      </c>
      <c s="11" r="D27">
        <f>($L$4*$L27)+($L$5*($B$8+D$11))</f>
        <v>11.4036541666667</v>
      </c>
      <c s="11" r="E27">
        <f>($L$4*$L27)+($L$5*($B$8+E$11))</f>
        <v>13.1890741666667</v>
      </c>
      <c s="11" r="F27">
        <f>($L$4*$L27)+($L$5*($B$8+F$11))</f>
        <v>14.9744941666667</v>
      </c>
      <c s="11" r="G27">
        <f>($L$4*$L27)+($L$5*($B$8+G$11))</f>
        <v>16.7599141666667</v>
      </c>
      <c s="11" r="H27">
        <f>($L$4*$L27)+($L$5*($B$8+H$11))</f>
        <v>18.5453341666667</v>
      </c>
      <c s="11" r="I27">
        <f>($L$4*$L27)+($L$5*($B$8+I$11))</f>
        <v>20.3307541666667</v>
      </c>
      <c s="14" r="K27">
        <f>A27/3.6</f>
        <v>41.6666666666667</v>
      </c>
      <c s="14" r="L27">
        <f>K27^2</f>
        <v>1736.11111111111</v>
      </c>
    </row>
    <row customHeight="1" r="28" ht="12.75">
      <c s="9" r="A28">
        <f>power!A28</f>
        <v>160</v>
      </c>
      <c s="11" r="B28">
        <f>($L$4*$L28)+($L$5*($B$8+B$11))</f>
        <v>8.7890062962963</v>
      </c>
      <c s="11" r="C28">
        <f>($L$4*$L28)+($L$5*($B$8+C$11))</f>
        <v>10.5744262962963</v>
      </c>
      <c s="11" r="D28">
        <f>($L$4*$L28)+($L$5*($B$8+D$11))</f>
        <v>12.3598462962963</v>
      </c>
      <c s="11" r="E28">
        <f>($L$4*$L28)+($L$5*($B$8+E$11))</f>
        <v>14.1452662962963</v>
      </c>
      <c s="11" r="F28">
        <f>($L$4*$L28)+($L$5*($B$8+F$11))</f>
        <v>15.9306862962963</v>
      </c>
      <c s="11" r="G28">
        <f>($L$4*$L28)+($L$5*($B$8+G$11))</f>
        <v>17.7161062962963</v>
      </c>
      <c s="11" r="H28">
        <f>($L$4*$L28)+($L$5*($B$8+H$11))</f>
        <v>19.5015262962963</v>
      </c>
      <c s="11" r="I28">
        <f>($L$4*$L28)+($L$5*($B$8+I$11))</f>
        <v>21.2869462962963</v>
      </c>
      <c s="14" r="K28">
        <f>A28/3.6</f>
        <v>44.4444444444444</v>
      </c>
      <c s="14" r="L28">
        <f>K28^2</f>
        <v>1975.30864197531</v>
      </c>
    </row>
    <row customHeight="1" r="29" ht="12.75">
      <c s="9" r="A29">
        <f>power!A29</f>
        <v>170</v>
      </c>
      <c s="11" r="B29">
        <f>($L$4*$L29)+($L$5*($B$8+B$11))</f>
        <v>9.80688824074074</v>
      </c>
      <c s="11" r="C29">
        <f>($L$4*$L29)+($L$5*($B$8+C$11))</f>
        <v>11.5923082407407</v>
      </c>
      <c s="11" r="D29">
        <f>($L$4*$L29)+($L$5*($B$8+D$11))</f>
        <v>13.3777282407407</v>
      </c>
      <c s="11" r="E29">
        <f>($L$4*$L29)+($L$5*($B$8+E$11))</f>
        <v>15.1631482407407</v>
      </c>
      <c s="11" r="F29">
        <f>($L$4*$L29)+($L$5*($B$8+F$11))</f>
        <v>16.9485682407407</v>
      </c>
      <c s="11" r="G29">
        <f>($L$4*$L29)+($L$5*($B$8+G$11))</f>
        <v>18.7339882407407</v>
      </c>
      <c s="11" r="H29">
        <f>($L$4*$L29)+($L$5*($B$8+H$11))</f>
        <v>20.5194082407407</v>
      </c>
      <c s="11" r="I29">
        <f>($L$4*$L29)+($L$5*($B$8+I$11))</f>
        <v>22.3048282407407</v>
      </c>
      <c s="14" r="K29">
        <f>A29/3.6</f>
        <v>47.2222222222222</v>
      </c>
      <c s="14" r="L29">
        <f>K29^2</f>
        <v>2229.93827160494</v>
      </c>
    </row>
    <row customHeight="1" r="30" ht="12.75">
      <c s="9" r="A30">
        <f>power!A30</f>
        <v>180</v>
      </c>
      <c s="11" r="B30">
        <f>($L$4*$L30)+($L$5*($B$8+B$11))</f>
        <v>10.88646</v>
      </c>
      <c s="11" r="C30">
        <f>($L$4*$L30)+($L$5*($B$8+C$11))</f>
        <v>12.67188</v>
      </c>
      <c s="11" r="D30">
        <f>($L$4*$L30)+($L$5*($B$8+D$11))</f>
        <v>14.4573</v>
      </c>
      <c s="11" r="E30">
        <f>($L$4*$L30)+($L$5*($B$8+E$11))</f>
        <v>16.24272</v>
      </c>
      <c s="11" r="F30">
        <f>($L$4*$L30)+($L$5*($B$8+F$11))</f>
        <v>18.02814</v>
      </c>
      <c s="11" r="G30">
        <f>($L$4*$L30)+($L$5*($B$8+G$11))</f>
        <v>19.81356</v>
      </c>
      <c s="11" r="H30">
        <f>($L$4*$L30)+($L$5*($B$8+H$11))</f>
        <v>21.59898</v>
      </c>
      <c s="11" r="I30">
        <f>($L$4*$L30)+($L$5*($B$8+I$11))</f>
        <v>23.3844</v>
      </c>
      <c s="14" r="K30">
        <f>A30/3.6</f>
        <v>50</v>
      </c>
      <c s="14" r="L30">
        <f>K30^2</f>
        <v>2500</v>
      </c>
    </row>
    <row customHeight="1" r="31" ht="12.75">
      <c s="9" r="A31">
        <f>power!A31</f>
        <v>190</v>
      </c>
      <c s="11" r="B31">
        <f>($L$4*$L31)+($L$5*($B$8+B$11))</f>
        <v>12.0277215740741</v>
      </c>
      <c s="11" r="C31">
        <f>($L$4*$L31)+($L$5*($B$8+C$11))</f>
        <v>13.8131415740741</v>
      </c>
      <c s="11" r="D31">
        <f>($L$4*$L31)+($L$5*($B$8+D$11))</f>
        <v>15.5985615740741</v>
      </c>
      <c s="11" r="E31">
        <f>($L$4*$L31)+($L$5*($B$8+E$11))</f>
        <v>17.3839815740741</v>
      </c>
      <c s="11" r="F31">
        <f>($L$4*$L31)+($L$5*($B$8+F$11))</f>
        <v>19.1694015740741</v>
      </c>
      <c s="11" r="G31">
        <f>($L$4*$L31)+($L$5*($B$8+G$11))</f>
        <v>20.9548215740741</v>
      </c>
      <c s="11" r="H31">
        <f>($L$4*$L31)+($L$5*($B$8+H$11))</f>
        <v>22.7402415740741</v>
      </c>
      <c s="11" r="I31">
        <f>($L$4*$L31)+($L$5*($B$8+I$11))</f>
        <v>24.5256615740741</v>
      </c>
      <c s="14" r="K31">
        <f>A31/3.6</f>
        <v>52.7777777777778</v>
      </c>
      <c s="14" r="L31">
        <f>K31^2</f>
        <v>2785.49382716049</v>
      </c>
    </row>
    <row customHeight="1" r="32" ht="12.75">
      <c s="9" r="A32">
        <f>power!A32</f>
        <v>200</v>
      </c>
      <c s="11" r="B32">
        <f>($L$4*$L32)+($L$5*($B$8+B$11))</f>
        <v>13.230672962963</v>
      </c>
      <c s="11" r="C32">
        <f>($L$4*$L32)+($L$5*($B$8+C$11))</f>
        <v>15.016092962963</v>
      </c>
      <c s="11" r="D32">
        <f>($L$4*$L32)+($L$5*($B$8+D$11))</f>
        <v>16.801512962963</v>
      </c>
      <c s="11" r="E32">
        <f>($L$4*$L32)+($L$5*($B$8+E$11))</f>
        <v>18.586932962963</v>
      </c>
      <c s="11" r="F32">
        <f>($L$4*$L32)+($L$5*($B$8+F$11))</f>
        <v>20.372352962963</v>
      </c>
      <c s="11" r="G32">
        <f>($L$4*$L32)+($L$5*($B$8+G$11))</f>
        <v>22.157772962963</v>
      </c>
      <c s="11" r="H32">
        <f>($L$4*$L32)+($L$5*($B$8+H$11))</f>
        <v>23.943192962963</v>
      </c>
      <c s="11" r="I32">
        <f>($L$4*$L32)+($L$5*($B$8+I$11))</f>
        <v>25.728612962963</v>
      </c>
      <c s="14" r="K32">
        <f>A32/3.6</f>
        <v>55.5555555555556</v>
      </c>
      <c s="14" r="L32">
        <f>K32^2</f>
        <v>3086.41975308642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43" defaultRowHeight="13.5"/>
  <cols>
    <col min="1" customWidth="1" max="1" width="66.86"/>
    <col min="2" customWidth="1" max="2" width="7.0"/>
    <col min="3" customWidth="1" max="5" width="6.71"/>
    <col min="6" customWidth="1" max="6" width="6.86"/>
    <col min="7" customWidth="1" max="7" width="7.14"/>
    <col min="8" customWidth="1" max="9" width="7.0"/>
    <col min="10" customWidth="1" max="10" width="6.71"/>
    <col min="12" customWidth="1" max="13" width="14.29"/>
    <col min="14" customWidth="1" max="14" width="13.14"/>
  </cols>
  <sheetData>
    <row customHeight="1" r="1" ht="12.75">
      <c t="s" s="8" r="A1">
        <v>21</v>
      </c>
    </row>
    <row customHeight="1" r="2" ht="30.0">
      <c t="s" s="3" r="B2">
        <v>22</v>
      </c>
      <c t="s" s="10" r="D2">
        <v>23</v>
      </c>
      <c t="s" s="10" r="G2">
        <v>24</v>
      </c>
      <c t="s" s="10" r="I2">
        <v>25</v>
      </c>
      <c t="s" s="10" r="K2">
        <v>26</v>
      </c>
    </row>
    <row customHeight="1" r="3" ht="12.75">
      <c t="s" s="9" r="B3">
        <v>27</v>
      </c>
      <c t="s" s="9" r="C3">
        <v>28</v>
      </c>
      <c t="s" s="9" r="D3">
        <v>29</v>
      </c>
      <c t="s" s="9" r="E3">
        <v>27</v>
      </c>
      <c t="s" s="9" r="F3">
        <v>28</v>
      </c>
      <c t="s" s="9" r="G3">
        <v>27</v>
      </c>
      <c t="s" s="9" r="H3">
        <v>28</v>
      </c>
      <c t="s" s="9" r="I3">
        <v>27</v>
      </c>
      <c t="s" s="9" r="J3">
        <v>28</v>
      </c>
      <c t="s" s="9" r="L3">
        <v>30</v>
      </c>
      <c t="s" s="9" r="M3">
        <v>31</v>
      </c>
      <c t="s" s="9" r="N3">
        <v>32</v>
      </c>
    </row>
    <row customHeight="1" r="4" ht="10.5">
      <c t="s" s="9" r="B4">
        <v>33</v>
      </c>
      <c t="s" s="9" r="C4">
        <v>34</v>
      </c>
      <c t="s" s="9" r="D4">
        <v>35</v>
      </c>
      <c t="s" s="9" r="E4">
        <v>33</v>
      </c>
      <c t="s" s="9" r="F4">
        <v>34</v>
      </c>
      <c t="s" s="5" r="G4">
        <v>33</v>
      </c>
      <c t="s" s="9" r="H4">
        <v>34</v>
      </c>
      <c t="s" s="9" r="I4">
        <v>33</v>
      </c>
      <c t="s" s="9" r="J4">
        <v>34</v>
      </c>
      <c t="s" s="9" r="L4">
        <v>33</v>
      </c>
      <c t="s" s="9" r="M4">
        <v>36</v>
      </c>
      <c t="s" s="9" r="N4">
        <v>34</v>
      </c>
    </row>
    <row customHeight="1" r="5" ht="35.25">
      <c t="s" s="2" r="A5">
        <v>37</v>
      </c>
      <c s="6" r="B5">
        <v>10</v>
      </c>
      <c s="12" r="C5">
        <v>150</v>
      </c>
      <c s="12" r="D5">
        <v>32</v>
      </c>
      <c s="6" r="E5">
        <v>18.5</v>
      </c>
      <c s="12" r="F5">
        <f>power!B15+(0.2*(power!B16-power!B15))</f>
        <v>10.8826022633745</v>
      </c>
      <c s="6" r="G5">
        <v>4.5</v>
      </c>
      <c s="12" r="H5">
        <v>0</v>
      </c>
      <c s="6" r="I5">
        <v>7</v>
      </c>
      <c s="12" r="J5">
        <v>0</v>
      </c>
      <c s="7" r="K5">
        <v>14</v>
      </c>
      <c s="14" r="L5">
        <f>K5*(((B5+E5)+G5)+I5)</f>
        <v>560</v>
      </c>
      <c s="12" r="M5">
        <f>K5*((((B5*C5)+(E5*F5))+(G5*H5))+(I5*J5))</f>
        <v>23818.593986214</v>
      </c>
      <c s="12" r="N5">
        <f>M5/L5</f>
        <v>42.5332035468107</v>
      </c>
    </row>
    <row customHeight="1" r="6" ht="12.75">
      <c t="s" s="2" r="A6">
        <v>38</v>
      </c>
      <c s="6" r="I6">
        <v>300</v>
      </c>
      <c s="12" r="J6">
        <v>0</v>
      </c>
      <c s="7" r="K6">
        <v>1</v>
      </c>
      <c s="14" r="L6">
        <f>K6*(((B6+E6)+G6)+I6)</f>
        <v>300</v>
      </c>
      <c s="12" r="M6">
        <f>K6*((((B6*C6)+(E6*F6))+(G6*H6))+(I6*J6))</f>
        <v>0</v>
      </c>
      <c s="12" r="N6">
        <f>M6/L6</f>
        <v>0</v>
      </c>
    </row>
    <row customHeight="1" r="7" ht="12.75">
      <c t="s" s="2" r="A7">
        <v>39</v>
      </c>
      <c s="6" r="B7">
        <v>29</v>
      </c>
      <c s="12" r="C7">
        <v>150</v>
      </c>
      <c s="12" r="D7">
        <v>64</v>
      </c>
      <c s="6" r="E7">
        <v>22.5</v>
      </c>
      <c s="12" r="F7">
        <f>power!B18+(0.4*(power!B19-power!B18))</f>
        <v>38.729903600823</v>
      </c>
      <c s="6" r="G7">
        <v>9</v>
      </c>
      <c s="12" r="H7">
        <v>0</v>
      </c>
      <c s="6" r="I7">
        <v>7</v>
      </c>
      <c s="12" r="J7">
        <v>0</v>
      </c>
      <c s="12" r="K7">
        <v>4</v>
      </c>
      <c s="14" r="L7">
        <f>K7*(((B7+E7)+G7)+I7)</f>
        <v>270</v>
      </c>
      <c s="12" r="M7">
        <f>K7*((((B7*C7)+(E7*F7))+(G7*H7))+(I7*J7))</f>
        <v>20885.6913240741</v>
      </c>
      <c s="12" r="N7">
        <f>M7/L7</f>
        <v>77.3544123113855</v>
      </c>
    </row>
    <row customHeight="1" r="8" ht="12.75">
      <c t="s" s="2" r="A8">
        <v>37</v>
      </c>
      <c s="6" r="B8">
        <v>10</v>
      </c>
      <c s="12" r="C8">
        <v>150</v>
      </c>
      <c s="12" r="D8">
        <v>32</v>
      </c>
      <c s="6" r="E8">
        <v>18.5</v>
      </c>
      <c s="12" r="F8">
        <f>F5</f>
        <v>10.8826022633745</v>
      </c>
      <c s="6" r="G8">
        <v>4.5</v>
      </c>
      <c s="12" r="H8">
        <v>0</v>
      </c>
      <c s="6" r="I8">
        <v>7</v>
      </c>
      <c s="12" r="J8">
        <v>0</v>
      </c>
      <c s="12" r="K8">
        <v>14</v>
      </c>
      <c s="14" r="L8">
        <f>K8*(((B8+E8)+G8)+I8)</f>
        <v>560</v>
      </c>
      <c s="12" r="M8">
        <f>K8*((((B8*C8)+(E8*F8))+(G8*H8))+(I8*J8))</f>
        <v>23818.593986214</v>
      </c>
      <c s="12" r="N8">
        <f>M8/L8</f>
        <v>42.5332035468107</v>
      </c>
    </row>
    <row customHeight="1" r="9" ht="12.75">
      <c t="s" s="2" r="A9">
        <v>39</v>
      </c>
      <c s="6" r="B9">
        <v>29</v>
      </c>
      <c s="12" r="C9">
        <v>150</v>
      </c>
      <c s="12" r="D9">
        <v>64</v>
      </c>
      <c s="6" r="E9">
        <v>22.5</v>
      </c>
      <c s="12" r="F9">
        <f>F7</f>
        <v>38.729903600823</v>
      </c>
      <c s="6" r="G9">
        <v>9</v>
      </c>
      <c s="12" r="H9">
        <v>0</v>
      </c>
      <c s="6" r="I9">
        <v>7</v>
      </c>
      <c s="12" r="J9">
        <v>0</v>
      </c>
      <c s="12" r="K9">
        <v>4</v>
      </c>
      <c s="14" r="L9">
        <f>K9*(((B9+E9)+G9)+I9)</f>
        <v>270</v>
      </c>
      <c s="12" r="M9">
        <f>K9*((((B9*C9)+(E9*F9))+(G9*H9))+(I9*J9))</f>
        <v>20885.6913240741</v>
      </c>
      <c s="12" r="N9">
        <f>M9/L9</f>
        <v>77.3544123113855</v>
      </c>
    </row>
    <row customHeight="1" r="10" ht="12.75">
      <c t="s" s="2" r="A10">
        <v>37</v>
      </c>
      <c s="6" r="B10">
        <v>10</v>
      </c>
      <c s="12" r="C10">
        <v>150</v>
      </c>
      <c s="12" r="D10">
        <v>32</v>
      </c>
      <c s="6" r="E10">
        <v>18.5</v>
      </c>
      <c s="12" r="F10">
        <f>F5</f>
        <v>10.8826022633745</v>
      </c>
      <c s="6" r="G10">
        <v>4.5</v>
      </c>
      <c s="12" r="H10">
        <v>0</v>
      </c>
      <c s="6" r="I10">
        <v>7</v>
      </c>
      <c s="12" r="J10">
        <v>0</v>
      </c>
      <c s="12" r="K10">
        <v>14</v>
      </c>
      <c s="14" r="L10">
        <f>K10*(((B10+E10)+G10)+I10)</f>
        <v>560</v>
      </c>
      <c s="12" r="M10">
        <f>K10*((((B10*C10)+(E10*F10))+(G10*H10))+(I10*J10))</f>
        <v>23818.593986214</v>
      </c>
      <c s="12" r="N10">
        <f>M10/L10</f>
        <v>42.5332035468107</v>
      </c>
    </row>
    <row customHeight="1" r="11" ht="12.75">
      <c t="s" s="2" r="A11">
        <v>40</v>
      </c>
      <c s="6" r="B11">
        <v>90</v>
      </c>
      <c s="12" r="C11">
        <v>150</v>
      </c>
      <c s="12" r="D11">
        <v>89</v>
      </c>
      <c s="6" r="E11">
        <v>188</v>
      </c>
      <c s="12" r="F11">
        <f>power!B20+(0.9*(power!B21-power!B20))</f>
        <v>82.6714500257202</v>
      </c>
      <c s="6" r="G11">
        <v>12</v>
      </c>
      <c s="12" r="H11">
        <v>0</v>
      </c>
      <c s="6" r="I11">
        <v>20</v>
      </c>
      <c s="12" r="J11">
        <v>0</v>
      </c>
      <c s="12" r="K11">
        <v>1</v>
      </c>
      <c s="14" r="L11">
        <f>K11*(((B11+E11)+G11)+I11)</f>
        <v>310</v>
      </c>
      <c s="12" r="M11">
        <f>K11*((((B11*C11)+(E11*F11))+(G11*H11))+(I11*J11))</f>
        <v>29042.2326048354</v>
      </c>
      <c s="12" r="N11">
        <f>M11/L11</f>
        <v>93.6846213059206</v>
      </c>
    </row>
    <row customHeight="1" r="12" ht="12.75"/>
    <row customHeight="1" r="13" ht="12.75"/>
    <row customHeight="1" r="14" ht="12.75">
      <c t="s" s="1" r="A14">
        <v>41</v>
      </c>
      <c s="12" r="E14">
        <f>M14/L14</f>
        <v>50.2718718062281</v>
      </c>
      <c t="s" s="12" r="F14">
        <v>42</v>
      </c>
      <c s="14" r="L14">
        <f>SUM(L5:L11)</f>
        <v>2830</v>
      </c>
      <c s="12" r="M14">
        <f>SUM(M5:M11)</f>
        <v>142269.397211626</v>
      </c>
    </row>
  </sheetData>
</worksheet>
</file>