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1328" tabRatio="307"/>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<sst xmlns="http://schemas.openxmlformats.org/spreadsheetml/2006/main" count="33">
  <si>
    <t>Twelve-month Balance sheet</t>
  </si>
  <si>
    <t>Unit：RMB</t>
  </si>
  <si>
    <t>Month</t>
  </si>
  <si>
    <t>Jan</t>
  </si>
  <si>
    <t>Feb</t>
  </si>
  <si>
    <t>Mar</t>
  </si>
  <si>
    <t>Apr</t>
  </si>
  <si>
    <t>May</t>
  </si>
  <si>
    <t>Jun</t>
  </si>
  <si>
    <t>Jul</t>
  </si>
  <si>
    <t>Aug</t>
  </si>
  <si>
    <t>Sep</t>
  </si>
  <si>
    <t>Oct</t>
  </si>
  <si>
    <t>Nov</t>
  </si>
  <si>
    <t>Dec</t>
  </si>
  <si>
    <t>Final</t>
  </si>
  <si>
    <t>Assets</t>
  </si>
  <si>
    <t xml:space="preserve">    Cash and cash equivalents</t>
  </si>
  <si>
    <t xml:space="preserve">    Hardware and supporting software tools</t>
  </si>
  <si>
    <t xml:space="preserve"> Total assets</t>
  </si>
  <si>
    <t>Liabilities</t>
  </si>
  <si>
    <t xml:space="preserve">   Loan</t>
  </si>
  <si>
    <t>Total liabilities</t>
  </si>
  <si>
    <t>Owner's Equity</t>
  </si>
  <si>
    <t xml:space="preserve">      Retained earning</t>
  </si>
  <si>
    <t xml:space="preserve">   Total owner's equity</t>
  </si>
  <si>
    <t>Total liabilities and owner's equity</t>
  </si>
  <si>
    <t>Note:</t>
  </si>
  <si>
    <t>1. the project is a project developed by sunstate's software department. The initial capital is approved by the company's finance department based on the project cost estimate, which amounts to 900000 yuan.</t>
  </si>
  <si>
    <t>2. Balance sheet represents the status of the software department at the beginning of each month. An additional form will be added at the end of each year to indicate the final state of the project team.</t>
  </si>
  <si>
    <t>3. the monthly salary, including staff salaries and the cost of goods sold, is deducted from the cash owned by the Department.</t>
  </si>
  <si>
    <t>4. Loan in the begining is 500000.</t>
  </si>
  <si>
    <t>5. Software Product's value depend on it's developing cost. It will be appended in cash after four years.</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</si>
</sst>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b/>
      <sz val="18"/>
      <color theme="1"/>
      <name val="宋体"/>
      <charset val="134"/>
      <scheme val="minor"/>
    </font>
    <font>
      <sz val="18"/>
      <color theme="1"/>
      <name val="宋体"/>
      <charset val="134"/>
      <scheme val="minor"/>
    </font>
    <font>
      <b/>
      <sz val="14"/>
      <color theme="1"/>
      <name val="宋体"/>
      <charset val="134"/>
      <scheme val="minor"/>
    </font>
    <font>
      <sz val="14"/>
      <color theme="1"/>
      <name val="宋体"/>
      <charset val="134"/>
      <scheme val="minor"/>
    </font>
    <font>
      <b/>
      <sz val="11"/>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rgb="FFFA7D00"/>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4" tint="0.399975585192419"/>
        <bgColor indexed="64"/>
      </patternFill>
    </fill>
    <fill>
      <patternFill patternType="solid">
        <fgColor theme="0"/>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0" fontId="9"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6" fillId="12"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3" borderId="8" applyNumberFormat="0" applyFont="0" applyAlignment="0" applyProtection="0">
      <alignment vertical="center"/>
    </xf>
    <xf numFmtId="0" fontId="6" fillId="16"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6" applyNumberFormat="0" applyFill="0" applyAlignment="0" applyProtection="0">
      <alignment vertical="center"/>
    </xf>
    <xf numFmtId="0" fontId="11" fillId="0" borderId="6" applyNumberFormat="0" applyFill="0" applyAlignment="0" applyProtection="0">
      <alignment vertical="center"/>
    </xf>
    <xf numFmtId="0" fontId="6" fillId="2" borderId="0" applyNumberFormat="0" applyBorder="0" applyAlignment="0" applyProtection="0">
      <alignment vertical="center"/>
    </xf>
    <xf numFmtId="0" fontId="5" fillId="0" borderId="7" applyNumberFormat="0" applyFill="0" applyAlignment="0" applyProtection="0">
      <alignment vertical="center"/>
    </xf>
    <xf numFmtId="0" fontId="6" fillId="19" borderId="0" applyNumberFormat="0" applyBorder="0" applyAlignment="0" applyProtection="0">
      <alignment vertical="center"/>
    </xf>
    <xf numFmtId="0" fontId="18" fillId="20" borderId="9" applyNumberFormat="0" applyAlignment="0" applyProtection="0">
      <alignment vertical="center"/>
    </xf>
    <xf numFmtId="0" fontId="17" fillId="20" borderId="5" applyNumberFormat="0" applyAlignment="0" applyProtection="0">
      <alignment vertical="center"/>
    </xf>
    <xf numFmtId="0" fontId="21" fillId="23" borderId="12" applyNumberFormat="0" applyAlignment="0" applyProtection="0">
      <alignment vertical="center"/>
    </xf>
    <xf numFmtId="0" fontId="7" fillId="26" borderId="0" applyNumberFormat="0" applyBorder="0" applyAlignment="0" applyProtection="0">
      <alignment vertical="center"/>
    </xf>
    <xf numFmtId="0" fontId="6" fillId="25" borderId="0" applyNumberFormat="0" applyBorder="0" applyAlignment="0" applyProtection="0">
      <alignment vertical="center"/>
    </xf>
    <xf numFmtId="0" fontId="20" fillId="0" borderId="11" applyNumberFormat="0" applyFill="0" applyAlignment="0" applyProtection="0">
      <alignment vertical="center"/>
    </xf>
    <xf numFmtId="0" fontId="19" fillId="0" borderId="10" applyNumberFormat="0" applyFill="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7" fillId="30" borderId="0" applyNumberFormat="0" applyBorder="0" applyAlignment="0" applyProtection="0">
      <alignment vertical="center"/>
    </xf>
    <xf numFmtId="0" fontId="6" fillId="31"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7" fillId="18" borderId="0" applyNumberFormat="0" applyBorder="0" applyAlignment="0" applyProtection="0">
      <alignment vertical="center"/>
    </xf>
    <xf numFmtId="0" fontId="7" fillId="15"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7" fillId="17" borderId="0" applyNumberFormat="0" applyBorder="0" applyAlignment="0" applyProtection="0">
      <alignment vertical="center"/>
    </xf>
    <xf numFmtId="0" fontId="7" fillId="33" borderId="0" applyNumberFormat="0" applyBorder="0" applyAlignment="0" applyProtection="0">
      <alignment vertical="center"/>
    </xf>
    <xf numFmtId="0" fontId="6" fillId="14" borderId="0" applyNumberFormat="0" applyBorder="0" applyAlignment="0" applyProtection="0">
      <alignment vertical="center"/>
    </xf>
    <xf numFmtId="0" fontId="7" fillId="29" borderId="0" applyNumberFormat="0" applyBorder="0" applyAlignment="0" applyProtection="0">
      <alignment vertical="center"/>
    </xf>
    <xf numFmtId="0" fontId="6" fillId="24" borderId="0" applyNumberFormat="0" applyBorder="0" applyAlignment="0" applyProtection="0">
      <alignment vertical="center"/>
    </xf>
    <xf numFmtId="0" fontId="6" fillId="4" borderId="0" applyNumberFormat="0" applyBorder="0" applyAlignment="0" applyProtection="0">
      <alignment vertical="center"/>
    </xf>
    <xf numFmtId="0" fontId="7" fillId="11" borderId="0" applyNumberFormat="0" applyBorder="0" applyAlignment="0" applyProtection="0">
      <alignment vertical="center"/>
    </xf>
    <xf numFmtId="0" fontId="6" fillId="32" borderId="0" applyNumberFormat="0" applyBorder="0" applyAlignment="0" applyProtection="0">
      <alignment vertical="center"/>
    </xf>
  </cellStyleXfs>
  <cellXfs count="17">
    <xf numFmtId="0" fontId="0" fillId="0" borderId="0" xfId="0">
      <alignment vertical="center"/>
    </xf>
    <xf numFmtId="0" fontId="1" fillId="0" borderId="1" xfId="0" applyFont="1" applyFill="1" applyBorder="1" applyAlignment="1">
      <alignment horizontal="center"/>
    </xf>
    <xf numFmtId="0" fontId="2" fillId="0" borderId="2" xfId="0" applyFont="1" applyFill="1" applyBorder="1" applyAlignment="1">
      <alignment horizontal="center"/>
    </xf>
    <xf numFmtId="0" fontId="0" fillId="0" borderId="1" xfId="0" applyFont="1" applyFill="1" applyBorder="1" applyAlignment="1">
      <alignment horizontal="right"/>
    </xf>
    <xf numFmtId="0" fontId="0" fillId="0" borderId="2" xfId="0" applyFont="1" applyFill="1" applyBorder="1" applyAlignment="1">
      <alignment horizontal="right"/>
    </xf>
    <xf numFmtId="0" fontId="3" fillId="0" borderId="3" xfId="0" applyFont="1" applyFill="1" applyBorder="1" applyAlignment="1"/>
    <xf numFmtId="0" fontId="3" fillId="2" borderId="3" xfId="36" applyFont="1" applyFill="1" applyBorder="1" applyAlignment="1"/>
    <xf numFmtId="0" fontId="3" fillId="0" borderId="3" xfId="36" applyFont="1" applyFill="1" applyBorder="1" applyAlignment="1">
      <alignment horizontal="left" indent="1"/>
    </xf>
    <xf numFmtId="0" fontId="3" fillId="0" borderId="3" xfId="36" applyFont="1" applyFill="1" applyBorder="1" applyAlignment="1"/>
    <xf numFmtId="0" fontId="3" fillId="2" borderId="3" xfId="0" applyFont="1" applyFill="1" applyBorder="1" applyAlignment="1">
      <alignment horizontal="left"/>
    </xf>
    <xf numFmtId="0" fontId="3" fillId="2" borderId="3" xfId="0" applyFont="1" applyFill="1" applyBorder="1" applyAlignment="1"/>
    <xf numFmtId="0" fontId="3" fillId="0" borderId="3" xfId="0" applyFont="1" applyFill="1" applyBorder="1" applyAlignment="1">
      <alignment horizontal="left" indent="2"/>
    </xf>
    <xf numFmtId="0" fontId="4" fillId="0" borderId="3" xfId="0" applyFont="1" applyFill="1" applyBorder="1" applyAlignment="1"/>
    <xf numFmtId="0" fontId="3" fillId="3" borderId="3" xfId="0" applyFont="1" applyFill="1" applyBorder="1" applyAlignment="1"/>
    <xf numFmtId="0" fontId="2" fillId="0" borderId="4" xfId="0" applyFont="1" applyFill="1" applyBorder="1" applyAlignment="1">
      <alignment horizontal="center"/>
    </xf>
    <xf numFmtId="0" fontId="0" fillId="0" borderId="4" xfId="0" applyFont="1" applyFill="1" applyBorder="1" applyAlignment="1">
      <alignment horizontal="right"/>
    </xf>
    <xf numFmtId="0" fontId="3" fillId="3" borderId="3" xfId="36"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1"/>
  <sheetViews>
    <sheetView tabSelected="1" zoomScale="85" zoomScaleNormal="85" topLeftCell="D1" workbookViewId="0">
      <selection activeCell="N10" sqref="N10"/>
    </sheetView>
  </sheetViews>
  <sheetFormatPr defaultColWidth="9" defaultRowHeight="14.4"/>
  <cols>
    <col min="1" max="1" width="64.8888888888889" customWidth="1"/>
    <col min="2" max="2" width="15.3333333333333" customWidth="1"/>
    <col min="3" max="3" width="18.6666666666667"/>
    <col min="4" max="4" width="19.8888888888889" customWidth="1"/>
    <col min="5" max="5" width="21.9537037037037" customWidth="1"/>
    <col min="6" max="6" width="19.5277777777778" customWidth="1"/>
    <col min="7" max="7" width="13.4907407407407" customWidth="1"/>
    <col min="8" max="8" width="19.3703703703704" customWidth="1"/>
    <col min="9" max="9" width="19.4814814814815" customWidth="1"/>
    <col min="10" max="10" width="17.9351851851852" customWidth="1"/>
    <col min="11" max="11" width="18.7222222222222" customWidth="1"/>
    <col min="12" max="12" width="19.4444444444444" customWidth="1"/>
    <col min="13" max="13" width="20.6666666666667" customWidth="1"/>
    <col min="14" max="14" width="27.1388888888889" customWidth="1"/>
  </cols>
  <sheetData>
    <row r="1" ht="22.2" spans="1:14">
      <c r="A1" s="1" t="s">
        <v>0</v>
      </c>
      <c r="B1" s="2"/>
      <c r="C1" s="2"/>
      <c r="D1" s="2"/>
      <c r="E1" s="2"/>
      <c r="F1" s="2"/>
      <c r="G1" s="2"/>
      <c r="H1" s="2"/>
      <c r="I1" s="2"/>
      <c r="J1" s="2"/>
      <c r="K1" s="2"/>
      <c r="L1" s="2"/>
      <c r="M1" s="2"/>
      <c r="N1" s="14"/>
    </row>
    <row r="2" spans="1:14">
      <c r="A2" s="3" t="s">
        <v>1</v>
      </c>
      <c r="B2" s="4"/>
      <c r="C2" s="4"/>
      <c r="D2" s="4"/>
      <c r="E2" s="4"/>
      <c r="F2" s="4"/>
      <c r="G2" s="4"/>
      <c r="H2" s="4"/>
      <c r="I2" s="4"/>
      <c r="J2" s="4"/>
      <c r="K2" s="4"/>
      <c r="L2" s="4"/>
      <c r="M2" s="4"/>
      <c r="N2" s="15"/>
    </row>
    <row r="3" ht="17.4" spans="1:14">
      <c r="A3" s="5" t="s">
        <v>2</v>
      </c>
      <c r="B3" s="5" t="s">
        <v>3</v>
      </c>
      <c r="C3" s="5" t="s">
        <v>4</v>
      </c>
      <c r="D3" s="5" t="s">
        <v>5</v>
      </c>
      <c r="E3" s="5" t="s">
        <v>6</v>
      </c>
      <c r="F3" s="5" t="s">
        <v>7</v>
      </c>
      <c r="G3" s="5" t="s">
        <v>8</v>
      </c>
      <c r="H3" s="5" t="s">
        <v>9</v>
      </c>
      <c r="I3" s="5" t="s">
        <v>10</v>
      </c>
      <c r="J3" s="5" t="s">
        <v>11</v>
      </c>
      <c r="K3" s="5" t="s">
        <v>12</v>
      </c>
      <c r="L3" s="5" t="s">
        <v>13</v>
      </c>
      <c r="M3" s="5" t="s">
        <v>14</v>
      </c>
      <c r="N3" s="5" t="s">
        <v>15</v>
      </c>
    </row>
    <row r="4" ht="17.4" spans="1:14">
      <c r="A4" s="6" t="s">
        <v>16</v>
      </c>
      <c r="B4" s="6"/>
      <c r="C4" s="6"/>
      <c r="D4" s="6"/>
      <c r="E4" s="6"/>
      <c r="F4" s="6"/>
      <c r="G4" s="6"/>
      <c r="H4" s="6"/>
      <c r="I4" s="6"/>
      <c r="J4" s="6"/>
      <c r="K4" s="6"/>
      <c r="L4" s="6"/>
      <c r="M4" s="6"/>
      <c r="N4" s="6"/>
    </row>
    <row r="5" ht="17.4" spans="1:14">
      <c r="A5" s="7" t="s">
        <v>17</v>
      </c>
      <c r="B5" s="8">
        <f>1600000-276000</f>
        <v>1324000</v>
      </c>
      <c r="C5" s="8">
        <f>B5-318349.15</f>
        <v>1005650.85</v>
      </c>
      <c r="D5" s="8">
        <f>C5-318349.15</f>
        <v>687301.7</v>
      </c>
      <c r="E5" s="8">
        <f>D5-318349.15</f>
        <v>368952.55</v>
      </c>
      <c r="F5" s="8">
        <f>E5-318349.15</f>
        <v>50603.3999999999</v>
      </c>
      <c r="G5" s="8">
        <f>F5+40211.45</f>
        <v>90814.8499999999</v>
      </c>
      <c r="H5" s="8">
        <f>G5+40211.45</f>
        <v>131026.3</v>
      </c>
      <c r="I5" s="8">
        <f>H5+20211.45</f>
        <v>151237.75</v>
      </c>
      <c r="J5" s="8">
        <f>I5+40211.45</f>
        <v>191449.2</v>
      </c>
      <c r="K5" s="8">
        <f>J5+40211.45</f>
        <v>231660.65</v>
      </c>
      <c r="L5" s="8">
        <f>K5+20211.45</f>
        <v>251872.1</v>
      </c>
      <c r="M5" s="8">
        <f>L5+40211.45</f>
        <v>292083.55</v>
      </c>
      <c r="N5" s="8">
        <f>M5+40211.45</f>
        <v>332295</v>
      </c>
    </row>
    <row r="6" ht="17.4" spans="1:14">
      <c r="A6" s="7" t="s">
        <v>18</v>
      </c>
      <c r="B6" s="8">
        <v>276000</v>
      </c>
      <c r="C6" s="8">
        <f t="shared" ref="C6:N6" si="0">B6-5462.5</f>
        <v>270537.5</v>
      </c>
      <c r="D6" s="8">
        <f t="shared" si="0"/>
        <v>265075</v>
      </c>
      <c r="E6" s="8">
        <f t="shared" si="0"/>
        <v>259612.5</v>
      </c>
      <c r="F6" s="8">
        <f t="shared" si="0"/>
        <v>254150</v>
      </c>
      <c r="G6" s="8">
        <f t="shared" si="0"/>
        <v>248687.5</v>
      </c>
      <c r="H6" s="8">
        <f t="shared" si="0"/>
        <v>243225</v>
      </c>
      <c r="I6" s="8">
        <f t="shared" si="0"/>
        <v>237762.5</v>
      </c>
      <c r="J6" s="8">
        <f t="shared" si="0"/>
        <v>232300</v>
      </c>
      <c r="K6" s="8">
        <f t="shared" si="0"/>
        <v>226837.5</v>
      </c>
      <c r="L6" s="8">
        <f t="shared" si="0"/>
        <v>221375</v>
      </c>
      <c r="M6" s="8">
        <f t="shared" si="0"/>
        <v>215912.5</v>
      </c>
      <c r="N6" s="8">
        <f t="shared" si="0"/>
        <v>210450</v>
      </c>
    </row>
    <row r="7" ht="17.4" spans="1:14">
      <c r="A7" s="7" t="s">
        <v>19</v>
      </c>
      <c r="B7" s="8">
        <f>B5+B6</f>
        <v>1600000</v>
      </c>
      <c r="C7" s="8">
        <f t="shared" ref="C7:N7" si="1">C5+C6</f>
        <v>1276188.35</v>
      </c>
      <c r="D7" s="8">
        <f t="shared" si="1"/>
        <v>952376.7</v>
      </c>
      <c r="E7" s="8">
        <f t="shared" si="1"/>
        <v>628565.05</v>
      </c>
      <c r="F7" s="8">
        <f t="shared" si="1"/>
        <v>304753.4</v>
      </c>
      <c r="G7" s="8">
        <f t="shared" si="1"/>
        <v>339502.35</v>
      </c>
      <c r="H7" s="8">
        <f t="shared" si="1"/>
        <v>374251.3</v>
      </c>
      <c r="I7" s="8">
        <f t="shared" si="1"/>
        <v>389000.25</v>
      </c>
      <c r="J7" s="8">
        <f t="shared" si="1"/>
        <v>423749.2</v>
      </c>
      <c r="K7" s="8">
        <f t="shared" si="1"/>
        <v>458498.15</v>
      </c>
      <c r="L7" s="8">
        <f t="shared" si="1"/>
        <v>473247.1</v>
      </c>
      <c r="M7" s="8">
        <f t="shared" si="1"/>
        <v>507996.05</v>
      </c>
      <c r="N7" s="8">
        <f t="shared" si="1"/>
        <v>542745</v>
      </c>
    </row>
    <row r="8" ht="17.4" spans="1:14">
      <c r="A8" s="9" t="s">
        <v>20</v>
      </c>
      <c r="B8" s="10"/>
      <c r="C8" s="10"/>
      <c r="D8" s="10"/>
      <c r="E8" s="10"/>
      <c r="F8" s="10"/>
      <c r="G8" s="10"/>
      <c r="H8" s="10"/>
      <c r="I8" s="10"/>
      <c r="J8" s="10"/>
      <c r="K8" s="10"/>
      <c r="L8" s="10"/>
      <c r="M8" s="10"/>
      <c r="N8" s="10"/>
    </row>
    <row r="9" ht="17.4" spans="1:14">
      <c r="A9" s="11" t="s">
        <v>21</v>
      </c>
      <c r="B9" s="12">
        <v>500000</v>
      </c>
      <c r="C9" s="12">
        <f>B9-19871.65</f>
        <v>480128.35</v>
      </c>
      <c r="D9" s="12">
        <f>C9-19952.79</f>
        <v>460175.56</v>
      </c>
      <c r="E9" s="12">
        <f>D9-20034.26</f>
        <v>440141.3</v>
      </c>
      <c r="F9" s="12">
        <f>E9-20116.07</f>
        <v>420025.23</v>
      </c>
      <c r="G9" s="12">
        <f>F9-20198.21</f>
        <v>399827.02</v>
      </c>
      <c r="H9" s="12">
        <f>G9-20280.69</f>
        <v>379546.33</v>
      </c>
      <c r="I9" s="12">
        <f>H9-20363.5</f>
        <v>359182.83</v>
      </c>
      <c r="J9" s="12">
        <f>I9-20446.65</f>
        <v>338736.18</v>
      </c>
      <c r="K9" s="12">
        <f>J9-20530.14</f>
        <v>318206.04</v>
      </c>
      <c r="L9" s="12">
        <f>K9-20613.97</f>
        <v>297592.07</v>
      </c>
      <c r="M9" s="12">
        <f>L9-20698.15</f>
        <v>276893.92</v>
      </c>
      <c r="N9" s="12">
        <f>M9-20782.66</f>
        <v>256111.26</v>
      </c>
    </row>
    <row r="10" ht="17.4" spans="1:14">
      <c r="A10" s="11" t="s">
        <v>22</v>
      </c>
      <c r="B10" s="12">
        <f t="shared" ref="B10:N10" si="2">B9</f>
        <v>500000</v>
      </c>
      <c r="C10" s="12">
        <f t="shared" si="2"/>
        <v>480128.35</v>
      </c>
      <c r="D10" s="12">
        <f t="shared" si="2"/>
        <v>460175.56</v>
      </c>
      <c r="E10" s="12">
        <f t="shared" si="2"/>
        <v>440141.3</v>
      </c>
      <c r="F10" s="12">
        <f t="shared" si="2"/>
        <v>420025.23</v>
      </c>
      <c r="G10" s="12">
        <f t="shared" si="2"/>
        <v>399827.02</v>
      </c>
      <c r="H10" s="12">
        <f t="shared" si="2"/>
        <v>379546.33</v>
      </c>
      <c r="I10" s="12">
        <f t="shared" si="2"/>
        <v>359182.83</v>
      </c>
      <c r="J10" s="12">
        <f t="shared" si="2"/>
        <v>338736.18</v>
      </c>
      <c r="K10" s="12">
        <f t="shared" si="2"/>
        <v>318206.04</v>
      </c>
      <c r="L10" s="12">
        <f t="shared" si="2"/>
        <v>297592.07</v>
      </c>
      <c r="M10" s="12">
        <f t="shared" si="2"/>
        <v>276893.92</v>
      </c>
      <c r="N10" s="12">
        <f t="shared" si="2"/>
        <v>256111.26</v>
      </c>
    </row>
    <row r="11" ht="17.4" spans="1:14">
      <c r="A11" s="10" t="s">
        <v>23</v>
      </c>
      <c r="B11" s="10"/>
      <c r="C11" s="10"/>
      <c r="D11" s="10"/>
      <c r="E11" s="10"/>
      <c r="F11" s="10"/>
      <c r="G11" s="10"/>
      <c r="H11" s="10"/>
      <c r="I11" s="10"/>
      <c r="J11" s="10"/>
      <c r="K11" s="10"/>
      <c r="L11" s="10"/>
      <c r="M11" s="10"/>
      <c r="N11" s="6"/>
    </row>
    <row r="12" ht="17.4" spans="1:14">
      <c r="A12" s="13" t="s">
        <v>24</v>
      </c>
      <c r="B12" s="13">
        <f>B7-B9</f>
        <v>1100000</v>
      </c>
      <c r="C12" s="13">
        <f t="shared" ref="C12:N12" si="3">C7-C10</f>
        <v>796060</v>
      </c>
      <c r="D12" s="13">
        <f t="shared" si="3"/>
        <v>492201.14</v>
      </c>
      <c r="E12" s="13">
        <f t="shared" si="3"/>
        <v>188423.75</v>
      </c>
      <c r="F12" s="13">
        <f t="shared" si="3"/>
        <v>-115271.83</v>
      </c>
      <c r="G12" s="13">
        <f t="shared" si="3"/>
        <v>-60324.67</v>
      </c>
      <c r="H12" s="13">
        <f t="shared" si="3"/>
        <v>-5295.02999999997</v>
      </c>
      <c r="I12" s="13">
        <f t="shared" si="3"/>
        <v>29817.42</v>
      </c>
      <c r="J12" s="13">
        <f t="shared" si="3"/>
        <v>85013.0200000001</v>
      </c>
      <c r="K12" s="13">
        <f t="shared" si="3"/>
        <v>140292.11</v>
      </c>
      <c r="L12" s="13">
        <f t="shared" si="3"/>
        <v>175655.03</v>
      </c>
      <c r="M12" s="13">
        <f t="shared" si="3"/>
        <v>231102.13</v>
      </c>
      <c r="N12" s="16">
        <f t="shared" si="3"/>
        <v>286633.74</v>
      </c>
    </row>
    <row r="13" ht="17.4" spans="1:14">
      <c r="A13" s="5" t="s">
        <v>25</v>
      </c>
      <c r="B13" s="5">
        <f t="shared" ref="B13:N13" si="4">B12</f>
        <v>1100000</v>
      </c>
      <c r="C13" s="5">
        <f t="shared" si="4"/>
        <v>796060</v>
      </c>
      <c r="D13" s="5">
        <f t="shared" si="4"/>
        <v>492201.14</v>
      </c>
      <c r="E13" s="5">
        <f t="shared" si="4"/>
        <v>188423.75</v>
      </c>
      <c r="F13" s="5">
        <f t="shared" si="4"/>
        <v>-115271.83</v>
      </c>
      <c r="G13" s="5">
        <f t="shared" si="4"/>
        <v>-60324.67</v>
      </c>
      <c r="H13" s="5">
        <f t="shared" si="4"/>
        <v>-5295.02999999997</v>
      </c>
      <c r="I13" s="5">
        <f t="shared" si="4"/>
        <v>29817.42</v>
      </c>
      <c r="J13" s="5">
        <f t="shared" si="4"/>
        <v>85013.0200000001</v>
      </c>
      <c r="K13" s="5">
        <f t="shared" si="4"/>
        <v>140292.11</v>
      </c>
      <c r="L13" s="5">
        <f t="shared" si="4"/>
        <v>175655.03</v>
      </c>
      <c r="M13" s="5">
        <f t="shared" si="4"/>
        <v>231102.13</v>
      </c>
      <c r="N13" s="8">
        <f t="shared" si="4"/>
        <v>286633.74</v>
      </c>
    </row>
    <row r="14" ht="17.4" spans="1:14">
      <c r="A14" s="10" t="s">
        <v>26</v>
      </c>
      <c r="B14" s="10">
        <f t="shared" ref="B14:N14" si="5">B10+B13</f>
        <v>1600000</v>
      </c>
      <c r="C14" s="10">
        <f t="shared" si="5"/>
        <v>1276188.35</v>
      </c>
      <c r="D14" s="10">
        <f t="shared" si="5"/>
        <v>952376.7</v>
      </c>
      <c r="E14" s="10">
        <f t="shared" si="5"/>
        <v>628565.05</v>
      </c>
      <c r="F14" s="10">
        <f t="shared" si="5"/>
        <v>304753.4</v>
      </c>
      <c r="G14" s="10">
        <f t="shared" si="5"/>
        <v>339502.35</v>
      </c>
      <c r="H14" s="10">
        <f t="shared" si="5"/>
        <v>374251.3</v>
      </c>
      <c r="I14" s="10">
        <f t="shared" si="5"/>
        <v>389000.25</v>
      </c>
      <c r="J14" s="10">
        <f t="shared" si="5"/>
        <v>423749.2</v>
      </c>
      <c r="K14" s="10">
        <f t="shared" si="5"/>
        <v>458498.15</v>
      </c>
      <c r="L14" s="10">
        <f t="shared" si="5"/>
        <v>473247.1</v>
      </c>
      <c r="M14" s="10">
        <f t="shared" si="5"/>
        <v>507996.05</v>
      </c>
      <c r="N14" s="10">
        <f t="shared" si="5"/>
        <v>542745</v>
      </c>
    </row>
    <row r="16" spans="1:1">
      <c r="A16" t="s">
        <v>27</v>
      </c>
    </row>
    <row r="17" spans="1:1">
      <c r="A17" t="s">
        <v>28</v>
      </c>
    </row>
    <row r="18" spans="1:1">
      <c r="A18" t="s">
        <v>29</v>
      </c>
    </row>
    <row r="19" spans="1:1">
      <c r="A19" t="s">
        <v>30</v>
      </c>
    </row>
    <row r="20" spans="1:1">
      <c r="A20" t="s">
        <v>31</v>
      </c>
    </row>
    <row r="21" spans="1:1">
      <c r="A21" t="s">
        <v>32</v>
      </c>
    </row>
  </sheetData>
  <mergeCells count="2">
    <mergeCell ref="A1:N1"/>
    <mergeCell ref="A2:N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谭杨</dc:creator>
  <cp:lastModifiedBy>低手寂寞</cp:lastModifiedBy>
  <dcterms:created xsi:type="dcterms:W3CDTF">2018-06-17T12:58:00Z</dcterms:created>
  <dcterms:modified xsi:type="dcterms:W3CDTF">2018-06-26T08:46:45Z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