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701\Desktop\SPM_final\"/>
    </mc:Choice>
  </mc:AlternateContent>
  <xr:revisionPtr revIDLastSave="0" documentId="10_ncr:8100000_{EB346034-53B5-46A3-8CC3-2E090EFA085C}" xr6:coauthVersionLast="33" xr6:coauthVersionMax="33" xr10:uidLastSave="{00000000-0000-0000-0000-000000000000}"/>
  <bookViews>
    <workbookView xWindow="0" yWindow="0" windowWidth="15120" windowHeight="8520" tabRatio="546" xr2:uid="{0E8090C9-6765-4A68-B00E-E55100011BA9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16" i="1"/>
  <c r="B19" i="1"/>
  <c r="B25" i="1"/>
  <c r="B11" i="1"/>
  <c r="B21" i="1"/>
  <c r="B35" i="1"/>
  <c r="B38" i="1"/>
  <c r="B41" i="1"/>
  <c r="D11" i="1"/>
  <c r="D16" i="1"/>
  <c r="D19" i="1"/>
  <c r="D21" i="1"/>
  <c r="D24" i="1"/>
  <c r="D25" i="1"/>
  <c r="D27" i="1"/>
  <c r="D30" i="1"/>
  <c r="D31" i="1"/>
  <c r="D32" i="1"/>
  <c r="D33" i="1"/>
  <c r="D34" i="1"/>
  <c r="D35" i="1"/>
  <c r="D36" i="1"/>
  <c r="D37" i="1"/>
  <c r="D38" i="1"/>
  <c r="D41" i="1"/>
  <c r="F11" i="1"/>
  <c r="F16" i="1"/>
  <c r="F19" i="1"/>
  <c r="F21" i="1"/>
  <c r="F24" i="1"/>
  <c r="F25" i="1"/>
  <c r="F27" i="1"/>
  <c r="F30" i="1"/>
  <c r="F31" i="1"/>
  <c r="F32" i="1"/>
  <c r="F33" i="1"/>
  <c r="F34" i="1"/>
  <c r="F35" i="1"/>
  <c r="F36" i="1"/>
  <c r="F37" i="1"/>
  <c r="F38" i="1"/>
  <c r="F41" i="1"/>
  <c r="H11" i="1"/>
  <c r="H16" i="1"/>
  <c r="H19" i="1"/>
  <c r="H21" i="1"/>
  <c r="H24" i="1"/>
  <c r="H25" i="1"/>
  <c r="H27" i="1"/>
  <c r="H30" i="1"/>
  <c r="H31" i="1"/>
  <c r="H32" i="1"/>
  <c r="H33" i="1"/>
  <c r="H34" i="1"/>
  <c r="H35" i="1"/>
  <c r="H36" i="1"/>
  <c r="H37" i="1"/>
  <c r="H38" i="1"/>
  <c r="H41" i="1"/>
  <c r="J7" i="1"/>
  <c r="J11" i="1"/>
  <c r="J16" i="1"/>
  <c r="J19" i="1"/>
  <c r="J21" i="1"/>
  <c r="J24" i="1"/>
  <c r="J25" i="1"/>
  <c r="J27" i="1"/>
  <c r="J30" i="1"/>
  <c r="J31" i="1"/>
  <c r="J32" i="1"/>
  <c r="J33" i="1"/>
  <c r="J34" i="1"/>
  <c r="J35" i="1"/>
  <c r="J36" i="1"/>
  <c r="J37" i="1"/>
  <c r="J38" i="1"/>
  <c r="J41" i="1"/>
  <c r="L7" i="1"/>
  <c r="L11" i="1"/>
  <c r="L16" i="1"/>
  <c r="L19" i="1"/>
  <c r="L21" i="1"/>
  <c r="L24" i="1"/>
  <c r="L25" i="1"/>
  <c r="L27" i="1"/>
  <c r="L30" i="1"/>
  <c r="L31" i="1"/>
  <c r="L32" i="1"/>
  <c r="L33" i="1"/>
  <c r="L34" i="1"/>
  <c r="L35" i="1"/>
  <c r="L36" i="1"/>
  <c r="L37" i="1"/>
  <c r="L38" i="1"/>
  <c r="L41" i="1"/>
  <c r="N7" i="1"/>
  <c r="N11" i="1"/>
  <c r="N16" i="1"/>
  <c r="N19" i="1"/>
  <c r="N21" i="1"/>
  <c r="N24" i="1"/>
  <c r="N25" i="1"/>
  <c r="N27" i="1"/>
  <c r="N30" i="1"/>
  <c r="N31" i="1"/>
  <c r="N32" i="1"/>
  <c r="N33" i="1"/>
  <c r="N34" i="1"/>
  <c r="N35" i="1"/>
  <c r="N36" i="1"/>
  <c r="N37" i="1"/>
  <c r="N38" i="1"/>
  <c r="N41" i="1"/>
  <c r="P7" i="1"/>
  <c r="P11" i="1"/>
  <c r="P16" i="1"/>
  <c r="P19" i="1"/>
  <c r="P21" i="1"/>
  <c r="P24" i="1"/>
  <c r="P25" i="1"/>
  <c r="P27" i="1"/>
  <c r="P30" i="1"/>
  <c r="P31" i="1"/>
  <c r="P32" i="1"/>
  <c r="P33" i="1"/>
  <c r="P34" i="1"/>
  <c r="P35" i="1"/>
  <c r="P36" i="1"/>
  <c r="P37" i="1"/>
  <c r="P38" i="1"/>
  <c r="P41" i="1"/>
  <c r="R7" i="1"/>
  <c r="R11" i="1"/>
  <c r="R16" i="1"/>
  <c r="R19" i="1"/>
  <c r="R21" i="1"/>
  <c r="R24" i="1"/>
  <c r="R25" i="1"/>
  <c r="R27" i="1"/>
  <c r="R30" i="1"/>
  <c r="R31" i="1"/>
  <c r="R32" i="1"/>
  <c r="R33" i="1"/>
  <c r="R34" i="1"/>
  <c r="R35" i="1"/>
  <c r="R36" i="1"/>
  <c r="R37" i="1"/>
  <c r="R38" i="1"/>
  <c r="R41" i="1"/>
  <c r="T7" i="1"/>
  <c r="T11" i="1"/>
  <c r="T16" i="1"/>
  <c r="T19" i="1"/>
  <c r="T21" i="1"/>
  <c r="T24" i="1"/>
  <c r="T25" i="1"/>
  <c r="T27" i="1"/>
  <c r="T30" i="1"/>
  <c r="T31" i="1"/>
  <c r="T32" i="1"/>
  <c r="T33" i="1"/>
  <c r="T34" i="1"/>
  <c r="T35" i="1"/>
  <c r="T36" i="1"/>
  <c r="T37" i="1"/>
  <c r="T38" i="1"/>
  <c r="T41" i="1"/>
  <c r="V7" i="1"/>
  <c r="V11" i="1"/>
  <c r="V16" i="1"/>
  <c r="V19" i="1"/>
  <c r="V21" i="1"/>
  <c r="V24" i="1"/>
  <c r="V25" i="1"/>
  <c r="V27" i="1"/>
  <c r="V30" i="1"/>
  <c r="V31" i="1"/>
  <c r="V32" i="1"/>
  <c r="V33" i="1"/>
  <c r="V34" i="1"/>
  <c r="V35" i="1"/>
  <c r="V36" i="1"/>
  <c r="V37" i="1"/>
  <c r="V38" i="1"/>
  <c r="V41" i="1"/>
  <c r="X7" i="1"/>
  <c r="X11" i="1"/>
  <c r="X16" i="1"/>
  <c r="X19" i="1"/>
  <c r="X21" i="1"/>
  <c r="X24" i="1"/>
  <c r="X25" i="1"/>
  <c r="X27" i="1"/>
  <c r="X30" i="1"/>
  <c r="X31" i="1"/>
  <c r="X32" i="1"/>
  <c r="X33" i="1"/>
  <c r="X34" i="1"/>
  <c r="X35" i="1"/>
  <c r="X36" i="1"/>
  <c r="X37" i="1"/>
  <c r="X38" i="1"/>
  <c r="X41" i="1"/>
  <c r="B42" i="1"/>
  <c r="B40" i="1"/>
  <c r="B45" i="1"/>
  <c r="D45" i="1"/>
  <c r="F45" i="1"/>
  <c r="H45" i="1"/>
  <c r="J45" i="1"/>
  <c r="L45" i="1"/>
  <c r="N45" i="1"/>
  <c r="P45" i="1"/>
  <c r="R45" i="1"/>
  <c r="T45" i="1"/>
  <c r="V45" i="1"/>
  <c r="V46" i="1"/>
  <c r="X45" i="1"/>
  <c r="X46" i="1"/>
  <c r="B49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24" i="1"/>
  <c r="Z8" i="1"/>
  <c r="Z9" i="1"/>
  <c r="Z10" i="1"/>
  <c r="Z7" i="1"/>
  <c r="Z15" i="1"/>
  <c r="Z16" i="1"/>
  <c r="Z17" i="1"/>
  <c r="Z18" i="1"/>
  <c r="Z14" i="1"/>
  <c r="T46" i="1"/>
  <c r="R46" i="1"/>
  <c r="P46" i="1"/>
  <c r="N46" i="1"/>
  <c r="L46" i="1"/>
  <c r="J46" i="1"/>
  <c r="H46" i="1"/>
  <c r="F46" i="1"/>
  <c r="D46" i="1"/>
  <c r="B46" i="1"/>
  <c r="Z19" i="1"/>
  <c r="Z11" i="1"/>
  <c r="AA15" i="1"/>
  <c r="W15" i="1"/>
  <c r="U15" i="1"/>
  <c r="S15" i="1"/>
  <c r="M15" i="1"/>
  <c r="I15" i="1"/>
  <c r="G18" i="1"/>
  <c r="C15" i="1"/>
  <c r="O15" i="1"/>
  <c r="O18" i="1"/>
  <c r="W24" i="1"/>
  <c r="AA25" i="1"/>
  <c r="K19" i="1"/>
  <c r="E19" i="1"/>
  <c r="Y19" i="1"/>
  <c r="K7" i="1"/>
  <c r="K37" i="1"/>
  <c r="S29" i="1"/>
  <c r="S33" i="1"/>
  <c r="K17" i="1"/>
  <c r="O31" i="1"/>
  <c r="S25" i="1"/>
  <c r="S37" i="1"/>
  <c r="W27" i="1"/>
  <c r="Y31" i="1"/>
  <c r="Y18" i="1"/>
  <c r="K21" i="1"/>
  <c r="M34" i="1"/>
  <c r="O27" i="1"/>
  <c r="S32" i="1"/>
  <c r="W31" i="1"/>
  <c r="Y30" i="1"/>
  <c r="M30" i="1"/>
  <c r="Y27" i="1"/>
  <c r="I28" i="1"/>
  <c r="M26" i="1"/>
  <c r="S36" i="1"/>
  <c r="S28" i="1"/>
  <c r="Y34" i="1"/>
  <c r="Y26" i="1"/>
  <c r="Q19" i="1"/>
  <c r="AA17" i="1"/>
  <c r="Z21" i="1"/>
  <c r="AA24" i="1"/>
  <c r="AA36" i="1"/>
  <c r="AA32" i="1"/>
  <c r="AA28" i="1"/>
  <c r="AA31" i="1"/>
  <c r="AA27" i="1"/>
  <c r="AA37" i="1"/>
  <c r="AA33" i="1"/>
  <c r="AA29" i="1"/>
  <c r="AA7" i="1"/>
  <c r="AA34" i="1"/>
  <c r="AA30" i="1"/>
  <c r="AA26" i="1"/>
  <c r="Y10" i="1"/>
  <c r="Y37" i="1"/>
  <c r="Y33" i="1"/>
  <c r="Y29" i="1"/>
  <c r="Y25" i="1"/>
  <c r="Y24" i="1"/>
  <c r="Y36" i="1"/>
  <c r="Y32" i="1"/>
  <c r="Y28" i="1"/>
  <c r="W34" i="1"/>
  <c r="W30" i="1"/>
  <c r="W26" i="1"/>
  <c r="W37" i="1"/>
  <c r="W33" i="1"/>
  <c r="W29" i="1"/>
  <c r="W25" i="1"/>
  <c r="W36" i="1"/>
  <c r="W32" i="1"/>
  <c r="W28" i="1"/>
  <c r="U34" i="1"/>
  <c r="U26" i="1"/>
  <c r="U37" i="1"/>
  <c r="U29" i="1"/>
  <c r="U24" i="1"/>
  <c r="U36" i="1"/>
  <c r="U32" i="1"/>
  <c r="U28" i="1"/>
  <c r="U30" i="1"/>
  <c r="U33" i="1"/>
  <c r="U25" i="1"/>
  <c r="U31" i="1"/>
  <c r="U27" i="1"/>
  <c r="S8" i="1"/>
  <c r="S18" i="1"/>
  <c r="S31" i="1"/>
  <c r="S27" i="1"/>
  <c r="S17" i="1"/>
  <c r="S24" i="1"/>
  <c r="S34" i="1"/>
  <c r="S30" i="1"/>
  <c r="S26" i="1"/>
  <c r="Q21" i="1"/>
  <c r="Q36" i="1"/>
  <c r="Q28" i="1"/>
  <c r="Q7" i="1"/>
  <c r="Q24" i="1"/>
  <c r="Q31" i="1"/>
  <c r="Q27" i="1"/>
  <c r="Q30" i="1"/>
  <c r="Q26" i="1"/>
  <c r="Q32" i="1"/>
  <c r="Q34" i="1"/>
  <c r="Q37" i="1"/>
  <c r="Q33" i="1"/>
  <c r="Q29" i="1"/>
  <c r="Q25" i="1"/>
  <c r="O21" i="1"/>
  <c r="O24" i="1"/>
  <c r="O34" i="1"/>
  <c r="O30" i="1"/>
  <c r="O26" i="1"/>
  <c r="O37" i="1"/>
  <c r="O33" i="1"/>
  <c r="O29" i="1"/>
  <c r="O25" i="1"/>
  <c r="O36" i="1"/>
  <c r="O32" i="1"/>
  <c r="O28" i="1"/>
  <c r="M37" i="1"/>
  <c r="M33" i="1"/>
  <c r="M29" i="1"/>
  <c r="M25" i="1"/>
  <c r="M24" i="1"/>
  <c r="M36" i="1"/>
  <c r="M32" i="1"/>
  <c r="M28" i="1"/>
  <c r="M31" i="1"/>
  <c r="M27" i="1"/>
  <c r="K25" i="1"/>
  <c r="K8" i="1"/>
  <c r="K24" i="1"/>
  <c r="K36" i="1"/>
  <c r="K32" i="1"/>
  <c r="K28" i="1"/>
  <c r="K33" i="1"/>
  <c r="K29" i="1"/>
  <c r="K31" i="1"/>
  <c r="K27" i="1"/>
  <c r="K34" i="1"/>
  <c r="K30" i="1"/>
  <c r="K26" i="1"/>
  <c r="I34" i="1"/>
  <c r="I30" i="1"/>
  <c r="I26" i="1"/>
  <c r="I9" i="1"/>
  <c r="I21" i="1"/>
  <c r="I24" i="1"/>
  <c r="I36" i="1"/>
  <c r="I32" i="1"/>
  <c r="I31" i="1"/>
  <c r="I27" i="1"/>
  <c r="I37" i="1"/>
  <c r="I33" i="1"/>
  <c r="I29" i="1"/>
  <c r="I25" i="1"/>
  <c r="G31" i="1"/>
  <c r="G34" i="1"/>
  <c r="G26" i="1"/>
  <c r="G24" i="1"/>
  <c r="G37" i="1"/>
  <c r="G33" i="1"/>
  <c r="G29" i="1"/>
  <c r="G25" i="1"/>
  <c r="G19" i="1"/>
  <c r="G27" i="1"/>
  <c r="G21" i="1"/>
  <c r="G30" i="1"/>
  <c r="G36" i="1"/>
  <c r="G32" i="1"/>
  <c r="G28" i="1"/>
  <c r="E34" i="1"/>
  <c r="E26" i="1"/>
  <c r="E30" i="1"/>
  <c r="E21" i="1"/>
  <c r="E24" i="1"/>
  <c r="E37" i="1"/>
  <c r="E33" i="1"/>
  <c r="E29" i="1"/>
  <c r="E25" i="1"/>
  <c r="E36" i="1"/>
  <c r="E32" i="1"/>
  <c r="E28" i="1"/>
  <c r="E31" i="1"/>
  <c r="E27" i="1"/>
  <c r="C33" i="1"/>
  <c r="C25" i="1"/>
  <c r="C10" i="1"/>
  <c r="C28" i="1"/>
  <c r="C31" i="1"/>
  <c r="C27" i="1"/>
  <c r="C21" i="1"/>
  <c r="C37" i="1"/>
  <c r="C29" i="1"/>
  <c r="C36" i="1"/>
  <c r="C32" i="1"/>
  <c r="C9" i="1"/>
  <c r="C24" i="1"/>
  <c r="C34" i="1"/>
  <c r="C30" i="1"/>
  <c r="C26" i="1"/>
  <c r="M14" i="1"/>
  <c r="E17" i="1"/>
  <c r="E10" i="1"/>
  <c r="S7" i="1"/>
  <c r="AA10" i="1"/>
  <c r="M9" i="1"/>
  <c r="U14" i="1"/>
  <c r="C18" i="1"/>
  <c r="I18" i="1"/>
  <c r="M17" i="1"/>
  <c r="U18" i="1"/>
  <c r="M19" i="1"/>
  <c r="U8" i="1"/>
  <c r="E18" i="1"/>
  <c r="M18" i="1"/>
  <c r="E9" i="1"/>
  <c r="Y7" i="1"/>
  <c r="U9" i="1"/>
  <c r="M8" i="1"/>
  <c r="E14" i="1"/>
  <c r="AA18" i="1"/>
  <c r="C17" i="1"/>
  <c r="K18" i="1"/>
  <c r="Q18" i="1"/>
  <c r="U17" i="1"/>
  <c r="U19" i="1"/>
  <c r="O10" i="1"/>
  <c r="G17" i="1"/>
  <c r="W18" i="1"/>
  <c r="W19" i="1"/>
  <c r="O9" i="1"/>
  <c r="G14" i="1"/>
  <c r="Y17" i="1"/>
  <c r="G16" i="1"/>
  <c r="I17" i="1"/>
  <c r="O17" i="1"/>
  <c r="C8" i="1"/>
  <c r="E8" i="1"/>
  <c r="O7" i="1"/>
  <c r="U7" i="1"/>
  <c r="Y9" i="1"/>
  <c r="AA9" i="1"/>
  <c r="W8" i="1"/>
  <c r="S10" i="1"/>
  <c r="Q9" i="1"/>
  <c r="O8" i="1"/>
  <c r="K10" i="1"/>
  <c r="G9" i="1"/>
  <c r="I7" i="1"/>
  <c r="I14" i="1"/>
  <c r="Q14" i="1"/>
  <c r="Y14" i="1"/>
  <c r="AA16" i="1"/>
  <c r="Y16" i="1"/>
  <c r="C16" i="1"/>
  <c r="E16" i="1"/>
  <c r="G15" i="1"/>
  <c r="I16" i="1"/>
  <c r="K16" i="1"/>
  <c r="M16" i="1"/>
  <c r="O16" i="1"/>
  <c r="Q16" i="1"/>
  <c r="S16" i="1"/>
  <c r="U16" i="1"/>
  <c r="W16" i="1"/>
  <c r="C19" i="1"/>
  <c r="AA19" i="1"/>
  <c r="S19" i="1"/>
  <c r="G7" i="1"/>
  <c r="W10" i="1"/>
  <c r="W9" i="1"/>
  <c r="Q10" i="1"/>
  <c r="G10" i="1"/>
  <c r="I8" i="1"/>
  <c r="O14" i="1"/>
  <c r="W14" i="1"/>
  <c r="Q17" i="1"/>
  <c r="W17" i="1"/>
  <c r="I19" i="1"/>
  <c r="O19" i="1"/>
  <c r="C7" i="1"/>
  <c r="E7" i="1"/>
  <c r="M7" i="1"/>
  <c r="W7" i="1"/>
  <c r="Y8" i="1"/>
  <c r="AA8" i="1"/>
  <c r="U10" i="1"/>
  <c r="S9" i="1"/>
  <c r="Q8" i="1"/>
  <c r="M10" i="1"/>
  <c r="K9" i="1"/>
  <c r="G8" i="1"/>
  <c r="C14" i="1"/>
  <c r="I10" i="1"/>
  <c r="K14" i="1"/>
  <c r="S14" i="1"/>
  <c r="AA14" i="1"/>
  <c r="Y15" i="1"/>
  <c r="E15" i="1"/>
  <c r="K15" i="1"/>
  <c r="Q15" i="1"/>
  <c r="D5" i="1"/>
  <c r="F5" i="1"/>
  <c r="H5" i="1"/>
  <c r="J5" i="1"/>
  <c r="L5" i="1"/>
  <c r="N5" i="1"/>
  <c r="P5" i="1"/>
  <c r="R5" i="1"/>
  <c r="T5" i="1"/>
  <c r="V5" i="1"/>
  <c r="X5" i="1"/>
  <c r="B5" i="1"/>
  <c r="Q11" i="1"/>
  <c r="Y21" i="1"/>
  <c r="S21" i="1"/>
  <c r="R40" i="1"/>
  <c r="S40" i="1"/>
  <c r="S35" i="1"/>
  <c r="AA21" i="1"/>
  <c r="Y35" i="1"/>
  <c r="Y11" i="1"/>
  <c r="W21" i="1"/>
  <c r="U21" i="1"/>
  <c r="M21" i="1"/>
  <c r="K35" i="1"/>
  <c r="C11" i="1"/>
  <c r="S11" i="1"/>
  <c r="I11" i="1"/>
  <c r="W11" i="1"/>
  <c r="M11" i="1"/>
  <c r="U11" i="1"/>
  <c r="G11" i="1"/>
  <c r="AA11" i="1"/>
  <c r="E11" i="1"/>
  <c r="O11" i="1"/>
  <c r="K38" i="1"/>
  <c r="J40" i="1"/>
  <c r="K40" i="1"/>
  <c r="S38" i="1"/>
  <c r="Z38" i="1"/>
  <c r="Z41" i="1"/>
  <c r="Y38" i="1"/>
  <c r="X40" i="1"/>
  <c r="Y40" i="1"/>
  <c r="W35" i="1"/>
  <c r="U35" i="1"/>
  <c r="Q35" i="1"/>
  <c r="O35" i="1"/>
  <c r="M35" i="1"/>
  <c r="I35" i="1"/>
  <c r="G35" i="1"/>
  <c r="E35" i="1"/>
  <c r="C35" i="1"/>
  <c r="AA35" i="1"/>
  <c r="Z40" i="1"/>
  <c r="AA40" i="1"/>
  <c r="AA38" i="1"/>
  <c r="W38" i="1"/>
  <c r="V40" i="1"/>
  <c r="W40" i="1"/>
  <c r="U38" i="1"/>
  <c r="T40" i="1"/>
  <c r="U40" i="1"/>
  <c r="Q38" i="1"/>
  <c r="P40" i="1"/>
  <c r="Q40" i="1"/>
  <c r="O38" i="1"/>
  <c r="N40" i="1"/>
  <c r="O40" i="1"/>
  <c r="M38" i="1"/>
  <c r="L40" i="1"/>
  <c r="M40" i="1"/>
  <c r="I38" i="1"/>
  <c r="H40" i="1"/>
  <c r="I40" i="1"/>
  <c r="G38" i="1"/>
  <c r="F40" i="1"/>
  <c r="G40" i="1"/>
  <c r="E38" i="1"/>
  <c r="D40" i="1"/>
  <c r="E40" i="1"/>
  <c r="C38" i="1"/>
  <c r="C40" i="1"/>
  <c r="B48" i="1"/>
</calcChain>
</file>

<file path=xl/sharedStrings.xml><?xml version="1.0" encoding="utf-8"?>
<sst xmlns="http://schemas.openxmlformats.org/spreadsheetml/2006/main" count="54" uniqueCount="42">
  <si>
    <t>Twelve Month</t>
    <phoneticPr fontId="3" type="noConversion"/>
  </si>
  <si>
    <t xml:space="preserve"> Profit and Loss Projection</t>
    <phoneticPr fontId="3" type="noConversion"/>
  </si>
  <si>
    <t>YEARLY</t>
    <phoneticPr fontId="3" type="noConversion"/>
  </si>
  <si>
    <t>% B/A</t>
  </si>
  <si>
    <t>rent business</t>
    <phoneticPr fontId="3" type="noConversion"/>
  </si>
  <si>
    <t>interest income</t>
    <phoneticPr fontId="3" type="noConversion"/>
  </si>
  <si>
    <t>real estate income</t>
    <phoneticPr fontId="3" type="noConversion"/>
  </si>
  <si>
    <t>Total Revenue(Rent)</t>
    <phoneticPr fontId="3" type="noConversion"/>
  </si>
  <si>
    <t>Revenue</t>
    <phoneticPr fontId="3" type="noConversion"/>
  </si>
  <si>
    <t>equipment cost</t>
    <phoneticPr fontId="3" type="noConversion"/>
  </si>
  <si>
    <t>loan cost</t>
    <phoneticPr fontId="3" type="noConversion"/>
  </si>
  <si>
    <t>depreciation cost</t>
    <phoneticPr fontId="3" type="noConversion"/>
  </si>
  <si>
    <t>Procedural Cost</t>
    <phoneticPr fontId="3" type="noConversion"/>
  </si>
  <si>
    <t>server cost</t>
    <phoneticPr fontId="3" type="noConversion"/>
  </si>
  <si>
    <t>Total Procedural Cost</t>
    <phoneticPr fontId="3" type="noConversion"/>
  </si>
  <si>
    <t>Expenses</t>
    <phoneticPr fontId="3" type="noConversion"/>
  </si>
  <si>
    <t>salary expenses</t>
    <phoneticPr fontId="3" type="noConversion"/>
  </si>
  <si>
    <t>payroll taxes</t>
    <phoneticPr fontId="3" type="noConversion"/>
  </si>
  <si>
    <t>after-sale service</t>
    <phoneticPr fontId="3" type="noConversion"/>
  </si>
  <si>
    <t>supplies (office and operating)</t>
    <phoneticPr fontId="3" type="noConversion"/>
  </si>
  <si>
    <t>transport cost (road toll)</t>
    <phoneticPr fontId="3" type="noConversion"/>
  </si>
  <si>
    <t>repair and maintenance</t>
    <phoneticPr fontId="3" type="noConversion"/>
  </si>
  <si>
    <t>advertisement</t>
    <phoneticPr fontId="3" type="noConversion"/>
  </si>
  <si>
    <t>law expense</t>
    <phoneticPr fontId="3" type="noConversion"/>
  </si>
  <si>
    <t>communication expense (telephone)</t>
    <phoneticPr fontId="3" type="noConversion"/>
  </si>
  <si>
    <t>insurance</t>
    <phoneticPr fontId="3" type="noConversion"/>
  </si>
  <si>
    <t>taxes (real estate)</t>
    <phoneticPr fontId="3" type="noConversion"/>
  </si>
  <si>
    <t>utility (office supplies)</t>
    <phoneticPr fontId="3" type="noConversion"/>
  </si>
  <si>
    <t>misc (unspecified)</t>
    <phoneticPr fontId="3" type="noConversion"/>
  </si>
  <si>
    <t>Total Expenses</t>
    <phoneticPr fontId="3" type="noConversion"/>
  </si>
  <si>
    <t>accouting</t>
    <phoneticPr fontId="3" type="noConversion"/>
  </si>
  <si>
    <t>Net Profit Value</t>
    <phoneticPr fontId="3" type="noConversion"/>
  </si>
  <si>
    <t>Gross Profit</t>
    <phoneticPr fontId="3" type="noConversion"/>
  </si>
  <si>
    <t>IRR</t>
    <phoneticPr fontId="3" type="noConversion"/>
  </si>
  <si>
    <t>PW-factor(10%)</t>
    <phoneticPr fontId="3" type="noConversion"/>
  </si>
  <si>
    <t>Equivalent Value</t>
    <phoneticPr fontId="3" type="noConversion"/>
  </si>
  <si>
    <t>PW(10%)</t>
    <phoneticPr fontId="3" type="noConversion"/>
  </si>
  <si>
    <t>DPP</t>
    <phoneticPr fontId="3" type="noConversion"/>
  </si>
  <si>
    <t>Running Sum throuth Month n</t>
    <phoneticPr fontId="3" type="noConversion"/>
  </si>
  <si>
    <t>Cash reciepts from customers</t>
  </si>
  <si>
    <t>NPV</t>
    <phoneticPr fontId="3" type="noConversion"/>
  </si>
  <si>
    <t>mess expense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</si>
</sst>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8" formatCode="&quot;¥&quot;#,##0.00;[Red]&quot;¥&quot;\-#,##0.00"/>
    <numFmt numFmtId="176" formatCode="[$-409]mmm\-yy;@"/>
    <numFmt numFmtId="177" formatCode="[$-409]d\-mmm;@"/>
    <numFmt numFmtId="178" formatCode="&quot;¥&quot;#,##0.000;&quot;¥&quot;\-#,##0.000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11"/>
      <name val="Arial"/>
      <family val="2"/>
    </font>
    <font>
      <sz val="16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7" fontId="8" fillId="0" borderId="1" xfId="0" applyNumberFormat="1" applyFont="1" applyBorder="1" applyAlignment="1" applyProtection="1">
      <alignment horizontal="center" vertical="center" textRotation="45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 textRotation="45"/>
    </xf>
    <xf numFmtId="0" fontId="2" fillId="0" borderId="0" xfId="0" applyFont="1" applyAlignment="1">
      <alignment horizontal="center" vertical="center" textRotation="45"/>
    </xf>
    <xf numFmtId="0" fontId="0" fillId="0" borderId="0" xfId="0" applyBorder="1">
      <alignment vertical="center"/>
    </xf>
    <xf numFmtId="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2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8" fontId="0" fillId="0" borderId="0" xfId="0" applyNumberFormat="1">
      <alignment vertical="center"/>
    </xf>
    <xf numFmtId="7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9" fontId="13" fillId="0" borderId="0" xfId="0" applyNumberFormat="1" applyFont="1">
      <alignment vertical="center"/>
    </xf>
    <xf numFmtId="0" fontId="11" fillId="0" borderId="0" xfId="0" applyFont="1">
      <alignment vertical="center"/>
    </xf>
  </cellXfs>
  <cellStyles count="2">
    <cellStyle name="20% - 着色 4" xfId="1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6448-5EB8-43FF-97EB-9FE5FBD2286F}">
  <dimension ref="A1:AE49"/>
  <sheetViews>
    <sheetView tabSelected="1" topLeftCell="A25" zoomScale="85" zoomScaleNormal="85" workbookViewId="0">
      <pane xSplit="1" topLeftCell="B1" activePane="topRight" state="frozen"/>
      <selection pane="topRight" activeCell="B49" sqref="B49"/>
    </sheetView>
  </sheetViews>
  <sheetFormatPr defaultRowHeight="14.25" x14ac:dyDescent="0.2"/>
  <cols>
    <col min="1" max="1" width="28.5" customWidth="1"/>
    <col min="2" max="2" width="18.125" bestFit="1" customWidth="1"/>
    <col min="3" max="3" width="5.5" customWidth="1"/>
    <col min="4" max="4" width="15.125" bestFit="1" customWidth="1"/>
    <col min="5" max="5" width="5.5" customWidth="1"/>
    <col min="6" max="6" width="15.125" bestFit="1" customWidth="1"/>
    <col min="7" max="7" width="5.5" customWidth="1"/>
    <col min="8" max="8" width="15.125" bestFit="1" customWidth="1"/>
    <col min="9" max="9" width="5.5" customWidth="1"/>
    <col min="10" max="10" width="15.125" bestFit="1" customWidth="1"/>
    <col min="11" max="11" width="5.5" customWidth="1"/>
    <col min="12" max="12" width="15.125" bestFit="1" customWidth="1"/>
    <col min="13" max="13" width="5.5" customWidth="1"/>
    <col min="14" max="14" width="15.125" bestFit="1" customWidth="1"/>
    <col min="15" max="15" width="5.5" customWidth="1"/>
    <col min="16" max="16" width="15.125" bestFit="1" customWidth="1"/>
    <col min="17" max="17" width="5.5" customWidth="1"/>
    <col min="18" max="18" width="15.125" bestFit="1" customWidth="1"/>
    <col min="19" max="19" width="5.5" customWidth="1"/>
    <col min="20" max="20" width="15.125" bestFit="1" customWidth="1"/>
    <col min="21" max="21" width="5.5" customWidth="1"/>
    <col min="22" max="22" width="15.125" bestFit="1" customWidth="1"/>
    <col min="23" max="23" width="5.5" customWidth="1"/>
    <col min="24" max="24" width="15.125" bestFit="1" customWidth="1"/>
    <col min="25" max="25" width="5.5" customWidth="1"/>
    <col min="26" max="26" width="15.375" customWidth="1"/>
    <col min="27" max="27" width="5.5" customWidth="1"/>
  </cols>
  <sheetData>
    <row r="1" spans="1:31" ht="14.25" customHeight="1" x14ac:dyDescent="0.2">
      <c r="A1" s="1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>
        <v>43191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1" ht="14.25" customHeight="1" x14ac:dyDescent="0.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1" ht="14.25" customHeight="1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ht="14.25" customHeight="1" x14ac:dyDescent="0.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ht="44.25" customHeight="1" x14ac:dyDescent="0.2">
      <c r="A5" s="11"/>
      <c r="B5" s="1">
        <f>Q1</f>
        <v>43191</v>
      </c>
      <c r="C5" s="3" t="s">
        <v>3</v>
      </c>
      <c r="D5" s="1">
        <f>DATE(YEAR(Q1),MONTH(Q1)+1,1)</f>
        <v>43221</v>
      </c>
      <c r="E5" s="4" t="s">
        <v>3</v>
      </c>
      <c r="F5" s="1">
        <f>DATE(YEAR(D5),MONTH(D5)+1,1)</f>
        <v>43252</v>
      </c>
      <c r="G5" s="4" t="s">
        <v>3</v>
      </c>
      <c r="H5" s="1">
        <f>DATE(YEAR(F5),MONTH(F5)+1,1)</f>
        <v>43282</v>
      </c>
      <c r="I5" s="4" t="s">
        <v>3</v>
      </c>
      <c r="J5" s="1">
        <f>DATE(YEAR(H5),MONTH(H5)+1,1)</f>
        <v>43313</v>
      </c>
      <c r="K5" s="4" t="s">
        <v>3</v>
      </c>
      <c r="L5" s="1">
        <f>DATE(YEAR(J5),MONTH(J5)+1,1)</f>
        <v>43344</v>
      </c>
      <c r="M5" s="4" t="s">
        <v>3</v>
      </c>
      <c r="N5" s="1">
        <f>DATE(YEAR(L5),MONTH(L5)+1,1)</f>
        <v>43374</v>
      </c>
      <c r="O5" s="4" t="s">
        <v>3</v>
      </c>
      <c r="P5" s="1">
        <f>DATE(YEAR(N5),MONTH(N5)+1,1)</f>
        <v>43405</v>
      </c>
      <c r="Q5" s="4" t="s">
        <v>3</v>
      </c>
      <c r="R5" s="1">
        <f>DATE(YEAR(P5),MONTH(P5)+1,1)</f>
        <v>43435</v>
      </c>
      <c r="S5" s="4" t="s">
        <v>3</v>
      </c>
      <c r="T5" s="1">
        <f>DATE(YEAR(R5),MONTH(R5)+1,1)</f>
        <v>43466</v>
      </c>
      <c r="U5" s="4" t="s">
        <v>3</v>
      </c>
      <c r="V5" s="1">
        <f>DATE(YEAR(T5),MONTH(T5)+1,1)</f>
        <v>43497</v>
      </c>
      <c r="W5" s="4" t="s">
        <v>3</v>
      </c>
      <c r="X5" s="1">
        <f>DATE(YEAR(V5),MONTH(V5)+1,1)</f>
        <v>43525</v>
      </c>
      <c r="Y5" s="4" t="s">
        <v>3</v>
      </c>
      <c r="Z5" s="1" t="s">
        <v>2</v>
      </c>
      <c r="AA5" s="4" t="s">
        <v>3</v>
      </c>
      <c r="AB5" s="10"/>
      <c r="AC5" s="10"/>
      <c r="AD5" s="10"/>
      <c r="AE5" s="5"/>
    </row>
    <row r="6" spans="1:31" ht="15.75" x14ac:dyDescent="0.2">
      <c r="A6" s="8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5"/>
    </row>
    <row r="7" spans="1:31" x14ac:dyDescent="0.2">
      <c r="A7" t="s">
        <v>4</v>
      </c>
      <c r="B7" s="6">
        <v>0</v>
      </c>
      <c r="C7">
        <f>IF($B$11=0,"-",(B7*100)/$B$11)</f>
        <v>0</v>
      </c>
      <c r="D7" s="6">
        <v>0</v>
      </c>
      <c r="E7" t="str">
        <f>IF($D$11=0,"-",(D7*100)/$D$11)</f>
        <v>-</v>
      </c>
      <c r="F7" s="6">
        <v>0</v>
      </c>
      <c r="G7" t="str">
        <f>IF($F$11=0,"-",(F7*100)/$F$11)</f>
        <v>-</v>
      </c>
      <c r="H7" s="6">
        <v>5573945.6500000004</v>
      </c>
      <c r="I7">
        <f>IF($H$11=0,"-",(H7*100)/$H$11)</f>
        <v>100</v>
      </c>
      <c r="J7" s="6">
        <f>H7*1.07</f>
        <v>5964121.8455000008</v>
      </c>
      <c r="K7">
        <f>IF($J$11=0,"-",(J7*100)/$J$11)</f>
        <v>100</v>
      </c>
      <c r="L7" s="6">
        <f>J7*1.07</f>
        <v>6381610.3746850016</v>
      </c>
      <c r="M7">
        <f>IF($L$11=0,"-",(L7*100)/$L$11)</f>
        <v>100</v>
      </c>
      <c r="N7" s="6">
        <f>L7*1.07</f>
        <v>6828323.1009129519</v>
      </c>
      <c r="O7">
        <f>IF($N$11=0,"-",(N7*100)/$N$11)</f>
        <v>100.00000000000001</v>
      </c>
      <c r="P7" s="6">
        <f>N7*1.07</f>
        <v>7306305.7179768588</v>
      </c>
      <c r="Q7">
        <f>IF($P$11=0,"-",(P7*100)/$P$11)</f>
        <v>100</v>
      </c>
      <c r="R7" s="6">
        <f>P7*1.07</f>
        <v>7817747.1182352398</v>
      </c>
      <c r="S7">
        <f>IF($R$11=0,"-",(R7*100)/$R$11)</f>
        <v>100</v>
      </c>
      <c r="T7" s="6">
        <f>R7*1.07</f>
        <v>8364989.416511707</v>
      </c>
      <c r="U7">
        <f>IF($T$11=0,"-",(T7*100)/$T$11)</f>
        <v>100</v>
      </c>
      <c r="V7" s="6">
        <f>T7*1.07</f>
        <v>8950538.6756675262</v>
      </c>
      <c r="W7">
        <f>IF($V$11=0,"-",(V7*100)/$V$11)</f>
        <v>100</v>
      </c>
      <c r="X7" s="6">
        <f>V7*1.07</f>
        <v>9577076.3829642534</v>
      </c>
      <c r="Y7">
        <f>IF($X$11=0,"-",(X7*100)/$X$11)</f>
        <v>100</v>
      </c>
      <c r="Z7" s="6">
        <f>SUM(B7,D7,F7,H7,J7,L7,N7,P7,R7,T7,V7,X7)</f>
        <v>66764658.282453537</v>
      </c>
      <c r="AA7">
        <f>IF($Z$11=0,"-",(Z7*100)/$Z$11)</f>
        <v>81.654665579127169</v>
      </c>
      <c r="AB7" s="10"/>
      <c r="AC7" s="10"/>
      <c r="AD7" s="10"/>
      <c r="AE7" s="5"/>
    </row>
    <row r="8" spans="1:31" x14ac:dyDescent="0.2">
      <c r="A8" t="s">
        <v>5</v>
      </c>
      <c r="B8" s="6">
        <v>0</v>
      </c>
      <c r="C8">
        <f t="shared" ref="C8:C10" si="0">IF($B$11=0,"-",(B8*100)/$B$11)</f>
        <v>0</v>
      </c>
      <c r="D8" s="6">
        <v>0</v>
      </c>
      <c r="E8" t="str">
        <f t="shared" ref="E8:E10" si="1">IF($D$11=0,"-",(D8*100)/$D$11)</f>
        <v>-</v>
      </c>
      <c r="F8" s="6">
        <v>0</v>
      </c>
      <c r="G8" t="str">
        <f t="shared" ref="G8:G10" si="2">IF($F$11=0,"-",(F8*100)/$F$11)</f>
        <v>-</v>
      </c>
      <c r="H8" s="6">
        <v>0</v>
      </c>
      <c r="I8">
        <f t="shared" ref="I8:I10" si="3">IF($H$11=0,"-",(H8*100)/$H$11)</f>
        <v>0</v>
      </c>
      <c r="J8" s="6">
        <v>0</v>
      </c>
      <c r="K8">
        <f t="shared" ref="K8:K10" si="4">IF($J$11=0,"-",(J8*100)/$J$11)</f>
        <v>0</v>
      </c>
      <c r="L8" s="6">
        <v>0</v>
      </c>
      <c r="M8">
        <f t="shared" ref="M8:M10" si="5">IF($L$11=0,"-",(L8*100)/$L$11)</f>
        <v>0</v>
      </c>
      <c r="N8" s="6">
        <v>0</v>
      </c>
      <c r="O8">
        <f t="shared" ref="O8:O10" si="6">IF($N$11=0,"-",(N8*100)/$N$11)</f>
        <v>0</v>
      </c>
      <c r="P8" s="6">
        <v>0</v>
      </c>
      <c r="Q8">
        <f t="shared" ref="Q8:Q10" si="7">IF($P$11=0,"-",(P8*100)/$P$11)</f>
        <v>0</v>
      </c>
      <c r="R8" s="6">
        <v>0</v>
      </c>
      <c r="S8">
        <f t="shared" ref="S8:S10" si="8">IF($R$11=0,"-",(R8*100)/$R$11)</f>
        <v>0</v>
      </c>
      <c r="T8" s="6">
        <v>0</v>
      </c>
      <c r="U8">
        <f t="shared" ref="U8:U10" si="9">IF($T$11=0,"-",(T8*100)/$T$11)</f>
        <v>0</v>
      </c>
      <c r="V8" s="6">
        <v>0</v>
      </c>
      <c r="W8">
        <f t="shared" ref="W8:W10" si="10">IF($V$11=0,"-",(V8*100)/$V$11)</f>
        <v>0</v>
      </c>
      <c r="X8" s="6">
        <v>0</v>
      </c>
      <c r="Y8">
        <f t="shared" ref="Y8:Y9" si="11">IF($X$11=0,"-",(X8*100)/$X$11)</f>
        <v>0</v>
      </c>
      <c r="Z8" s="6">
        <f t="shared" ref="Z8:Z10" si="12">SUM(B8,D8,F8,H8,J8,L8,N8,P8,R8,T8,V8,X8)</f>
        <v>0</v>
      </c>
      <c r="AA8">
        <f t="shared" ref="AA8:AA10" si="13">IF($Z$11=0,"-",(Z8*100)/$Z$11)</f>
        <v>0</v>
      </c>
      <c r="AB8" s="10"/>
      <c r="AC8" s="10"/>
      <c r="AD8" s="10"/>
      <c r="AE8" s="5"/>
    </row>
    <row r="9" spans="1:31" x14ac:dyDescent="0.2">
      <c r="A9" t="s">
        <v>6</v>
      </c>
      <c r="B9" s="6">
        <v>0</v>
      </c>
      <c r="C9">
        <f t="shared" si="0"/>
        <v>0</v>
      </c>
      <c r="D9" s="6">
        <v>0</v>
      </c>
      <c r="E9" t="str">
        <f t="shared" si="1"/>
        <v>-</v>
      </c>
      <c r="F9" s="6">
        <v>0</v>
      </c>
      <c r="G9" t="str">
        <f t="shared" si="2"/>
        <v>-</v>
      </c>
      <c r="H9" s="6">
        <v>0</v>
      </c>
      <c r="I9">
        <f t="shared" si="3"/>
        <v>0</v>
      </c>
      <c r="J9" s="6">
        <v>0</v>
      </c>
      <c r="K9">
        <f t="shared" si="4"/>
        <v>0</v>
      </c>
      <c r="L9" s="6">
        <v>0</v>
      </c>
      <c r="M9">
        <f t="shared" si="5"/>
        <v>0</v>
      </c>
      <c r="N9" s="6">
        <v>0</v>
      </c>
      <c r="O9">
        <f t="shared" si="6"/>
        <v>0</v>
      </c>
      <c r="P9" s="6">
        <v>0</v>
      </c>
      <c r="Q9">
        <f t="shared" si="7"/>
        <v>0</v>
      </c>
      <c r="R9" s="6">
        <v>0</v>
      </c>
      <c r="S9">
        <f t="shared" si="8"/>
        <v>0</v>
      </c>
      <c r="T9" s="6">
        <v>0</v>
      </c>
      <c r="U9">
        <f t="shared" si="9"/>
        <v>0</v>
      </c>
      <c r="V9" s="6">
        <v>0</v>
      </c>
      <c r="W9">
        <f t="shared" si="10"/>
        <v>0</v>
      </c>
      <c r="X9" s="6">
        <v>0</v>
      </c>
      <c r="Y9">
        <f t="shared" si="11"/>
        <v>0</v>
      </c>
      <c r="Z9" s="6">
        <f t="shared" si="12"/>
        <v>0</v>
      </c>
      <c r="AA9">
        <f t="shared" si="13"/>
        <v>0</v>
      </c>
      <c r="AB9" s="10"/>
      <c r="AC9" s="10"/>
      <c r="AD9" s="10"/>
      <c r="AE9" s="5"/>
    </row>
    <row r="10" spans="1:31" x14ac:dyDescent="0.2">
      <c r="A10" t="s">
        <v>39</v>
      </c>
      <c r="B10" s="6">
        <v>15000000</v>
      </c>
      <c r="C10">
        <f t="shared" si="0"/>
        <v>100</v>
      </c>
      <c r="D10" s="6">
        <v>0</v>
      </c>
      <c r="E10" t="str">
        <f t="shared" si="1"/>
        <v>-</v>
      </c>
      <c r="F10" s="6">
        <v>0</v>
      </c>
      <c r="G10" t="str">
        <f t="shared" si="2"/>
        <v>-</v>
      </c>
      <c r="H10" s="6">
        <v>0</v>
      </c>
      <c r="I10">
        <f t="shared" si="3"/>
        <v>0</v>
      </c>
      <c r="J10" s="6">
        <v>0</v>
      </c>
      <c r="K10">
        <f t="shared" si="4"/>
        <v>0</v>
      </c>
      <c r="L10" s="6">
        <v>0</v>
      </c>
      <c r="M10">
        <f t="shared" si="5"/>
        <v>0</v>
      </c>
      <c r="N10" s="6">
        <v>0</v>
      </c>
      <c r="O10">
        <f t="shared" si="6"/>
        <v>0</v>
      </c>
      <c r="P10" s="6">
        <v>0</v>
      </c>
      <c r="Q10">
        <f t="shared" si="7"/>
        <v>0</v>
      </c>
      <c r="R10" s="6">
        <v>0</v>
      </c>
      <c r="S10">
        <f t="shared" si="8"/>
        <v>0</v>
      </c>
      <c r="T10" s="6">
        <v>0</v>
      </c>
      <c r="U10">
        <f t="shared" si="9"/>
        <v>0</v>
      </c>
      <c r="V10" s="6">
        <v>0</v>
      </c>
      <c r="W10">
        <f t="shared" si="10"/>
        <v>0</v>
      </c>
      <c r="X10" s="6">
        <v>0</v>
      </c>
      <c r="Y10">
        <f>IF($X$11=0,"-",(X10*100)/$X$11)</f>
        <v>0</v>
      </c>
      <c r="Z10" s="6">
        <f t="shared" si="12"/>
        <v>15000000</v>
      </c>
      <c r="AA10">
        <f t="shared" si="13"/>
        <v>18.345334420872835</v>
      </c>
      <c r="AB10" s="10"/>
      <c r="AC10" s="10"/>
      <c r="AD10" s="10"/>
      <c r="AE10" s="5"/>
    </row>
    <row r="11" spans="1:31" ht="15.75" x14ac:dyDescent="0.2">
      <c r="A11" s="2" t="s">
        <v>7</v>
      </c>
      <c r="B11" s="6">
        <f t="shared" ref="B11:J11" si="14">SUM(B7:B10)</f>
        <v>15000000</v>
      </c>
      <c r="C11">
        <f t="shared" si="14"/>
        <v>100</v>
      </c>
      <c r="D11" s="6">
        <f t="shared" si="14"/>
        <v>0</v>
      </c>
      <c r="E11">
        <f t="shared" si="14"/>
        <v>0</v>
      </c>
      <c r="F11" s="6">
        <f t="shared" si="14"/>
        <v>0</v>
      </c>
      <c r="G11">
        <f t="shared" si="14"/>
        <v>0</v>
      </c>
      <c r="H11" s="6">
        <f t="shared" si="14"/>
        <v>5573945.6500000004</v>
      </c>
      <c r="I11">
        <f t="shared" si="14"/>
        <v>100</v>
      </c>
      <c r="J11" s="6">
        <f t="shared" si="14"/>
        <v>5964121.8455000008</v>
      </c>
      <c r="K11">
        <v>0</v>
      </c>
      <c r="L11" s="6">
        <f t="shared" ref="L11:AA11" si="15">SUM(L7:L10)</f>
        <v>6381610.3746850016</v>
      </c>
      <c r="M11">
        <f t="shared" si="15"/>
        <v>100</v>
      </c>
      <c r="N11" s="6">
        <f t="shared" si="15"/>
        <v>6828323.1009129519</v>
      </c>
      <c r="O11">
        <f t="shared" si="15"/>
        <v>100.00000000000001</v>
      </c>
      <c r="P11" s="6">
        <f t="shared" si="15"/>
        <v>7306305.7179768588</v>
      </c>
      <c r="Q11">
        <f t="shared" si="15"/>
        <v>100</v>
      </c>
      <c r="R11" s="6">
        <f t="shared" si="15"/>
        <v>7817747.1182352398</v>
      </c>
      <c r="S11">
        <f t="shared" si="15"/>
        <v>100</v>
      </c>
      <c r="T11" s="6">
        <f t="shared" si="15"/>
        <v>8364989.416511707</v>
      </c>
      <c r="U11">
        <f t="shared" si="15"/>
        <v>100</v>
      </c>
      <c r="V11" s="6">
        <f t="shared" si="15"/>
        <v>8950538.6756675262</v>
      </c>
      <c r="W11">
        <f t="shared" si="15"/>
        <v>100</v>
      </c>
      <c r="X11" s="6">
        <f t="shared" si="15"/>
        <v>9577076.3829642534</v>
      </c>
      <c r="Y11">
        <f t="shared" si="15"/>
        <v>100</v>
      </c>
      <c r="Z11" s="6">
        <f t="shared" si="15"/>
        <v>81764658.282453537</v>
      </c>
      <c r="AA11">
        <f t="shared" si="15"/>
        <v>100</v>
      </c>
      <c r="AB11" s="10"/>
      <c r="AC11" s="10"/>
      <c r="AD11" s="10"/>
      <c r="AE11" s="5"/>
    </row>
    <row r="12" spans="1:31" ht="11.2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  <c r="AC12" s="10"/>
      <c r="AD12" s="10"/>
      <c r="AE12" s="5"/>
    </row>
    <row r="13" spans="1:31" ht="15.75" x14ac:dyDescent="0.2">
      <c r="A13" s="8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0"/>
      <c r="AC13" s="10"/>
      <c r="AD13" s="10"/>
      <c r="AE13" s="5"/>
    </row>
    <row r="14" spans="1:31" x14ac:dyDescent="0.2">
      <c r="A14" t="s">
        <v>9</v>
      </c>
      <c r="B14" s="6">
        <v>800000</v>
      </c>
      <c r="C14">
        <f>IF($B$11=0,"-",(B14*100)/$B$11)</f>
        <v>5.333333333333333</v>
      </c>
      <c r="D14" s="6">
        <v>0</v>
      </c>
      <c r="E14" t="str">
        <f>IF($D$11=0,"-",(D14*100)/$D$11)</f>
        <v>-</v>
      </c>
      <c r="F14" s="6">
        <v>0</v>
      </c>
      <c r="G14" t="str">
        <f>IF($F$11=0,"-",(F14*100)/$F$11)</f>
        <v>-</v>
      </c>
      <c r="H14" s="6">
        <v>0</v>
      </c>
      <c r="I14">
        <f>IF($H$11=0,"-",(H14*100)/$H$11)</f>
        <v>0</v>
      </c>
      <c r="J14" s="6">
        <v>0</v>
      </c>
      <c r="K14">
        <f>IF($J$11=0,"-",(J14*100)/$J$11)</f>
        <v>0</v>
      </c>
      <c r="L14" s="6">
        <v>0</v>
      </c>
      <c r="M14">
        <f>IF($L$11=0,"-",(L14*100)/$L$11)</f>
        <v>0</v>
      </c>
      <c r="N14" s="6">
        <v>0</v>
      </c>
      <c r="O14">
        <f>IF($N$11=0,"-",(N14*100)/$N$11)</f>
        <v>0</v>
      </c>
      <c r="P14" s="6">
        <v>400000</v>
      </c>
      <c r="Q14">
        <f>IF($P$11=0,"-",(P14*100)/$P$11)</f>
        <v>5.4747230055788219</v>
      </c>
      <c r="R14" s="6">
        <v>0</v>
      </c>
      <c r="S14">
        <f>IF($R$11=0,"-",(R14*100)/$R$11)</f>
        <v>0</v>
      </c>
      <c r="T14" s="6">
        <v>0</v>
      </c>
      <c r="U14">
        <f>IF($T$11=0,"-",(T14*100)/$T$11)</f>
        <v>0</v>
      </c>
      <c r="V14" s="6">
        <v>0</v>
      </c>
      <c r="W14">
        <f>IF($V$11=0,"-",(V14*100)/$V$11)</f>
        <v>0</v>
      </c>
      <c r="X14" s="6">
        <v>0</v>
      </c>
      <c r="Y14">
        <f>IF($X$11=0,"-",(X14*100)/$X$11)</f>
        <v>0</v>
      </c>
      <c r="Z14" s="6">
        <f>SUM(B14,D14,F14,H14,J14,L14,N14,P14,R14,T14,V14,X14)</f>
        <v>1200000</v>
      </c>
      <c r="AA14">
        <f>IF($Z$11=0,"-",(Z14*100)/$Z$11)</f>
        <v>1.4676267536698269</v>
      </c>
      <c r="AB14" s="10"/>
      <c r="AC14" s="10"/>
      <c r="AD14" s="10"/>
      <c r="AE14" s="5"/>
    </row>
    <row r="15" spans="1:31" x14ac:dyDescent="0.2">
      <c r="A15" t="s">
        <v>10</v>
      </c>
      <c r="B15" s="6">
        <v>100000</v>
      </c>
      <c r="C15">
        <f t="shared" ref="C15:C21" si="16">IF($B$11=0,"-",(B15*100)/$B$11)</f>
        <v>0.66666666666666663</v>
      </c>
      <c r="D15" s="6">
        <v>100000</v>
      </c>
      <c r="E15" t="str">
        <f t="shared" ref="E15:E21" si="17">IF($D$11=0,"-",(D15*100)/$D$11)</f>
        <v>-</v>
      </c>
      <c r="F15" s="6">
        <v>100000</v>
      </c>
      <c r="G15" t="str">
        <f t="shared" ref="G15:G18" si="18">IF($F$11=0,"-",(F15*100)/$F$11)</f>
        <v>-</v>
      </c>
      <c r="H15" s="6">
        <v>100000</v>
      </c>
      <c r="I15">
        <f t="shared" ref="I15:I21" si="19">IF($H$11=0,"-",(H15*100)/$H$11)</f>
        <v>1.7940612678919823</v>
      </c>
      <c r="J15" s="6">
        <v>100000</v>
      </c>
      <c r="K15">
        <f t="shared" ref="K15:K21" si="20">IF($J$11=0,"-",(J15*100)/$J$11)</f>
        <v>1.6766927737308244</v>
      </c>
      <c r="L15" s="6">
        <v>100000</v>
      </c>
      <c r="M15">
        <f t="shared" ref="M15:M21" si="21">IF($L$11=0,"-",(L15*100)/$L$11)</f>
        <v>1.5670025922717983</v>
      </c>
      <c r="N15" s="6">
        <v>100000</v>
      </c>
      <c r="O15">
        <f t="shared" ref="O15:O21" si="22">IF($N$11=0,"-",(N15*100)/$N$11)</f>
        <v>1.4644884039923349</v>
      </c>
      <c r="P15" s="6">
        <v>100000</v>
      </c>
      <c r="Q15">
        <f t="shared" ref="Q15:Q21" si="23">IF($P$11=0,"-",(P15*100)/$P$11)</f>
        <v>1.3686807513947055</v>
      </c>
      <c r="R15" s="6">
        <v>100000</v>
      </c>
      <c r="S15">
        <f t="shared" ref="S15:S21" si="24">IF($R$11=0,"-",(R15*100)/$R$11)</f>
        <v>1.2791408891539302</v>
      </c>
      <c r="T15" s="6">
        <v>100000</v>
      </c>
      <c r="U15">
        <f t="shared" ref="U15:U21" si="25">IF($T$11=0,"-",(T15*100)/$T$11)</f>
        <v>1.195458774910215</v>
      </c>
      <c r="V15" s="6">
        <v>100000</v>
      </c>
      <c r="W15">
        <f t="shared" ref="W15:W21" si="26">IF($V$11=0,"-",(V15*100)/$V$11)</f>
        <v>1.117251191504874</v>
      </c>
      <c r="X15" s="6">
        <v>100000</v>
      </c>
      <c r="Y15">
        <f t="shared" ref="Y15:Y21" si="27">IF($X$11=0,"-",(X15*100)/$X$11)</f>
        <v>1.0441599920606297</v>
      </c>
      <c r="Z15" s="6">
        <f t="shared" ref="Z15:Z18" si="28">SUM(B15,D15,F15,H15,J15,L15,N15,P15,R15,T15,V15,X15)</f>
        <v>1200000</v>
      </c>
      <c r="AA15">
        <f t="shared" ref="AA15:AA21" si="29">IF($Z$11=0,"-",(Z15*100)/$Z$11)</f>
        <v>1.4676267536698269</v>
      </c>
      <c r="AB15" s="10"/>
      <c r="AC15" s="10"/>
      <c r="AD15" s="10"/>
      <c r="AE15" s="5"/>
    </row>
    <row r="16" spans="1:31" x14ac:dyDescent="0.2">
      <c r="A16" t="s">
        <v>11</v>
      </c>
      <c r="B16" s="6">
        <f>$B$14*0.025</f>
        <v>20000</v>
      </c>
      <c r="C16">
        <f t="shared" si="16"/>
        <v>0.13333333333333333</v>
      </c>
      <c r="D16" s="6">
        <f>$B$14*0.025</f>
        <v>20000</v>
      </c>
      <c r="E16" t="str">
        <f t="shared" si="17"/>
        <v>-</v>
      </c>
      <c r="F16" s="6">
        <f>$B$14*0.025</f>
        <v>20000</v>
      </c>
      <c r="G16" t="str">
        <f t="shared" si="18"/>
        <v>-</v>
      </c>
      <c r="H16" s="6">
        <f>$B$14*0.025</f>
        <v>20000</v>
      </c>
      <c r="I16">
        <f t="shared" si="19"/>
        <v>0.35881225357839647</v>
      </c>
      <c r="J16" s="6">
        <f>$B$14*0.025</f>
        <v>20000</v>
      </c>
      <c r="K16">
        <f t="shared" si="20"/>
        <v>0.33533855474616492</v>
      </c>
      <c r="L16" s="6">
        <f>$B$14*0.025</f>
        <v>20000</v>
      </c>
      <c r="M16">
        <f t="shared" si="21"/>
        <v>0.31340051845435968</v>
      </c>
      <c r="N16" s="6">
        <f>$B$14*0.025</f>
        <v>20000</v>
      </c>
      <c r="O16">
        <f t="shared" si="22"/>
        <v>0.29289768079846695</v>
      </c>
      <c r="P16" s="6">
        <f>$B$14*0.025</f>
        <v>20000</v>
      </c>
      <c r="Q16">
        <f t="shared" si="23"/>
        <v>0.2737361502789411</v>
      </c>
      <c r="R16" s="6">
        <f>$B$14*0.025</f>
        <v>20000</v>
      </c>
      <c r="S16">
        <f t="shared" si="24"/>
        <v>0.25582817783078604</v>
      </c>
      <c r="T16" s="6">
        <f>$B$14*0.025</f>
        <v>20000</v>
      </c>
      <c r="U16">
        <f t="shared" si="25"/>
        <v>0.23909175498204302</v>
      </c>
      <c r="V16" s="6">
        <f>$B$14*0.025</f>
        <v>20000</v>
      </c>
      <c r="W16">
        <f t="shared" si="26"/>
        <v>0.2234502383009748</v>
      </c>
      <c r="X16" s="6">
        <f>$B$14*0.025</f>
        <v>20000</v>
      </c>
      <c r="Y16">
        <f t="shared" si="27"/>
        <v>0.20883199841212596</v>
      </c>
      <c r="Z16" s="6">
        <f t="shared" si="28"/>
        <v>240000</v>
      </c>
      <c r="AA16">
        <f t="shared" si="29"/>
        <v>0.29352535073396535</v>
      </c>
      <c r="AB16" s="10"/>
      <c r="AC16" s="10"/>
      <c r="AD16" s="10"/>
      <c r="AE16" s="5"/>
    </row>
    <row r="17" spans="1:31" x14ac:dyDescent="0.2">
      <c r="A17" t="s">
        <v>20</v>
      </c>
      <c r="B17" s="6">
        <v>960000</v>
      </c>
      <c r="C17">
        <f t="shared" si="16"/>
        <v>6.4</v>
      </c>
      <c r="D17" s="6">
        <v>980000</v>
      </c>
      <c r="E17" t="str">
        <f t="shared" si="17"/>
        <v>-</v>
      </c>
      <c r="F17" s="6">
        <v>930000</v>
      </c>
      <c r="G17" t="str">
        <f t="shared" si="18"/>
        <v>-</v>
      </c>
      <c r="H17" s="6">
        <v>880000</v>
      </c>
      <c r="I17">
        <f t="shared" si="19"/>
        <v>15.787739157449444</v>
      </c>
      <c r="J17" s="6">
        <v>900000</v>
      </c>
      <c r="K17">
        <f t="shared" si="20"/>
        <v>15.090234963577419</v>
      </c>
      <c r="L17" s="6">
        <v>910000</v>
      </c>
      <c r="M17">
        <f t="shared" si="21"/>
        <v>14.259723589673365</v>
      </c>
      <c r="N17" s="6">
        <v>890000</v>
      </c>
      <c r="O17">
        <f t="shared" si="22"/>
        <v>13.033946795531781</v>
      </c>
      <c r="P17" s="6">
        <v>810000</v>
      </c>
      <c r="Q17">
        <f t="shared" si="23"/>
        <v>11.086314086297113</v>
      </c>
      <c r="R17" s="6">
        <v>820000</v>
      </c>
      <c r="S17">
        <f t="shared" si="24"/>
        <v>10.488955291062227</v>
      </c>
      <c r="T17" s="6">
        <v>906000</v>
      </c>
      <c r="U17">
        <f t="shared" si="25"/>
        <v>10.830856500686549</v>
      </c>
      <c r="V17" s="6">
        <v>908000</v>
      </c>
      <c r="W17">
        <f t="shared" si="26"/>
        <v>10.144640818864255</v>
      </c>
      <c r="X17" s="6">
        <v>980000</v>
      </c>
      <c r="Y17">
        <f t="shared" si="27"/>
        <v>10.232767922194173</v>
      </c>
      <c r="Z17" s="6">
        <f t="shared" si="28"/>
        <v>10874000</v>
      </c>
      <c r="AA17">
        <f t="shared" si="29"/>
        <v>13.29914443283808</v>
      </c>
      <c r="AB17" s="10"/>
      <c r="AC17" s="10"/>
      <c r="AD17" s="10"/>
      <c r="AE17" s="5"/>
    </row>
    <row r="18" spans="1:31" x14ac:dyDescent="0.2">
      <c r="A18" t="s">
        <v>13</v>
      </c>
      <c r="B18" s="6">
        <v>100000</v>
      </c>
      <c r="C18">
        <f t="shared" si="16"/>
        <v>0.66666666666666663</v>
      </c>
      <c r="D18" s="6">
        <v>100000</v>
      </c>
      <c r="E18" t="str">
        <f t="shared" si="17"/>
        <v>-</v>
      </c>
      <c r="F18" s="6">
        <v>100000</v>
      </c>
      <c r="G18" t="str">
        <f t="shared" si="18"/>
        <v>-</v>
      </c>
      <c r="H18" s="6">
        <v>100000</v>
      </c>
      <c r="I18">
        <f t="shared" si="19"/>
        <v>1.7940612678919823</v>
      </c>
      <c r="J18" s="6">
        <v>100000</v>
      </c>
      <c r="K18">
        <f t="shared" si="20"/>
        <v>1.6766927737308244</v>
      </c>
      <c r="L18" s="6">
        <v>100000</v>
      </c>
      <c r="M18">
        <f t="shared" si="21"/>
        <v>1.5670025922717983</v>
      </c>
      <c r="N18" s="6">
        <v>100000</v>
      </c>
      <c r="O18">
        <f t="shared" si="22"/>
        <v>1.4644884039923349</v>
      </c>
      <c r="P18" s="6">
        <v>100000</v>
      </c>
      <c r="Q18">
        <f t="shared" si="23"/>
        <v>1.3686807513947055</v>
      </c>
      <c r="R18" s="6">
        <v>100000</v>
      </c>
      <c r="S18">
        <f t="shared" si="24"/>
        <v>1.2791408891539302</v>
      </c>
      <c r="T18" s="6">
        <v>100000</v>
      </c>
      <c r="U18">
        <f t="shared" si="25"/>
        <v>1.195458774910215</v>
      </c>
      <c r="V18" s="6">
        <v>100000</v>
      </c>
      <c r="W18">
        <f t="shared" si="26"/>
        <v>1.117251191504874</v>
      </c>
      <c r="X18" s="6">
        <v>100000</v>
      </c>
      <c r="Y18">
        <f t="shared" si="27"/>
        <v>1.0441599920606297</v>
      </c>
      <c r="Z18" s="6">
        <f t="shared" si="28"/>
        <v>1200000</v>
      </c>
      <c r="AA18">
        <f t="shared" si="29"/>
        <v>1.4676267536698269</v>
      </c>
      <c r="AB18" s="10"/>
      <c r="AC18" s="10"/>
      <c r="AD18" s="10"/>
      <c r="AE18" s="5"/>
    </row>
    <row r="19" spans="1:31" ht="15.75" x14ac:dyDescent="0.2">
      <c r="A19" s="2" t="s">
        <v>14</v>
      </c>
      <c r="B19" s="6">
        <f>SUM(B14:B18)</f>
        <v>1980000</v>
      </c>
      <c r="C19">
        <f t="shared" si="16"/>
        <v>13.2</v>
      </c>
      <c r="D19" s="6">
        <f t="shared" ref="D19:Z19" si="30">SUM(D14:D18)</f>
        <v>1200000</v>
      </c>
      <c r="E19" t="str">
        <f t="shared" si="17"/>
        <v>-</v>
      </c>
      <c r="F19" s="6">
        <f t="shared" si="30"/>
        <v>1150000</v>
      </c>
      <c r="G19" t="str">
        <f>IF($F$11=0,"-",(F19*100)/$F$11)</f>
        <v>-</v>
      </c>
      <c r="H19" s="6">
        <f t="shared" si="30"/>
        <v>1100000</v>
      </c>
      <c r="I19">
        <f t="shared" si="19"/>
        <v>19.734673946811807</v>
      </c>
      <c r="J19" s="6">
        <f t="shared" si="30"/>
        <v>1120000</v>
      </c>
      <c r="K19">
        <f t="shared" si="20"/>
        <v>18.778959065785234</v>
      </c>
      <c r="L19" s="6">
        <f t="shared" si="30"/>
        <v>1130000</v>
      </c>
      <c r="M19">
        <f t="shared" si="21"/>
        <v>17.707129292671322</v>
      </c>
      <c r="N19" s="6">
        <f t="shared" si="30"/>
        <v>1110000</v>
      </c>
      <c r="O19">
        <f t="shared" si="22"/>
        <v>16.255821284314916</v>
      </c>
      <c r="P19" s="6">
        <f t="shared" si="30"/>
        <v>1430000</v>
      </c>
      <c r="Q19">
        <f t="shared" si="23"/>
        <v>19.57213474494429</v>
      </c>
      <c r="R19" s="6">
        <f t="shared" si="30"/>
        <v>1040000</v>
      </c>
      <c r="S19">
        <f t="shared" si="24"/>
        <v>13.303065247200873</v>
      </c>
      <c r="T19" s="6">
        <f t="shared" si="30"/>
        <v>1126000</v>
      </c>
      <c r="U19">
        <f t="shared" si="25"/>
        <v>13.460865805489021</v>
      </c>
      <c r="V19" s="6">
        <f t="shared" si="30"/>
        <v>1128000</v>
      </c>
      <c r="W19">
        <f t="shared" si="26"/>
        <v>12.602593440174978</v>
      </c>
      <c r="X19" s="6">
        <f t="shared" si="30"/>
        <v>1200000</v>
      </c>
      <c r="Y19">
        <f t="shared" si="27"/>
        <v>12.529919904727558</v>
      </c>
      <c r="Z19" s="6">
        <f t="shared" si="30"/>
        <v>14714000</v>
      </c>
      <c r="AA19">
        <f t="shared" si="29"/>
        <v>17.995550044581528</v>
      </c>
      <c r="AB19" s="10"/>
      <c r="AC19" s="10"/>
      <c r="AD19" s="10"/>
      <c r="AE19" s="5"/>
    </row>
    <row r="20" spans="1:3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5"/>
    </row>
    <row r="21" spans="1:31" ht="15.75" x14ac:dyDescent="0.2">
      <c r="A21" s="2" t="s">
        <v>32</v>
      </c>
      <c r="B21" s="6">
        <f>B11-B19</f>
        <v>13020000</v>
      </c>
      <c r="C21">
        <f t="shared" si="16"/>
        <v>86.8</v>
      </c>
      <c r="D21" s="6">
        <f t="shared" ref="D21:Z21" si="31">D11-D19</f>
        <v>-1200000</v>
      </c>
      <c r="E21" t="str">
        <f t="shared" si="17"/>
        <v>-</v>
      </c>
      <c r="F21" s="6">
        <f t="shared" si="31"/>
        <v>-1150000</v>
      </c>
      <c r="G21" t="str">
        <f>IF($F$11=0,"-",(F21*100)/$F$11)</f>
        <v>-</v>
      </c>
      <c r="H21" s="6">
        <f t="shared" si="31"/>
        <v>4473945.6500000004</v>
      </c>
      <c r="I21">
        <f t="shared" si="19"/>
        <v>80.265326053188204</v>
      </c>
      <c r="J21" s="6">
        <f t="shared" si="31"/>
        <v>4844121.8455000008</v>
      </c>
      <c r="K21">
        <f t="shared" si="20"/>
        <v>81.22104093421477</v>
      </c>
      <c r="L21" s="6">
        <f t="shared" si="31"/>
        <v>5251610.3746850016</v>
      </c>
      <c r="M21">
        <f t="shared" si="21"/>
        <v>82.292870707328674</v>
      </c>
      <c r="N21" s="6">
        <f t="shared" si="31"/>
        <v>5718323.1009129519</v>
      </c>
      <c r="O21">
        <f t="shared" si="22"/>
        <v>83.744178715685095</v>
      </c>
      <c r="P21" s="6">
        <f t="shared" si="31"/>
        <v>5876305.7179768588</v>
      </c>
      <c r="Q21">
        <f t="shared" si="23"/>
        <v>80.427865255055707</v>
      </c>
      <c r="R21" s="6">
        <f t="shared" si="31"/>
        <v>6777747.1182352398</v>
      </c>
      <c r="S21">
        <f t="shared" si="24"/>
        <v>86.696934752799123</v>
      </c>
      <c r="T21" s="6">
        <f t="shared" si="31"/>
        <v>7238989.416511707</v>
      </c>
      <c r="U21">
        <f t="shared" si="25"/>
        <v>86.539134194510979</v>
      </c>
      <c r="V21" s="6">
        <f t="shared" si="31"/>
        <v>7822538.6756675262</v>
      </c>
      <c r="W21">
        <f t="shared" si="26"/>
        <v>87.397406559825029</v>
      </c>
      <c r="X21" s="6">
        <f t="shared" si="31"/>
        <v>8377076.3829642534</v>
      </c>
      <c r="Y21">
        <f t="shared" si="27"/>
        <v>87.470080095272436</v>
      </c>
      <c r="Z21" s="6">
        <f t="shared" si="31"/>
        <v>67050658.282453537</v>
      </c>
      <c r="AA21">
        <f t="shared" si="29"/>
        <v>82.00444995541848</v>
      </c>
      <c r="AB21" s="10"/>
      <c r="AC21" s="10"/>
      <c r="AD21" s="10"/>
      <c r="AE21" s="5"/>
    </row>
    <row r="22" spans="1:3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5"/>
    </row>
    <row r="23" spans="1:31" ht="15.75" x14ac:dyDescent="0.2">
      <c r="A23" s="8" t="s">
        <v>15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0"/>
      <c r="AC23" s="10"/>
      <c r="AD23" s="10"/>
      <c r="AE23" s="5"/>
    </row>
    <row r="24" spans="1:31" x14ac:dyDescent="0.2">
      <c r="A24" t="s">
        <v>16</v>
      </c>
      <c r="B24" s="6">
        <v>1289000</v>
      </c>
      <c r="C24">
        <f t="shared" ref="C24:C40" si="32">IF($B$11=0,"-",(B24*100)/$B$11)</f>
        <v>8.5933333333333337</v>
      </c>
      <c r="D24" s="6">
        <f>B24*2</f>
        <v>2578000</v>
      </c>
      <c r="E24" t="str">
        <f t="shared" ref="E24:E40" si="33">IF($D$11=0,"-",(D24*100)/$D$11)</f>
        <v>-</v>
      </c>
      <c r="F24" s="6">
        <f>D24*1.01</f>
        <v>2603780</v>
      </c>
      <c r="G24" t="str">
        <f>IF($F$11=0,"-",(F24*100)/$F$11)</f>
        <v>-</v>
      </c>
      <c r="H24" s="6">
        <f>F24*1.01</f>
        <v>2629817.7999999998</v>
      </c>
      <c r="I24">
        <f t="shared" ref="I24:I40" si="34">IF($H$11=0,"-",(H24*100)/$H$11)</f>
        <v>47.180542565929031</v>
      </c>
      <c r="J24" s="6">
        <f>H24*1.01</f>
        <v>2656115.9779999997</v>
      </c>
      <c r="K24">
        <f t="shared" ref="K24:K40" si="35">IF($J$11=0,"-",(J24*100)/$J$11)</f>
        <v>44.53490466503581</v>
      </c>
      <c r="L24" s="6">
        <f>J24*1.01</f>
        <v>2682677.1377799995</v>
      </c>
      <c r="M24">
        <f t="shared" ref="M24:M40" si="36">IF($L$11=0,"-",(L24*100)/$L$11)</f>
        <v>42.037620291295475</v>
      </c>
      <c r="N24" s="6">
        <f>L24*1.01</f>
        <v>2709503.9091577996</v>
      </c>
      <c r="O24">
        <f t="shared" ref="O24:O40" si="37">IF($N$11=0,"-",(N24*100)/$N$11)</f>
        <v>39.680370555334981</v>
      </c>
      <c r="P24" s="6">
        <f>N24*1.01</f>
        <v>2736598.9482493778</v>
      </c>
      <c r="Q24">
        <f t="shared" ref="Q24:Q40" si="38">IF($P$11=0,"-",(P24*100)/$P$11)</f>
        <v>37.455303047559191</v>
      </c>
      <c r="R24" s="6">
        <f>P24*1.01</f>
        <v>2763964.9377318714</v>
      </c>
      <c r="S24">
        <f t="shared" ref="S24:S40" si="39">IF($R$11=0,"-",(R24*100)/$R$11)</f>
        <v>35.355005680406336</v>
      </c>
      <c r="T24" s="6">
        <f>R24*1.01</f>
        <v>2791604.5871091899</v>
      </c>
      <c r="U24">
        <f t="shared" ref="U24:U40" si="40">IF($T$11=0,"-",(T24*100)/$T$11)</f>
        <v>33.372481997392896</v>
      </c>
      <c r="V24" s="6">
        <f>T24*1.01</f>
        <v>2819520.632980282</v>
      </c>
      <c r="W24">
        <f t="shared" ref="W24:W40" si="41">IF($V$11=0,"-",(V24*100)/$V$11)</f>
        <v>31.50112786669796</v>
      </c>
      <c r="X24" s="6">
        <f>V24*1.01</f>
        <v>2847715.8393100849</v>
      </c>
      <c r="Y24">
        <f t="shared" ref="Y24:Y40" si="42">IF($X$11=0,"-",(X24*100)/$X$11)</f>
        <v>29.734709481649482</v>
      </c>
      <c r="Z24" s="6">
        <f t="shared" ref="Z24:Z37" si="43">SUM(B24,D24,F24,H24,J24,L24,N24,P24,R24,T24,V24,X24)</f>
        <v>31108299.770318601</v>
      </c>
      <c r="AA24">
        <f t="shared" ref="AA24:AA38" si="44">IF($Z$11=0,"-",(Z24*100)/$Z$11)</f>
        <v>38.046144170083757</v>
      </c>
      <c r="AB24" s="10"/>
      <c r="AC24" s="10"/>
      <c r="AD24" s="10"/>
      <c r="AE24" s="5"/>
    </row>
    <row r="25" spans="1:31" x14ac:dyDescent="0.2">
      <c r="A25" t="s">
        <v>17</v>
      </c>
      <c r="B25" s="7">
        <f>B24*0.015</f>
        <v>19335</v>
      </c>
      <c r="C25">
        <f t="shared" si="32"/>
        <v>0.12889999999999999</v>
      </c>
      <c r="D25" s="7">
        <f>D24*0.015</f>
        <v>38670</v>
      </c>
      <c r="E25" t="str">
        <f t="shared" si="33"/>
        <v>-</v>
      </c>
      <c r="F25" s="7">
        <f>F24*0.015</f>
        <v>39056.699999999997</v>
      </c>
      <c r="G25" t="str">
        <f t="shared" ref="G25:G40" si="45">IF($F$11=0,"-",(F25*100)/$F$11)</f>
        <v>-</v>
      </c>
      <c r="H25" s="7">
        <f>H24*0.015</f>
        <v>39447.266999999993</v>
      </c>
      <c r="I25">
        <f t="shared" si="34"/>
        <v>0.70770813848893543</v>
      </c>
      <c r="J25" s="7">
        <f>J24*0.015</f>
        <v>39841.739669999995</v>
      </c>
      <c r="K25">
        <f t="shared" si="35"/>
        <v>0.66802356997553713</v>
      </c>
      <c r="L25" s="7">
        <f>L24*0.015</f>
        <v>40240.157066699991</v>
      </c>
      <c r="M25">
        <f t="shared" si="36"/>
        <v>0.63056430436943212</v>
      </c>
      <c r="N25" s="7">
        <f>N24*0.015</f>
        <v>40642.558637366994</v>
      </c>
      <c r="O25">
        <f t="shared" si="37"/>
        <v>0.59520555833002475</v>
      </c>
      <c r="P25" s="7">
        <f>P24*0.015</f>
        <v>41048.984223740663</v>
      </c>
      <c r="Q25">
        <f t="shared" si="38"/>
        <v>0.56182954571338783</v>
      </c>
      <c r="R25" s="7">
        <f>R24*0.015</f>
        <v>41459.474065978073</v>
      </c>
      <c r="S25">
        <f t="shared" si="39"/>
        <v>0.530325085206095</v>
      </c>
      <c r="T25" s="7">
        <f>T24*0.015</f>
        <v>41874.06880663785</v>
      </c>
      <c r="U25">
        <f t="shared" si="40"/>
        <v>0.50058722996089333</v>
      </c>
      <c r="V25" s="7">
        <f>V24*0.015</f>
        <v>42292.809494704226</v>
      </c>
      <c r="W25">
        <f t="shared" si="41"/>
        <v>0.47251691800046935</v>
      </c>
      <c r="X25" s="7">
        <f>X24*0.015</f>
        <v>42715.737589651275</v>
      </c>
      <c r="Y25">
        <f t="shared" si="42"/>
        <v>0.44602064222474219</v>
      </c>
      <c r="Z25" s="6">
        <f t="shared" si="43"/>
        <v>466624.49655477901</v>
      </c>
      <c r="AA25">
        <f t="shared" si="44"/>
        <v>0.57069216255125632</v>
      </c>
      <c r="AB25" s="10"/>
      <c r="AC25" s="10"/>
      <c r="AD25" s="10"/>
      <c r="AE25" s="5"/>
    </row>
    <row r="26" spans="1:31" x14ac:dyDescent="0.2">
      <c r="A26" t="s">
        <v>18</v>
      </c>
      <c r="B26" s="6">
        <v>321000</v>
      </c>
      <c r="C26">
        <f t="shared" si="32"/>
        <v>2.14</v>
      </c>
      <c r="D26" s="6">
        <v>317000</v>
      </c>
      <c r="E26" t="str">
        <f t="shared" si="33"/>
        <v>-</v>
      </c>
      <c r="F26" s="6">
        <v>402000</v>
      </c>
      <c r="G26" t="str">
        <f t="shared" si="45"/>
        <v>-</v>
      </c>
      <c r="H26" s="6">
        <v>501000</v>
      </c>
      <c r="I26">
        <f t="shared" si="34"/>
        <v>8.988246952138832</v>
      </c>
      <c r="J26" s="6">
        <v>107000</v>
      </c>
      <c r="K26">
        <f t="shared" si="35"/>
        <v>1.7940612678919823</v>
      </c>
      <c r="L26" s="6">
        <v>205000</v>
      </c>
      <c r="M26">
        <f t="shared" si="36"/>
        <v>3.2123553141571866</v>
      </c>
      <c r="N26" s="6">
        <v>210400</v>
      </c>
      <c r="O26">
        <f t="shared" si="37"/>
        <v>3.0812836019998726</v>
      </c>
      <c r="P26" s="6">
        <v>317000</v>
      </c>
      <c r="Q26">
        <f t="shared" si="38"/>
        <v>4.3387179819212163</v>
      </c>
      <c r="R26" s="6">
        <v>201000</v>
      </c>
      <c r="S26">
        <f t="shared" si="39"/>
        <v>2.5710731871993997</v>
      </c>
      <c r="T26" s="6">
        <v>270000</v>
      </c>
      <c r="U26">
        <f t="shared" si="40"/>
        <v>3.2277386922575806</v>
      </c>
      <c r="V26" s="6">
        <v>280000</v>
      </c>
      <c r="W26">
        <f t="shared" si="41"/>
        <v>3.128303336213647</v>
      </c>
      <c r="X26" s="6">
        <v>315000</v>
      </c>
      <c r="Y26">
        <f t="shared" si="42"/>
        <v>3.2891039749909838</v>
      </c>
      <c r="Z26" s="6">
        <f t="shared" si="43"/>
        <v>3446400</v>
      </c>
      <c r="AA26">
        <f t="shared" si="44"/>
        <v>4.2150240365397424</v>
      </c>
      <c r="AB26" s="10"/>
      <c r="AC26" s="10"/>
      <c r="AD26" s="10"/>
      <c r="AE26" s="5"/>
    </row>
    <row r="27" spans="1:31" x14ac:dyDescent="0.2">
      <c r="A27" t="s">
        <v>19</v>
      </c>
      <c r="B27" s="6">
        <v>100000</v>
      </c>
      <c r="C27">
        <f t="shared" si="32"/>
        <v>0.66666666666666663</v>
      </c>
      <c r="D27" s="6">
        <f>B27</f>
        <v>100000</v>
      </c>
      <c r="E27" t="str">
        <f t="shared" si="33"/>
        <v>-</v>
      </c>
      <c r="F27" s="6">
        <f>D27</f>
        <v>100000</v>
      </c>
      <c r="G27" t="str">
        <f t="shared" si="45"/>
        <v>-</v>
      </c>
      <c r="H27" s="6">
        <f>F27</f>
        <v>100000</v>
      </c>
      <c r="I27">
        <f t="shared" si="34"/>
        <v>1.7940612678919823</v>
      </c>
      <c r="J27" s="6">
        <f>H27</f>
        <v>100000</v>
      </c>
      <c r="K27">
        <f t="shared" si="35"/>
        <v>1.6766927737308244</v>
      </c>
      <c r="L27" s="6">
        <f>J27</f>
        <v>100000</v>
      </c>
      <c r="M27">
        <f t="shared" si="36"/>
        <v>1.5670025922717983</v>
      </c>
      <c r="N27" s="6">
        <f>L27</f>
        <v>100000</v>
      </c>
      <c r="O27">
        <f t="shared" si="37"/>
        <v>1.4644884039923349</v>
      </c>
      <c r="P27" s="6">
        <f>N27</f>
        <v>100000</v>
      </c>
      <c r="Q27">
        <f t="shared" si="38"/>
        <v>1.3686807513947055</v>
      </c>
      <c r="R27" s="6">
        <f>P27</f>
        <v>100000</v>
      </c>
      <c r="S27">
        <f t="shared" si="39"/>
        <v>1.2791408891539302</v>
      </c>
      <c r="T27" s="6">
        <f>R27</f>
        <v>100000</v>
      </c>
      <c r="U27">
        <f t="shared" si="40"/>
        <v>1.195458774910215</v>
      </c>
      <c r="V27" s="6">
        <f>T27</f>
        <v>100000</v>
      </c>
      <c r="W27">
        <f t="shared" si="41"/>
        <v>1.117251191504874</v>
      </c>
      <c r="X27" s="6">
        <f>V27</f>
        <v>100000</v>
      </c>
      <c r="Y27">
        <f t="shared" si="42"/>
        <v>1.0441599920606297</v>
      </c>
      <c r="Z27" s="6">
        <f t="shared" si="43"/>
        <v>1200000</v>
      </c>
      <c r="AA27">
        <f t="shared" si="44"/>
        <v>1.4676267536698269</v>
      </c>
      <c r="AB27" s="10"/>
      <c r="AC27" s="10"/>
      <c r="AD27" s="10"/>
      <c r="AE27" s="5"/>
    </row>
    <row r="28" spans="1:31" x14ac:dyDescent="0.2">
      <c r="A28" t="s">
        <v>21</v>
      </c>
      <c r="B28" s="6">
        <v>500000</v>
      </c>
      <c r="C28">
        <f t="shared" si="32"/>
        <v>3.3333333333333335</v>
      </c>
      <c r="D28" s="6">
        <v>550000</v>
      </c>
      <c r="E28" t="str">
        <f t="shared" si="33"/>
        <v>-</v>
      </c>
      <c r="F28" s="6">
        <v>570000</v>
      </c>
      <c r="G28" t="str">
        <f t="shared" si="45"/>
        <v>-</v>
      </c>
      <c r="H28" s="6">
        <v>600000</v>
      </c>
      <c r="I28">
        <f t="shared" si="34"/>
        <v>10.764367607351893</v>
      </c>
      <c r="J28" s="6">
        <v>700000</v>
      </c>
      <c r="K28">
        <f t="shared" si="35"/>
        <v>11.736849416115771</v>
      </c>
      <c r="L28" s="6">
        <v>720000</v>
      </c>
      <c r="M28">
        <f t="shared" si="36"/>
        <v>11.282418664356948</v>
      </c>
      <c r="N28" s="6">
        <v>750000</v>
      </c>
      <c r="O28">
        <f t="shared" si="37"/>
        <v>10.983663029942512</v>
      </c>
      <c r="P28" s="6">
        <v>500000</v>
      </c>
      <c r="Q28">
        <f t="shared" si="38"/>
        <v>6.8434037569735269</v>
      </c>
      <c r="R28" s="6">
        <v>530000</v>
      </c>
      <c r="S28">
        <f t="shared" si="39"/>
        <v>6.7794467125158304</v>
      </c>
      <c r="T28" s="6">
        <v>550000</v>
      </c>
      <c r="U28">
        <f t="shared" si="40"/>
        <v>6.5750232620061828</v>
      </c>
      <c r="V28" s="6">
        <v>600000</v>
      </c>
      <c r="W28">
        <f t="shared" si="41"/>
        <v>6.7035071490292433</v>
      </c>
      <c r="X28" s="6">
        <v>650000</v>
      </c>
      <c r="Y28">
        <f t="shared" si="42"/>
        <v>6.787039948394094</v>
      </c>
      <c r="Z28" s="6">
        <f t="shared" si="43"/>
        <v>7220000</v>
      </c>
      <c r="AA28">
        <f t="shared" si="44"/>
        <v>8.8302209679134585</v>
      </c>
      <c r="AB28" s="10"/>
      <c r="AC28" s="10"/>
      <c r="AD28" s="10"/>
      <c r="AE28" s="5"/>
    </row>
    <row r="29" spans="1:31" x14ac:dyDescent="0.2">
      <c r="A29" t="s">
        <v>22</v>
      </c>
      <c r="B29" s="6">
        <v>407000</v>
      </c>
      <c r="C29">
        <f t="shared" si="32"/>
        <v>2.7133333333333334</v>
      </c>
      <c r="D29" s="6">
        <v>401000</v>
      </c>
      <c r="E29" t="str">
        <f t="shared" si="33"/>
        <v>-</v>
      </c>
      <c r="F29" s="6">
        <v>390000</v>
      </c>
      <c r="G29" t="str">
        <f t="shared" si="45"/>
        <v>-</v>
      </c>
      <c r="H29" s="6">
        <v>380000</v>
      </c>
      <c r="I29">
        <f t="shared" si="34"/>
        <v>6.8174328179895323</v>
      </c>
      <c r="J29" s="6">
        <v>375000</v>
      </c>
      <c r="K29">
        <f t="shared" si="35"/>
        <v>6.2875979014905914</v>
      </c>
      <c r="L29" s="6">
        <v>370000</v>
      </c>
      <c r="M29">
        <f t="shared" si="36"/>
        <v>5.797909591405654</v>
      </c>
      <c r="N29" s="6">
        <v>365000</v>
      </c>
      <c r="O29">
        <f t="shared" si="37"/>
        <v>5.3453826745720221</v>
      </c>
      <c r="P29" s="6">
        <v>350000</v>
      </c>
      <c r="Q29">
        <f t="shared" si="38"/>
        <v>4.7903826298814689</v>
      </c>
      <c r="R29" s="6">
        <v>320000</v>
      </c>
      <c r="S29">
        <f t="shared" si="39"/>
        <v>4.0932508452925767</v>
      </c>
      <c r="T29" s="6">
        <v>310000</v>
      </c>
      <c r="U29">
        <f t="shared" si="40"/>
        <v>3.7059222022216667</v>
      </c>
      <c r="V29" s="6">
        <v>300000</v>
      </c>
      <c r="W29">
        <f t="shared" si="41"/>
        <v>3.3517535745146216</v>
      </c>
      <c r="X29" s="6">
        <v>280000</v>
      </c>
      <c r="Y29">
        <f t="shared" si="42"/>
        <v>2.9236479777697633</v>
      </c>
      <c r="Z29" s="6">
        <f t="shared" si="43"/>
        <v>4248000</v>
      </c>
      <c r="AA29">
        <f t="shared" si="44"/>
        <v>5.1953987079911865</v>
      </c>
      <c r="AB29" s="10"/>
      <c r="AC29" s="10"/>
      <c r="AD29" s="10"/>
      <c r="AE29" s="5"/>
    </row>
    <row r="30" spans="1:31" x14ac:dyDescent="0.2">
      <c r="A30" t="s">
        <v>41</v>
      </c>
      <c r="B30" s="6">
        <v>12000</v>
      </c>
      <c r="C30">
        <f t="shared" si="32"/>
        <v>0.08</v>
      </c>
      <c r="D30" s="6">
        <f>B30+1000</f>
        <v>13000</v>
      </c>
      <c r="E30" t="str">
        <f t="shared" si="33"/>
        <v>-</v>
      </c>
      <c r="F30" s="6">
        <f>D30+1000</f>
        <v>14000</v>
      </c>
      <c r="G30" t="str">
        <f t="shared" si="45"/>
        <v>-</v>
      </c>
      <c r="H30" s="6">
        <f>F30+1000</f>
        <v>15000</v>
      </c>
      <c r="I30">
        <f t="shared" si="34"/>
        <v>0.26910919018379736</v>
      </c>
      <c r="J30" s="6">
        <f>H30+1000</f>
        <v>16000</v>
      </c>
      <c r="K30">
        <f t="shared" si="35"/>
        <v>0.26827084379693189</v>
      </c>
      <c r="L30" s="6">
        <f>J30+1000</f>
        <v>17000</v>
      </c>
      <c r="M30">
        <f t="shared" si="36"/>
        <v>0.26639044068620571</v>
      </c>
      <c r="N30" s="6">
        <f>L30+1000</f>
        <v>18000</v>
      </c>
      <c r="O30">
        <f t="shared" si="37"/>
        <v>0.26360791271862027</v>
      </c>
      <c r="P30" s="6">
        <f>N30+1000</f>
        <v>19000</v>
      </c>
      <c r="Q30">
        <f t="shared" si="38"/>
        <v>0.26004934276499403</v>
      </c>
      <c r="R30" s="6">
        <f>P30+1000</f>
        <v>20000</v>
      </c>
      <c r="S30">
        <f t="shared" si="39"/>
        <v>0.25582817783078604</v>
      </c>
      <c r="T30" s="6">
        <f>R30+1000</f>
        <v>21000</v>
      </c>
      <c r="U30">
        <f t="shared" si="40"/>
        <v>0.25104634273114518</v>
      </c>
      <c r="V30" s="6">
        <f>T30+1000</f>
        <v>22000</v>
      </c>
      <c r="W30">
        <f t="shared" si="41"/>
        <v>0.24579526213107225</v>
      </c>
      <c r="X30" s="6">
        <f>V30+1000</f>
        <v>23000</v>
      </c>
      <c r="Y30">
        <f t="shared" si="42"/>
        <v>0.24015679817394486</v>
      </c>
      <c r="Z30" s="6">
        <f t="shared" si="43"/>
        <v>210000</v>
      </c>
      <c r="AA30">
        <f t="shared" si="44"/>
        <v>0.2568346818922197</v>
      </c>
      <c r="AB30" s="10"/>
      <c r="AC30" s="10"/>
      <c r="AD30" s="10"/>
      <c r="AE30" s="5"/>
    </row>
    <row r="31" spans="1:31" x14ac:dyDescent="0.2">
      <c r="A31" t="s">
        <v>23</v>
      </c>
      <c r="B31" s="6">
        <v>20000</v>
      </c>
      <c r="C31">
        <f t="shared" si="32"/>
        <v>0.13333333333333333</v>
      </c>
      <c r="D31" s="6">
        <f>$B$31</f>
        <v>20000</v>
      </c>
      <c r="E31" t="str">
        <f t="shared" si="33"/>
        <v>-</v>
      </c>
      <c r="F31" s="6">
        <f>$B$31</f>
        <v>20000</v>
      </c>
      <c r="G31" t="str">
        <f t="shared" si="45"/>
        <v>-</v>
      </c>
      <c r="H31" s="6">
        <f>$B$31</f>
        <v>20000</v>
      </c>
      <c r="I31">
        <f t="shared" si="34"/>
        <v>0.35881225357839647</v>
      </c>
      <c r="J31" s="6">
        <f>$B$31</f>
        <v>20000</v>
      </c>
      <c r="K31">
        <f t="shared" si="35"/>
        <v>0.33533855474616492</v>
      </c>
      <c r="L31" s="6">
        <f>$B$31</f>
        <v>20000</v>
      </c>
      <c r="M31">
        <f t="shared" si="36"/>
        <v>0.31340051845435968</v>
      </c>
      <c r="N31" s="6">
        <f>$B$31</f>
        <v>20000</v>
      </c>
      <c r="O31">
        <f t="shared" si="37"/>
        <v>0.29289768079846695</v>
      </c>
      <c r="P31" s="6">
        <f>$B$31</f>
        <v>20000</v>
      </c>
      <c r="Q31">
        <f t="shared" si="38"/>
        <v>0.2737361502789411</v>
      </c>
      <c r="R31" s="6">
        <f>$B$31</f>
        <v>20000</v>
      </c>
      <c r="S31">
        <f t="shared" si="39"/>
        <v>0.25582817783078604</v>
      </c>
      <c r="T31" s="6">
        <f>$B$31</f>
        <v>20000</v>
      </c>
      <c r="U31">
        <f t="shared" si="40"/>
        <v>0.23909175498204302</v>
      </c>
      <c r="V31" s="6">
        <f>$B$31</f>
        <v>20000</v>
      </c>
      <c r="W31">
        <f t="shared" si="41"/>
        <v>0.2234502383009748</v>
      </c>
      <c r="X31" s="6">
        <f>$B$31</f>
        <v>20000</v>
      </c>
      <c r="Y31">
        <f t="shared" si="42"/>
        <v>0.20883199841212596</v>
      </c>
      <c r="Z31" s="6">
        <f t="shared" si="43"/>
        <v>240000</v>
      </c>
      <c r="AA31">
        <f t="shared" si="44"/>
        <v>0.29352535073396535</v>
      </c>
      <c r="AB31" s="10"/>
      <c r="AC31" s="10"/>
      <c r="AD31" s="10"/>
      <c r="AE31" s="5"/>
    </row>
    <row r="32" spans="1:31" x14ac:dyDescent="0.2">
      <c r="A32" t="s">
        <v>24</v>
      </c>
      <c r="B32" s="6">
        <v>5000</v>
      </c>
      <c r="C32">
        <f t="shared" si="32"/>
        <v>3.3333333333333333E-2</v>
      </c>
      <c r="D32" s="6">
        <f>$B$32</f>
        <v>5000</v>
      </c>
      <c r="E32" t="str">
        <f t="shared" si="33"/>
        <v>-</v>
      </c>
      <c r="F32" s="6">
        <f>$B$32</f>
        <v>5000</v>
      </c>
      <c r="G32" t="str">
        <f t="shared" si="45"/>
        <v>-</v>
      </c>
      <c r="H32" s="6">
        <f>$B$32</f>
        <v>5000</v>
      </c>
      <c r="I32">
        <f t="shared" si="34"/>
        <v>8.9703063394599117E-2</v>
      </c>
      <c r="J32" s="6">
        <f>$B$32</f>
        <v>5000</v>
      </c>
      <c r="K32">
        <f t="shared" si="35"/>
        <v>8.383463868654123E-2</v>
      </c>
      <c r="L32" s="6">
        <f>$B$32</f>
        <v>5000</v>
      </c>
      <c r="M32">
        <f t="shared" si="36"/>
        <v>7.8350129613589919E-2</v>
      </c>
      <c r="N32" s="6">
        <f>$B$32</f>
        <v>5000</v>
      </c>
      <c r="O32">
        <f t="shared" si="37"/>
        <v>7.3224420199616738E-2</v>
      </c>
      <c r="P32" s="6">
        <f>$B$32</f>
        <v>5000</v>
      </c>
      <c r="Q32">
        <f t="shared" si="38"/>
        <v>6.8434037569735276E-2</v>
      </c>
      <c r="R32" s="6">
        <f>$B$32</f>
        <v>5000</v>
      </c>
      <c r="S32">
        <f t="shared" si="39"/>
        <v>6.395704445769651E-2</v>
      </c>
      <c r="T32" s="6">
        <f>$B$32</f>
        <v>5000</v>
      </c>
      <c r="U32">
        <f t="shared" si="40"/>
        <v>5.9772938745510755E-2</v>
      </c>
      <c r="V32" s="6">
        <f>$B$32</f>
        <v>5000</v>
      </c>
      <c r="W32">
        <f t="shared" si="41"/>
        <v>5.5862559575243699E-2</v>
      </c>
      <c r="X32" s="6">
        <f>$B$32</f>
        <v>5000</v>
      </c>
      <c r="Y32">
        <f t="shared" si="42"/>
        <v>5.2207999603031491E-2</v>
      </c>
      <c r="Z32" s="6">
        <f t="shared" si="43"/>
        <v>60000</v>
      </c>
      <c r="AA32">
        <f t="shared" si="44"/>
        <v>7.3381337683491338E-2</v>
      </c>
      <c r="AB32" s="10"/>
      <c r="AC32" s="10"/>
      <c r="AD32" s="10"/>
      <c r="AE32" s="5"/>
    </row>
    <row r="33" spans="1:31" x14ac:dyDescent="0.2">
      <c r="A33" t="s">
        <v>25</v>
      </c>
      <c r="B33" s="6">
        <v>15000</v>
      </c>
      <c r="C33">
        <f t="shared" si="32"/>
        <v>0.1</v>
      </c>
      <c r="D33" s="6">
        <f>$B$33</f>
        <v>15000</v>
      </c>
      <c r="E33" t="str">
        <f t="shared" si="33"/>
        <v>-</v>
      </c>
      <c r="F33" s="6">
        <f>$B$33</f>
        <v>15000</v>
      </c>
      <c r="G33" t="str">
        <f t="shared" si="45"/>
        <v>-</v>
      </c>
      <c r="H33" s="6">
        <f>$B$33</f>
        <v>15000</v>
      </c>
      <c r="I33">
        <f t="shared" si="34"/>
        <v>0.26910919018379736</v>
      </c>
      <c r="J33" s="6">
        <f>$B$33</f>
        <v>15000</v>
      </c>
      <c r="K33">
        <f t="shared" si="35"/>
        <v>0.25150391605962369</v>
      </c>
      <c r="L33" s="6">
        <f>$B$33</f>
        <v>15000</v>
      </c>
      <c r="M33">
        <f t="shared" si="36"/>
        <v>0.23505038884076976</v>
      </c>
      <c r="N33" s="6">
        <f>$B$33</f>
        <v>15000</v>
      </c>
      <c r="O33">
        <f t="shared" si="37"/>
        <v>0.21967326059885023</v>
      </c>
      <c r="P33" s="6">
        <f>$B$33</f>
        <v>15000</v>
      </c>
      <c r="Q33">
        <f t="shared" si="38"/>
        <v>0.20530211270920581</v>
      </c>
      <c r="R33" s="6">
        <f>$B$33</f>
        <v>15000</v>
      </c>
      <c r="S33">
        <f t="shared" si="39"/>
        <v>0.19187113337308953</v>
      </c>
      <c r="T33" s="6">
        <f>$B$33</f>
        <v>15000</v>
      </c>
      <c r="U33">
        <f t="shared" si="40"/>
        <v>0.17931881623653226</v>
      </c>
      <c r="V33" s="6">
        <f>$B$33</f>
        <v>15000</v>
      </c>
      <c r="W33">
        <f t="shared" si="41"/>
        <v>0.16758767872573108</v>
      </c>
      <c r="X33" s="6">
        <f>$B$33</f>
        <v>15000</v>
      </c>
      <c r="Y33">
        <f t="shared" si="42"/>
        <v>0.15662399880909447</v>
      </c>
      <c r="Z33" s="6">
        <f t="shared" si="43"/>
        <v>180000</v>
      </c>
      <c r="AA33">
        <f t="shared" si="44"/>
        <v>0.22014401305047401</v>
      </c>
      <c r="AB33" s="10"/>
      <c r="AC33" s="10"/>
      <c r="AD33" s="10"/>
      <c r="AE33" s="5"/>
    </row>
    <row r="34" spans="1:31" x14ac:dyDescent="0.2">
      <c r="A34" t="s">
        <v>27</v>
      </c>
      <c r="B34" s="6">
        <v>2500</v>
      </c>
      <c r="C34">
        <f t="shared" si="32"/>
        <v>1.6666666666666666E-2</v>
      </c>
      <c r="D34" s="6">
        <f>$B$34</f>
        <v>2500</v>
      </c>
      <c r="E34" t="str">
        <f t="shared" si="33"/>
        <v>-</v>
      </c>
      <c r="F34" s="6">
        <f>$B$34</f>
        <v>2500</v>
      </c>
      <c r="G34" t="str">
        <f t="shared" si="45"/>
        <v>-</v>
      </c>
      <c r="H34" s="6">
        <f>$B$34</f>
        <v>2500</v>
      </c>
      <c r="I34">
        <f t="shared" si="34"/>
        <v>4.4851531697299558E-2</v>
      </c>
      <c r="J34" s="6">
        <f>$B$34</f>
        <v>2500</v>
      </c>
      <c r="K34">
        <f t="shared" si="35"/>
        <v>4.1917319343270615E-2</v>
      </c>
      <c r="L34" s="6">
        <f>$B$34</f>
        <v>2500</v>
      </c>
      <c r="M34">
        <f t="shared" si="36"/>
        <v>3.917506480679496E-2</v>
      </c>
      <c r="N34" s="6">
        <f>$B$34</f>
        <v>2500</v>
      </c>
      <c r="O34">
        <f t="shared" si="37"/>
        <v>3.6612210099808369E-2</v>
      </c>
      <c r="P34" s="6">
        <f>$B$34</f>
        <v>2500</v>
      </c>
      <c r="Q34">
        <f t="shared" si="38"/>
        <v>3.4217018784867638E-2</v>
      </c>
      <c r="R34" s="6">
        <f>$B$34</f>
        <v>2500</v>
      </c>
      <c r="S34">
        <f t="shared" si="39"/>
        <v>3.1978522228848255E-2</v>
      </c>
      <c r="T34" s="6">
        <f>$B$34</f>
        <v>2500</v>
      </c>
      <c r="U34">
        <f t="shared" si="40"/>
        <v>2.9886469372755377E-2</v>
      </c>
      <c r="V34" s="6">
        <f>$B$34</f>
        <v>2500</v>
      </c>
      <c r="W34">
        <f t="shared" si="41"/>
        <v>2.793127978762185E-2</v>
      </c>
      <c r="X34" s="6">
        <f>$B$34</f>
        <v>2500</v>
      </c>
      <c r="Y34">
        <f t="shared" si="42"/>
        <v>2.6103999801515745E-2</v>
      </c>
      <c r="Z34" s="6">
        <f t="shared" si="43"/>
        <v>30000</v>
      </c>
      <c r="AA34">
        <f t="shared" si="44"/>
        <v>3.6690668841745669E-2</v>
      </c>
      <c r="AB34" s="10"/>
      <c r="AC34" s="10"/>
      <c r="AD34" s="10"/>
      <c r="AE34" s="5"/>
    </row>
    <row r="35" spans="1:31" x14ac:dyDescent="0.2">
      <c r="A35" t="s">
        <v>26</v>
      </c>
      <c r="B35" s="6">
        <f>B21*0.2</f>
        <v>2604000</v>
      </c>
      <c r="C35">
        <f t="shared" si="32"/>
        <v>17.36</v>
      </c>
      <c r="D35" s="6">
        <f>D21*0.2</f>
        <v>-240000</v>
      </c>
      <c r="E35" t="str">
        <f t="shared" si="33"/>
        <v>-</v>
      </c>
      <c r="F35" s="6">
        <f>F21*0.2</f>
        <v>-230000</v>
      </c>
      <c r="G35" t="str">
        <f t="shared" si="45"/>
        <v>-</v>
      </c>
      <c r="H35" s="6">
        <f>H21*0.2</f>
        <v>894789.13000000012</v>
      </c>
      <c r="I35">
        <f t="shared" si="34"/>
        <v>16.053065210637641</v>
      </c>
      <c r="J35" s="6">
        <f>J21*0.2</f>
        <v>968824.36910000024</v>
      </c>
      <c r="K35">
        <f t="shared" si="35"/>
        <v>16.244208186842954</v>
      </c>
      <c r="L35" s="6">
        <f>L21*0.2</f>
        <v>1050322.0749370004</v>
      </c>
      <c r="M35">
        <f t="shared" si="36"/>
        <v>16.458574141465739</v>
      </c>
      <c r="N35" s="6">
        <f>N21*0.2</f>
        <v>1143664.6201825903</v>
      </c>
      <c r="O35">
        <f t="shared" si="37"/>
        <v>16.748835743137015</v>
      </c>
      <c r="P35" s="6">
        <f>P21*0.2</f>
        <v>1175261.1435953719</v>
      </c>
      <c r="Q35">
        <f t="shared" si="38"/>
        <v>16.085573051011142</v>
      </c>
      <c r="R35" s="6">
        <f>R21*0.2</f>
        <v>1355549.423647048</v>
      </c>
      <c r="S35">
        <f t="shared" si="39"/>
        <v>17.339386950559824</v>
      </c>
      <c r="T35" s="6">
        <f>T21*0.2</f>
        <v>1447797.8833023414</v>
      </c>
      <c r="U35">
        <f t="shared" si="40"/>
        <v>17.307826838902194</v>
      </c>
      <c r="V35" s="6">
        <f>V21*0.2</f>
        <v>1564507.7351335054</v>
      </c>
      <c r="W35">
        <f t="shared" si="41"/>
        <v>17.479481311965007</v>
      </c>
      <c r="X35" s="6">
        <f>X21*0.2</f>
        <v>1675415.2765928507</v>
      </c>
      <c r="Y35">
        <f t="shared" si="42"/>
        <v>17.494016019054488</v>
      </c>
      <c r="Z35" s="6">
        <f t="shared" si="43"/>
        <v>13410131.65649071</v>
      </c>
      <c r="AA35">
        <f t="shared" si="44"/>
        <v>16.400889991083698</v>
      </c>
      <c r="AB35" s="10"/>
      <c r="AC35" s="10"/>
      <c r="AD35" s="10"/>
      <c r="AE35" s="5"/>
    </row>
    <row r="36" spans="1:31" x14ac:dyDescent="0.2">
      <c r="A36" t="s">
        <v>30</v>
      </c>
      <c r="B36" s="6">
        <v>10000</v>
      </c>
      <c r="C36">
        <f t="shared" si="32"/>
        <v>6.6666666666666666E-2</v>
      </c>
      <c r="D36" s="6">
        <f>$B$36</f>
        <v>10000</v>
      </c>
      <c r="E36" t="str">
        <f t="shared" si="33"/>
        <v>-</v>
      </c>
      <c r="F36" s="6">
        <f>$B$36</f>
        <v>10000</v>
      </c>
      <c r="G36" t="str">
        <f t="shared" si="45"/>
        <v>-</v>
      </c>
      <c r="H36" s="6">
        <f>$B$36</f>
        <v>10000</v>
      </c>
      <c r="I36">
        <f t="shared" si="34"/>
        <v>0.17940612678919823</v>
      </c>
      <c r="J36" s="6">
        <f>$B$36</f>
        <v>10000</v>
      </c>
      <c r="K36">
        <f t="shared" si="35"/>
        <v>0.16766927737308246</v>
      </c>
      <c r="L36" s="6">
        <f>$B$36</f>
        <v>10000</v>
      </c>
      <c r="M36">
        <f t="shared" si="36"/>
        <v>0.15670025922717984</v>
      </c>
      <c r="N36" s="6">
        <f>$B$36</f>
        <v>10000</v>
      </c>
      <c r="O36">
        <f t="shared" si="37"/>
        <v>0.14644884039923348</v>
      </c>
      <c r="P36" s="6">
        <f>$B$36</f>
        <v>10000</v>
      </c>
      <c r="Q36">
        <f t="shared" si="38"/>
        <v>0.13686807513947055</v>
      </c>
      <c r="R36" s="6">
        <f>$B$36</f>
        <v>10000</v>
      </c>
      <c r="S36">
        <f t="shared" si="39"/>
        <v>0.12791408891539302</v>
      </c>
      <c r="T36" s="6">
        <f>$B$36</f>
        <v>10000</v>
      </c>
      <c r="U36">
        <f t="shared" si="40"/>
        <v>0.11954587749102151</v>
      </c>
      <c r="V36" s="6">
        <f>$B$36</f>
        <v>10000</v>
      </c>
      <c r="W36">
        <f t="shared" si="41"/>
        <v>0.1117251191504874</v>
      </c>
      <c r="X36" s="6">
        <f>$B$36</f>
        <v>10000</v>
      </c>
      <c r="Y36">
        <f t="shared" si="42"/>
        <v>0.10441599920606298</v>
      </c>
      <c r="Z36" s="6">
        <f t="shared" si="43"/>
        <v>120000</v>
      </c>
      <c r="AA36">
        <f t="shared" si="44"/>
        <v>0.14676267536698268</v>
      </c>
      <c r="AB36" s="10"/>
      <c r="AC36" s="10"/>
      <c r="AD36" s="10"/>
      <c r="AE36" s="5"/>
    </row>
    <row r="37" spans="1:31" x14ac:dyDescent="0.2">
      <c r="A37" t="s">
        <v>28</v>
      </c>
      <c r="B37" s="6">
        <v>10000</v>
      </c>
      <c r="C37">
        <f t="shared" si="32"/>
        <v>6.6666666666666666E-2</v>
      </c>
      <c r="D37" s="6">
        <f>$B$37</f>
        <v>10000</v>
      </c>
      <c r="E37" t="str">
        <f t="shared" si="33"/>
        <v>-</v>
      </c>
      <c r="F37" s="6">
        <f>$B$37</f>
        <v>10000</v>
      </c>
      <c r="G37" t="str">
        <f t="shared" si="45"/>
        <v>-</v>
      </c>
      <c r="H37" s="6">
        <f>$B$37</f>
        <v>10000</v>
      </c>
      <c r="I37">
        <f t="shared" si="34"/>
        <v>0.17940612678919823</v>
      </c>
      <c r="J37" s="6">
        <f>$B$37</f>
        <v>10000</v>
      </c>
      <c r="K37">
        <f t="shared" si="35"/>
        <v>0.16766927737308246</v>
      </c>
      <c r="L37" s="6">
        <f>$B$37</f>
        <v>10000</v>
      </c>
      <c r="M37">
        <f t="shared" si="36"/>
        <v>0.15670025922717984</v>
      </c>
      <c r="N37" s="6">
        <f>$B$37</f>
        <v>10000</v>
      </c>
      <c r="O37">
        <f t="shared" si="37"/>
        <v>0.14644884039923348</v>
      </c>
      <c r="P37" s="6">
        <f>$B$37</f>
        <v>10000</v>
      </c>
      <c r="Q37">
        <f t="shared" si="38"/>
        <v>0.13686807513947055</v>
      </c>
      <c r="R37" s="6">
        <f>$B$37</f>
        <v>10000</v>
      </c>
      <c r="S37">
        <f t="shared" si="39"/>
        <v>0.12791408891539302</v>
      </c>
      <c r="T37" s="6">
        <f>$B$37</f>
        <v>10000</v>
      </c>
      <c r="U37">
        <f t="shared" si="40"/>
        <v>0.11954587749102151</v>
      </c>
      <c r="V37" s="6">
        <f>$B$37</f>
        <v>10000</v>
      </c>
      <c r="W37">
        <f t="shared" si="41"/>
        <v>0.1117251191504874</v>
      </c>
      <c r="X37" s="6">
        <f>$B$37</f>
        <v>10000</v>
      </c>
      <c r="Y37">
        <f t="shared" si="42"/>
        <v>0.10441599920606298</v>
      </c>
      <c r="Z37" s="6">
        <f t="shared" si="43"/>
        <v>120000</v>
      </c>
      <c r="AA37">
        <f t="shared" si="44"/>
        <v>0.14676267536698268</v>
      </c>
      <c r="AB37" s="10"/>
      <c r="AC37" s="10"/>
      <c r="AD37" s="10"/>
      <c r="AE37" s="5"/>
    </row>
    <row r="38" spans="1:31" ht="15.75" x14ac:dyDescent="0.2">
      <c r="A38" s="2" t="s">
        <v>29</v>
      </c>
      <c r="B38" s="6">
        <f>SUM(B24:B37)</f>
        <v>5314835</v>
      </c>
      <c r="C38">
        <f t="shared" si="32"/>
        <v>35.432233333333336</v>
      </c>
      <c r="D38" s="6">
        <f>SUM(D24:D37)</f>
        <v>3820170</v>
      </c>
      <c r="E38" t="str">
        <f t="shared" si="33"/>
        <v>-</v>
      </c>
      <c r="F38" s="6">
        <f>SUM(F24:F37)</f>
        <v>3951336.7</v>
      </c>
      <c r="G38" t="str">
        <f t="shared" si="45"/>
        <v>-</v>
      </c>
      <c r="H38" s="6">
        <f>SUM(H24:H37)</f>
        <v>5222554.1969999997</v>
      </c>
      <c r="I38">
        <f t="shared" si="34"/>
        <v>93.695822043044132</v>
      </c>
      <c r="J38" s="6">
        <f>SUM(J24:J37)</f>
        <v>5025282.0867699999</v>
      </c>
      <c r="K38">
        <f t="shared" si="35"/>
        <v>84.258541608462167</v>
      </c>
      <c r="L38" s="6">
        <f>SUM(L24:L37)</f>
        <v>5247739.3697836995</v>
      </c>
      <c r="M38">
        <f t="shared" si="36"/>
        <v>82.232211960178304</v>
      </c>
      <c r="N38" s="6">
        <f>SUM(N24:N37)</f>
        <v>5399711.0879777577</v>
      </c>
      <c r="O38">
        <f t="shared" si="37"/>
        <v>79.078142732522608</v>
      </c>
      <c r="P38" s="6">
        <f>SUM(P24:P37)</f>
        <v>5301409.0760684907</v>
      </c>
      <c r="Q38">
        <f t="shared" si="38"/>
        <v>72.55936557684133</v>
      </c>
      <c r="R38" s="6">
        <f>SUM(R24:R37)</f>
        <v>5394473.8354448974</v>
      </c>
      <c r="S38">
        <f t="shared" si="39"/>
        <v>69.002920583885981</v>
      </c>
      <c r="T38" s="6">
        <f>SUM(T24:T37)</f>
        <v>5594776.5392181696</v>
      </c>
      <c r="U38">
        <f t="shared" si="40"/>
        <v>66.883247074701657</v>
      </c>
      <c r="V38" s="6">
        <f>SUM(V24:V37)</f>
        <v>5790821.1776084909</v>
      </c>
      <c r="W38">
        <f t="shared" si="41"/>
        <v>64.698018604747446</v>
      </c>
      <c r="X38" s="6">
        <f>SUM(X24:X37)</f>
        <v>5996346.8534925869</v>
      </c>
      <c r="Y38">
        <f t="shared" si="42"/>
        <v>62.61145482935602</v>
      </c>
      <c r="Z38" s="6">
        <f>SUM(Z24:Z37)</f>
        <v>62059455.923364088</v>
      </c>
      <c r="AA38">
        <f t="shared" si="44"/>
        <v>75.90009819276878</v>
      </c>
      <c r="AB38" s="10"/>
      <c r="AC38" s="10"/>
      <c r="AD38" s="10"/>
      <c r="AE38" s="5"/>
    </row>
    <row r="39" spans="1:3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5"/>
    </row>
    <row r="40" spans="1:31" ht="15.75" x14ac:dyDescent="0.2">
      <c r="A40" s="2" t="s">
        <v>31</v>
      </c>
      <c r="B40" s="6">
        <f>B$21-B$38</f>
        <v>7705165</v>
      </c>
      <c r="C40">
        <f t="shared" si="32"/>
        <v>51.367766666666668</v>
      </c>
      <c r="D40" s="6">
        <f>D$21-D$38</f>
        <v>-5020170</v>
      </c>
      <c r="E40" t="str">
        <f t="shared" si="33"/>
        <v>-</v>
      </c>
      <c r="F40" s="6">
        <f>F$21-F$38</f>
        <v>-5101336.7</v>
      </c>
      <c r="G40" t="str">
        <f t="shared" si="45"/>
        <v>-</v>
      </c>
      <c r="H40" s="6">
        <f>H$21-H$38</f>
        <v>-748608.54699999932</v>
      </c>
      <c r="I40">
        <f t="shared" si="34"/>
        <v>-13.430495989855933</v>
      </c>
      <c r="J40" s="6">
        <f>J$21-J$38</f>
        <v>-181160.24126999918</v>
      </c>
      <c r="K40">
        <f t="shared" si="35"/>
        <v>-3.0375006742474029</v>
      </c>
      <c r="L40" s="6">
        <f>L$21-L$38</f>
        <v>3871.0049013020471</v>
      </c>
      <c r="M40">
        <f t="shared" si="36"/>
        <v>6.065874715037145E-2</v>
      </c>
      <c r="N40" s="6">
        <f>N$21-N$38</f>
        <v>318612.01293519419</v>
      </c>
      <c r="O40">
        <f t="shared" si="37"/>
        <v>4.6660359831624767</v>
      </c>
      <c r="P40" s="6">
        <f>P$21-P$38</f>
        <v>574896.6419083681</v>
      </c>
      <c r="Q40">
        <f t="shared" si="38"/>
        <v>7.8684996782143815</v>
      </c>
      <c r="R40" s="6">
        <f>R$21-R$38</f>
        <v>1383273.2827903423</v>
      </c>
      <c r="S40">
        <f t="shared" si="39"/>
        <v>17.694014168913142</v>
      </c>
      <c r="T40" s="6">
        <f>T$21-T$38</f>
        <v>1644212.8772935374</v>
      </c>
      <c r="U40">
        <f t="shared" si="40"/>
        <v>19.655887119809318</v>
      </c>
      <c r="V40" s="6">
        <f>V$21-V$38</f>
        <v>2031717.4980590353</v>
      </c>
      <c r="W40">
        <f t="shared" si="41"/>
        <v>22.699387955077587</v>
      </c>
      <c r="X40" s="6">
        <f>X$21-X$38</f>
        <v>2380729.5294716666</v>
      </c>
      <c r="Y40">
        <f t="shared" si="42"/>
        <v>24.858625265916423</v>
      </c>
      <c r="Z40" s="6">
        <f>Z$21-Z$38</f>
        <v>4991202.359089449</v>
      </c>
      <c r="AA40">
        <f>IF($Z$11=0,"-",(Z40*100)/$Z$11)</f>
        <v>6.1043517626496913</v>
      </c>
      <c r="AB40" s="10"/>
      <c r="AC40" s="10"/>
      <c r="AD40" s="10"/>
      <c r="AE40" s="5"/>
    </row>
    <row r="41" spans="1:31" x14ac:dyDescent="0.2">
      <c r="B41" s="6">
        <f>-B$19-B$38-$B$11</f>
        <v>-22294835</v>
      </c>
      <c r="D41" s="6">
        <f>D$21-D$38</f>
        <v>-5020170</v>
      </c>
      <c r="F41" s="6">
        <f>F$21-F$38</f>
        <v>-5101336.7</v>
      </c>
      <c r="H41" s="6">
        <f>H$21-H$38</f>
        <v>-748608.54699999932</v>
      </c>
      <c r="J41" s="6">
        <f>J$21-J$38</f>
        <v>-181160.24126999918</v>
      </c>
      <c r="L41" s="6">
        <f>L$21-L$38</f>
        <v>3871.0049013020471</v>
      </c>
      <c r="N41" s="6">
        <f>N$21-N$38</f>
        <v>318612.01293519419</v>
      </c>
      <c r="P41" s="6">
        <f>P$21-P$38</f>
        <v>574896.6419083681</v>
      </c>
      <c r="R41" s="6">
        <f>R$21-R$38</f>
        <v>1383273.2827903423</v>
      </c>
      <c r="T41" s="6">
        <f>T$21-T$38</f>
        <v>1644212.8772935374</v>
      </c>
      <c r="V41" s="6">
        <f>V$21-V$38</f>
        <v>2031717.4980590353</v>
      </c>
      <c r="X41" s="6">
        <f>X$21-X$38</f>
        <v>2380729.5294716666</v>
      </c>
      <c r="Z41" s="6">
        <f>Z$21-Z$38</f>
        <v>4991202.359089449</v>
      </c>
      <c r="AB41" s="10"/>
      <c r="AC41" s="10"/>
      <c r="AD41" s="10"/>
      <c r="AE41" s="5"/>
    </row>
    <row r="42" spans="1:31" ht="23.25" x14ac:dyDescent="0.2">
      <c r="A42" s="14" t="s">
        <v>33</v>
      </c>
      <c r="B42" s="19">
        <f>-IRR(B41:X41)</f>
        <v>0.14368633609423753</v>
      </c>
      <c r="AB42" s="10"/>
      <c r="AC42" s="10"/>
      <c r="AD42" s="10"/>
      <c r="AE42" s="5"/>
    </row>
    <row r="43" spans="1:31" x14ac:dyDescent="0.2">
      <c r="AB43" s="10"/>
      <c r="AC43" s="10"/>
      <c r="AD43" s="10"/>
    </row>
    <row r="44" spans="1:31" x14ac:dyDescent="0.2">
      <c r="A44" t="s">
        <v>34</v>
      </c>
      <c r="B44">
        <v>1</v>
      </c>
      <c r="D44">
        <v>0.90910000000000002</v>
      </c>
      <c r="F44">
        <v>0.82640000000000002</v>
      </c>
      <c r="H44">
        <v>0.75129999999999997</v>
      </c>
      <c r="J44">
        <v>0.68300000000000005</v>
      </c>
      <c r="L44">
        <v>0.62090000000000001</v>
      </c>
      <c r="N44">
        <v>0.5645</v>
      </c>
      <c r="P44">
        <v>0.51319999999999999</v>
      </c>
      <c r="R44">
        <v>0.46650000000000003</v>
      </c>
      <c r="T44">
        <v>0.42409999999999998</v>
      </c>
      <c r="V44">
        <v>0.38550000000000001</v>
      </c>
      <c r="X44">
        <v>0.35049999999999998</v>
      </c>
      <c r="AB44" s="10"/>
      <c r="AC44" s="10"/>
      <c r="AD44" s="10"/>
    </row>
    <row r="45" spans="1:31" x14ac:dyDescent="0.2">
      <c r="A45" t="s">
        <v>35</v>
      </c>
      <c r="B45" s="6">
        <f>B40*B44</f>
        <v>7705165</v>
      </c>
      <c r="D45" s="6">
        <f>D41*D44</f>
        <v>-4563836.5470000003</v>
      </c>
      <c r="F45" s="6">
        <f>F41*F44</f>
        <v>-4215744.6488800002</v>
      </c>
      <c r="H45" s="6">
        <f>H41*H44</f>
        <v>-562429.60136109951</v>
      </c>
      <c r="J45" s="6">
        <f>J41*J44</f>
        <v>-123732.44478740945</v>
      </c>
      <c r="L45" s="6">
        <f>L41*L44</f>
        <v>2403.5069432184409</v>
      </c>
      <c r="N45" s="6">
        <f>N41*N44</f>
        <v>179856.48130191711</v>
      </c>
      <c r="P45" s="6">
        <f>P41*P44</f>
        <v>295036.95662737451</v>
      </c>
      <c r="R45" s="6">
        <f>R41*R44</f>
        <v>645296.98642169475</v>
      </c>
      <c r="T45" s="6">
        <f>T41*T44</f>
        <v>697310.68126018916</v>
      </c>
      <c r="V45" s="6">
        <f>V41*V44</f>
        <v>783227.09550175816</v>
      </c>
      <c r="X45" s="6">
        <f>X41*X44</f>
        <v>834445.70007981907</v>
      </c>
      <c r="AB45" s="10"/>
      <c r="AC45" s="10"/>
      <c r="AD45" s="10"/>
    </row>
    <row r="46" spans="1:31" x14ac:dyDescent="0.2">
      <c r="A46" t="s">
        <v>38</v>
      </c>
      <c r="B46" s="6">
        <f>SUM($B$45)</f>
        <v>7705165</v>
      </c>
      <c r="D46" s="6">
        <f>SUM($B$45:D45)</f>
        <v>3141328.4529999997</v>
      </c>
      <c r="F46" s="6">
        <f>SUM($B$45:F45)</f>
        <v>-1074416.1958800005</v>
      </c>
      <c r="H46" s="6">
        <f>SUM($B$45:H45)</f>
        <v>-1636845.7972411001</v>
      </c>
      <c r="J46" s="6">
        <f>SUM($B$45:J45)</f>
        <v>-1760578.2420285095</v>
      </c>
      <c r="L46" s="6">
        <f>SUM($B$45:L45)</f>
        <v>-1758174.7350852911</v>
      </c>
      <c r="N46" s="6">
        <f>SUM($B$45:N45)</f>
        <v>-1578318.2537833741</v>
      </c>
      <c r="P46" s="6">
        <f>SUM($B$45:P45)</f>
        <v>-1283281.2971559996</v>
      </c>
      <c r="R46" s="6">
        <f>SUM($B$45:R45)</f>
        <v>-637984.31073430483</v>
      </c>
      <c r="T46" s="6">
        <f>SUM($B$45:T45)</f>
        <v>59326.370525884326</v>
      </c>
      <c r="V46" s="6">
        <f>SUM($B$45:V45)</f>
        <v>842553.46602764248</v>
      </c>
      <c r="X46" s="6">
        <f>SUM($B$45:X45)</f>
        <v>1676999.1661074616</v>
      </c>
      <c r="AB46" s="10"/>
      <c r="AC46" s="10"/>
      <c r="AD46" s="10"/>
    </row>
    <row r="47" spans="1:31" ht="23.25" x14ac:dyDescent="0.2">
      <c r="A47" s="20" t="s">
        <v>40</v>
      </c>
      <c r="B47" s="16">
        <f>NPV(13%,B45:X45)</f>
        <v>916260.10365401185</v>
      </c>
      <c r="AB47" s="10"/>
      <c r="AC47" s="10"/>
      <c r="AD47" s="10"/>
    </row>
    <row r="48" spans="1:31" ht="20.25" x14ac:dyDescent="0.2">
      <c r="A48" s="15" t="s">
        <v>36</v>
      </c>
      <c r="B48" s="17">
        <f>SUM(B45:X45)</f>
        <v>1676999.1661074616</v>
      </c>
      <c r="AB48" s="10"/>
      <c r="AC48" s="10"/>
      <c r="AD48" s="10"/>
    </row>
    <row r="49" spans="1:2" ht="20.25" x14ac:dyDescent="0.2">
      <c r="A49" s="15" t="s">
        <v>37</v>
      </c>
      <c r="B49" s="18">
        <f>9+ABS(V46)/(ABS(V46)+X46)</f>
        <v>9.334405979570132</v>
      </c>
    </row>
  </sheetData>
  <mergeCells count="12">
    <mergeCell ref="A23:AA23"/>
    <mergeCell ref="A22:AA22"/>
    <mergeCell ref="A39:AA39"/>
    <mergeCell ref="AB1:AD48"/>
    <mergeCell ref="A20:AA20"/>
    <mergeCell ref="A1:A5"/>
    <mergeCell ref="R1:AA4"/>
    <mergeCell ref="A12:AA12"/>
    <mergeCell ref="A6:AA6"/>
    <mergeCell ref="B1:P4"/>
    <mergeCell ref="Q1:Q4"/>
    <mergeCell ref="A13:AA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顾沛益</dc:creator>
  <cp:lastModifiedBy>顾沛益</cp:lastModifiedBy>
  <dcterms:created xsi:type="dcterms:W3CDTF">2018-06-19T00:03:17Z</dcterms:created>
  <dcterms:modified xsi:type="dcterms:W3CDTF">2018-06-25T01:40:11Z</dcterms:modified>
</cp:coreProperties>
</file>