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701\Desktop\SPM_final\"/>
    </mc:Choice>
  </mc:AlternateContent>
  <xr:revisionPtr revIDLastSave="0" documentId="10_ncr:8100000_{D2A836B4-BCD2-4479-9401-07475F0E5756}" xr6:coauthVersionLast="33" xr6:coauthVersionMax="33" xr10:uidLastSave="{00000000-0000-0000-0000-000000000000}"/>
  <bookViews>
    <workbookView xWindow="0" yWindow="0" windowWidth="14235" windowHeight="5190" xr2:uid="{5961B504-5906-4B3A-A18A-E1701CC58F9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D11" i="1"/>
  <c r="F11" i="1"/>
  <c r="H11" i="1"/>
  <c r="H12" i="1"/>
  <c r="F12" i="1"/>
  <c r="D12" i="1"/>
  <c r="B12" i="1"/>
  <c r="D23" i="1"/>
  <c r="F23" i="1"/>
  <c r="H23" i="1"/>
  <c r="D21" i="1"/>
  <c r="F21" i="1"/>
  <c r="H21" i="1"/>
  <c r="D17" i="1"/>
  <c r="F17" i="1"/>
  <c r="H17" i="1"/>
  <c r="D6" i="1"/>
  <c r="F6" i="1"/>
  <c r="H6" i="1"/>
  <c r="D7" i="1"/>
  <c r="F7" i="1"/>
  <c r="H7" i="1"/>
  <c r="H8" i="1"/>
  <c r="H22" i="1"/>
  <c r="F8" i="1"/>
  <c r="F22" i="1"/>
  <c r="D8" i="1"/>
  <c r="D22" i="1"/>
  <c r="B8" i="1"/>
  <c r="B22" i="1"/>
  <c r="C12" i="1"/>
  <c r="H25" i="1"/>
  <c r="I25" i="1"/>
  <c r="F25" i="1"/>
  <c r="F27" i="1"/>
  <c r="F28" i="1"/>
  <c r="F29" i="1"/>
  <c r="D25" i="1"/>
  <c r="D27" i="1"/>
  <c r="D28" i="1"/>
  <c r="D29" i="1"/>
  <c r="I8" i="1"/>
  <c r="G8" i="1"/>
  <c r="E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I7" i="1"/>
  <c r="I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1" i="1"/>
  <c r="G7" i="1"/>
  <c r="G6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E7" i="1"/>
  <c r="E6" i="1"/>
  <c r="C13" i="1"/>
  <c r="C14" i="1"/>
  <c r="C15" i="1"/>
  <c r="C16" i="1"/>
  <c r="C17" i="1"/>
  <c r="C18" i="1"/>
  <c r="C19" i="1"/>
  <c r="C20" i="1"/>
  <c r="C21" i="1"/>
  <c r="C22" i="1"/>
  <c r="C23" i="1"/>
  <c r="C24" i="1"/>
  <c r="C11" i="1"/>
  <c r="C7" i="1"/>
  <c r="C8" i="1"/>
  <c r="C6" i="1"/>
  <c r="G25" i="1"/>
  <c r="E25" i="1"/>
  <c r="H27" i="1"/>
  <c r="H28" i="1"/>
  <c r="H29" i="1"/>
  <c r="H30" i="1"/>
  <c r="H31" i="1"/>
  <c r="B25" i="1"/>
  <c r="F30" i="1"/>
  <c r="F31" i="1"/>
  <c r="D30" i="1"/>
  <c r="D31" i="1"/>
  <c r="B27" i="1"/>
  <c r="C25" i="1"/>
  <c r="B28" i="1"/>
  <c r="B29" i="1"/>
  <c r="B30" i="1"/>
  <c r="B31" i="1"/>
</calcChain>
</file>

<file path=xl/sharedStrings.xml><?xml version="1.0" encoding="utf-8"?>
<sst xmlns="http://schemas.openxmlformats.org/spreadsheetml/2006/main" count="32" uniqueCount="29">
  <si>
    <t>Profit and Loss (4 Years)</t>
    <phoneticPr fontId="1" type="noConversion"/>
  </si>
  <si>
    <t>%</t>
    <phoneticPr fontId="1" type="noConversion"/>
  </si>
  <si>
    <t>Revenue</t>
    <phoneticPr fontId="1" type="noConversion"/>
  </si>
  <si>
    <t>Procedural Cost</t>
    <phoneticPr fontId="1" type="noConversion"/>
  </si>
  <si>
    <t>Gross Profit</t>
    <phoneticPr fontId="1" type="noConversion"/>
  </si>
  <si>
    <t>Expenses</t>
    <phoneticPr fontId="1" type="noConversion"/>
  </si>
  <si>
    <t>salary expenses</t>
    <phoneticPr fontId="1" type="noConversion"/>
  </si>
  <si>
    <t>payroll taxes</t>
    <phoneticPr fontId="1" type="noConversion"/>
  </si>
  <si>
    <t>after-sale service</t>
    <phoneticPr fontId="1" type="noConversion"/>
  </si>
  <si>
    <t>supplies (office and operating)</t>
    <phoneticPr fontId="1" type="noConversion"/>
  </si>
  <si>
    <t>repair and maintenance</t>
    <phoneticPr fontId="1" type="noConversion"/>
  </si>
  <si>
    <t>advertisement</t>
    <phoneticPr fontId="1" type="noConversion"/>
  </si>
  <si>
    <t>law expense</t>
    <phoneticPr fontId="1" type="noConversion"/>
  </si>
  <si>
    <t>communication expense (telephone)</t>
    <phoneticPr fontId="1" type="noConversion"/>
  </si>
  <si>
    <t>insurance</t>
    <phoneticPr fontId="1" type="noConversion"/>
  </si>
  <si>
    <t>utility (office supplies)</t>
    <phoneticPr fontId="1" type="noConversion"/>
  </si>
  <si>
    <t>taxes (real estate)</t>
    <phoneticPr fontId="1" type="noConversion"/>
  </si>
  <si>
    <t>accouting</t>
    <phoneticPr fontId="1" type="noConversion"/>
  </si>
  <si>
    <t>misc (unspecified)</t>
    <phoneticPr fontId="1" type="noConversion"/>
  </si>
  <si>
    <t>Total Expenses</t>
    <phoneticPr fontId="1" type="noConversion"/>
  </si>
  <si>
    <t>Net Profit Before Tax</t>
  </si>
  <si>
    <t>Income Taxes</t>
    <phoneticPr fontId="5" type="noConversion"/>
  </si>
  <si>
    <t>Net Profit After Tax</t>
  </si>
  <si>
    <t>Owner Draw/ Dividends</t>
    <phoneticPr fontId="5" type="noConversion"/>
  </si>
  <si>
    <t>Adj. to Retained Earnings</t>
  </si>
  <si>
    <t>NPV</t>
    <phoneticPr fontId="1" type="noConversion"/>
  </si>
  <si>
    <t>IRR</t>
    <phoneticPr fontId="1" type="noConversion"/>
  </si>
  <si>
    <t>DPP</t>
    <phoneticPr fontId="1" type="noConversion"/>
  </si>
  <si>
    <t>mess expense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</si>
</sst>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b/>
      <sz val="12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7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right"/>
    </xf>
    <xf numFmtId="176" fontId="0" fillId="2" borderId="1" xfId="0" applyNumberFormat="1" applyFill="1" applyBorder="1">
      <alignment vertical="center"/>
    </xf>
    <xf numFmtId="7" fontId="0" fillId="2" borderId="1" xfId="0" applyNumberFormat="1" applyFill="1" applyBorder="1">
      <alignment vertical="center"/>
    </xf>
    <xf numFmtId="0" fontId="7" fillId="2" borderId="0" xfId="0" applyFont="1" applyFill="1">
      <alignment vertical="center"/>
    </xf>
    <xf numFmtId="8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BC6F-14C5-466E-84DA-9B4716E5CD34}">
  <dimension ref="A1:S39"/>
  <sheetViews>
    <sheetView tabSelected="1" topLeftCell="A22" workbookViewId="0">
      <pane xSplit="1" topLeftCell="B1" activePane="topRight" state="frozen"/>
      <selection pane="topRight" sqref="A1:K35"/>
    </sheetView>
  </sheetViews>
  <sheetFormatPr defaultRowHeight="14.25" x14ac:dyDescent="0.2"/>
  <cols>
    <col min="1" max="1" width="23.875" customWidth="1"/>
    <col min="2" max="2" width="14.625" bestFit="1" customWidth="1"/>
    <col min="3" max="3" width="7.875" bestFit="1" customWidth="1"/>
    <col min="4" max="4" width="15.125" bestFit="1" customWidth="1"/>
    <col min="5" max="5" width="7.875" bestFit="1" customWidth="1"/>
    <col min="6" max="6" width="15.125" bestFit="1" customWidth="1"/>
    <col min="7" max="7" width="7.875" bestFit="1" customWidth="1"/>
    <col min="8" max="8" width="15.125" bestFit="1" customWidth="1"/>
    <col min="9" max="9" width="7.875" bestFit="1" customWidth="1"/>
  </cols>
  <sheetData>
    <row r="1" spans="1:19" ht="14.2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</row>
    <row r="2" spans="1:19" ht="14.2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  <c r="M2" s="1"/>
      <c r="N2" s="1"/>
      <c r="O2" s="1"/>
      <c r="P2" s="1"/>
      <c r="Q2" s="1"/>
      <c r="R2" s="1"/>
    </row>
    <row r="3" spans="1:19" ht="14.2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</row>
    <row r="4" spans="1:19" ht="14.2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"/>
      <c r="M4" s="1"/>
      <c r="N4" s="1"/>
      <c r="O4" s="1"/>
      <c r="P4" s="1"/>
      <c r="Q4" s="1"/>
      <c r="R4" s="1"/>
    </row>
    <row r="5" spans="1:19" ht="14.25" customHeight="1" x14ac:dyDescent="0.2">
      <c r="A5" s="2"/>
      <c r="B5" s="3">
        <v>2018</v>
      </c>
      <c r="C5" s="11" t="s">
        <v>1</v>
      </c>
      <c r="D5" s="3">
        <v>2019</v>
      </c>
      <c r="E5" s="11" t="s">
        <v>1</v>
      </c>
      <c r="F5" s="3">
        <v>2020</v>
      </c>
      <c r="G5" s="11" t="s">
        <v>1</v>
      </c>
      <c r="H5" s="3">
        <v>2021</v>
      </c>
      <c r="I5" s="11" t="s">
        <v>1</v>
      </c>
      <c r="J5" s="3"/>
      <c r="K5" s="3"/>
      <c r="L5" s="4"/>
      <c r="M5" s="4"/>
      <c r="N5" s="4"/>
      <c r="O5" s="4"/>
      <c r="P5" s="4"/>
      <c r="Q5" s="4"/>
      <c r="R5" s="4"/>
      <c r="S5" s="5"/>
    </row>
    <row r="6" spans="1:19" ht="15.75" x14ac:dyDescent="0.2">
      <c r="A6" s="6" t="s">
        <v>2</v>
      </c>
      <c r="B6" s="7">
        <v>81764658.282453537</v>
      </c>
      <c r="C6" s="12">
        <f>IF($B$6=0,"-",B6/$B$6)</f>
        <v>1</v>
      </c>
      <c r="D6" s="7">
        <f>B6*1.5</f>
        <v>122646987.42368031</v>
      </c>
      <c r="E6" s="12">
        <f>IF($D$6=0,"-",D6/$D$6)</f>
        <v>1</v>
      </c>
      <c r="F6" s="7">
        <f>D6*1.5</f>
        <v>183970481.13552046</v>
      </c>
      <c r="G6" s="12">
        <f>IF($F$6=0,"-",F6/$F$6)</f>
        <v>1</v>
      </c>
      <c r="H6" s="7">
        <f>F6*1.5</f>
        <v>275955721.70328069</v>
      </c>
      <c r="I6" s="12">
        <f>IF($H$6=0,"-",H6/$H$6)</f>
        <v>1</v>
      </c>
      <c r="J6" s="8"/>
      <c r="K6" s="8"/>
    </row>
    <row r="7" spans="1:19" x14ac:dyDescent="0.2">
      <c r="A7" s="8" t="s">
        <v>3</v>
      </c>
      <c r="B7" s="9">
        <v>14714000</v>
      </c>
      <c r="C7" s="12">
        <f t="shared" ref="C7:C8" si="0">IF($B$6=0,"-",B7/$B$6)</f>
        <v>0.17995550044581526</v>
      </c>
      <c r="D7" s="9">
        <f>B7*1.22</f>
        <v>17951080</v>
      </c>
      <c r="E7" s="12">
        <f t="shared" ref="E7:E8" si="1">IF($D$6=0,"-",D7/$D$6)</f>
        <v>0.14636380702926308</v>
      </c>
      <c r="F7" s="9">
        <f>D7*1.22</f>
        <v>21900317.599999998</v>
      </c>
      <c r="G7" s="12">
        <f>IF($F$6=0,"-",F7/$F$6)</f>
        <v>0.11904256305046729</v>
      </c>
      <c r="H7" s="9">
        <f>F7*1.22</f>
        <v>26718387.471999995</v>
      </c>
      <c r="I7" s="12">
        <f t="shared" ref="I7:I8" si="2">IF($H$6=0,"-",H7/$H$6)</f>
        <v>9.6821284614380054E-2</v>
      </c>
      <c r="J7" s="8"/>
      <c r="K7" s="8"/>
    </row>
    <row r="8" spans="1:19" ht="15.75" x14ac:dyDescent="0.2">
      <c r="A8" s="6" t="s">
        <v>4</v>
      </c>
      <c r="B8" s="7">
        <f>B6-B7</f>
        <v>67050658.282453537</v>
      </c>
      <c r="C8" s="12">
        <f t="shared" si="0"/>
        <v>0.82004449955418479</v>
      </c>
      <c r="D8" s="7">
        <f>D6-D7</f>
        <v>104695907.42368031</v>
      </c>
      <c r="E8" s="12">
        <f t="shared" si="1"/>
        <v>0.8536361929707369</v>
      </c>
      <c r="F8" s="7">
        <f>F6-F7</f>
        <v>162070163.53552046</v>
      </c>
      <c r="G8" s="12">
        <f>IF($F$6=0,"-",F8/$F$6)</f>
        <v>0.88095743694953277</v>
      </c>
      <c r="H8" s="7">
        <f>H6-H7</f>
        <v>249237334.23128068</v>
      </c>
      <c r="I8" s="12">
        <f t="shared" si="2"/>
        <v>0.90317871538561989</v>
      </c>
      <c r="J8" s="8"/>
      <c r="K8" s="8"/>
    </row>
    <row r="9" spans="1:19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9" ht="15.75" x14ac:dyDescent="0.2">
      <c r="A10" s="19" t="s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9" x14ac:dyDescent="0.2">
      <c r="A11" s="8" t="s">
        <v>6</v>
      </c>
      <c r="B11" s="9">
        <v>31108299.770318601</v>
      </c>
      <c r="C11" s="12">
        <f t="shared" ref="C11:C25" si="3">IF($B$6=0,"-",B11/$B$6)</f>
        <v>0.38046144170083757</v>
      </c>
      <c r="D11" s="9">
        <f>B11*1.3</f>
        <v>40440789.701414183</v>
      </c>
      <c r="E11" s="12">
        <f t="shared" ref="E11:E25" si="4">IF($D$6=0,"-",D11/$D$6)</f>
        <v>0.32973324947405924</v>
      </c>
      <c r="F11" s="9">
        <f>D11*1.3</f>
        <v>52573026.611838438</v>
      </c>
      <c r="G11" s="12">
        <f>IF($F$6=0,"-",F11/$F$6)</f>
        <v>0.28576881621085132</v>
      </c>
      <c r="H11" s="9">
        <f>F11*1.3</f>
        <v>68344934.595389977</v>
      </c>
      <c r="I11" s="12">
        <f t="shared" ref="I11:I25" si="5">IF($H$6=0,"-",H11/$H$6)</f>
        <v>0.24766630738273784</v>
      </c>
      <c r="J11" s="8"/>
      <c r="K11" s="8"/>
    </row>
    <row r="12" spans="1:19" x14ac:dyDescent="0.2">
      <c r="A12" s="8" t="s">
        <v>7</v>
      </c>
      <c r="B12" s="9">
        <f>B11*0.015</f>
        <v>466624.49655477901</v>
      </c>
      <c r="C12" s="12">
        <f t="shared" si="3"/>
        <v>5.706921625512563E-3</v>
      </c>
      <c r="D12" s="9">
        <f>D11*0.015</f>
        <v>606611.84552121267</v>
      </c>
      <c r="E12" s="12">
        <f t="shared" si="4"/>
        <v>4.9459987421108876E-3</v>
      </c>
      <c r="F12" s="9">
        <f>F11*0.015</f>
        <v>788595.39917757653</v>
      </c>
      <c r="G12" s="12">
        <f t="shared" ref="G12:G25" si="6">IF($F$6=0,"-",F12/$F$6)</f>
        <v>4.2865322431627694E-3</v>
      </c>
      <c r="H12" s="9">
        <f>H11*0.015</f>
        <v>1025174.0189308496</v>
      </c>
      <c r="I12" s="12">
        <f t="shared" si="5"/>
        <v>3.7149946107410676E-3</v>
      </c>
      <c r="J12" s="8"/>
      <c r="K12" s="8"/>
    </row>
    <row r="13" spans="1:19" x14ac:dyDescent="0.2">
      <c r="A13" s="8" t="s">
        <v>8</v>
      </c>
      <c r="B13" s="9">
        <v>3446400</v>
      </c>
      <c r="C13" s="12">
        <f t="shared" si="3"/>
        <v>4.2150240365397426E-2</v>
      </c>
      <c r="D13" s="8">
        <v>4500000</v>
      </c>
      <c r="E13" s="12">
        <f t="shared" si="4"/>
        <v>3.6690668841745669E-2</v>
      </c>
      <c r="F13" s="8">
        <v>5000000</v>
      </c>
      <c r="G13" s="12">
        <f t="shared" si="6"/>
        <v>2.7178273216107905E-2</v>
      </c>
      <c r="H13" s="8">
        <v>6000000</v>
      </c>
      <c r="I13" s="12">
        <f t="shared" si="5"/>
        <v>2.1742618572886323E-2</v>
      </c>
      <c r="J13" s="8"/>
      <c r="K13" s="8"/>
    </row>
    <row r="14" spans="1:19" x14ac:dyDescent="0.2">
      <c r="A14" s="8" t="s">
        <v>9</v>
      </c>
      <c r="B14" s="9">
        <v>1200000</v>
      </c>
      <c r="C14" s="12">
        <f t="shared" si="3"/>
        <v>1.4676267536698267E-2</v>
      </c>
      <c r="D14" s="8">
        <v>1500000</v>
      </c>
      <c r="E14" s="12">
        <f t="shared" si="4"/>
        <v>1.2230222947248556E-2</v>
      </c>
      <c r="F14" s="8">
        <v>2000000</v>
      </c>
      <c r="G14" s="12">
        <f t="shared" si="6"/>
        <v>1.0871309286443162E-2</v>
      </c>
      <c r="H14" s="8">
        <v>2000000</v>
      </c>
      <c r="I14" s="12">
        <f t="shared" si="5"/>
        <v>7.2475395242954412E-3</v>
      </c>
      <c r="J14" s="8"/>
      <c r="K14" s="8"/>
    </row>
    <row r="15" spans="1:19" x14ac:dyDescent="0.2">
      <c r="A15" s="8" t="s">
        <v>10</v>
      </c>
      <c r="B15" s="9">
        <v>7220000</v>
      </c>
      <c r="C15" s="12">
        <f t="shared" si="3"/>
        <v>8.8302209679134575E-2</v>
      </c>
      <c r="D15" s="8">
        <v>9000000</v>
      </c>
      <c r="E15" s="12">
        <f t="shared" si="4"/>
        <v>7.3381337683491338E-2</v>
      </c>
      <c r="F15" s="8">
        <v>10000000</v>
      </c>
      <c r="G15" s="12">
        <f t="shared" si="6"/>
        <v>5.435654643221581E-2</v>
      </c>
      <c r="H15" s="8">
        <v>10000000</v>
      </c>
      <c r="I15" s="12">
        <f t="shared" si="5"/>
        <v>3.6237697621477202E-2</v>
      </c>
      <c r="J15" s="8"/>
      <c r="K15" s="8"/>
    </row>
    <row r="16" spans="1:19" x14ac:dyDescent="0.2">
      <c r="A16" s="8" t="s">
        <v>11</v>
      </c>
      <c r="B16" s="9">
        <v>4248000</v>
      </c>
      <c r="C16" s="12">
        <f t="shared" si="3"/>
        <v>5.1953987079911869E-2</v>
      </c>
      <c r="D16" s="8">
        <v>5000000</v>
      </c>
      <c r="E16" s="12">
        <f t="shared" si="4"/>
        <v>4.0767409824161854E-2</v>
      </c>
      <c r="F16" s="8">
        <v>6000000</v>
      </c>
      <c r="G16" s="12">
        <f t="shared" si="6"/>
        <v>3.2613927859329483E-2</v>
      </c>
      <c r="H16" s="8">
        <v>7500000</v>
      </c>
      <c r="I16" s="12">
        <f t="shared" si="5"/>
        <v>2.7178273216107905E-2</v>
      </c>
      <c r="J16" s="8"/>
      <c r="K16" s="8"/>
    </row>
    <row r="17" spans="1:14" x14ac:dyDescent="0.2">
      <c r="A17" s="8" t="s">
        <v>28</v>
      </c>
      <c r="B17" s="9">
        <v>210000</v>
      </c>
      <c r="C17" s="12">
        <f t="shared" si="3"/>
        <v>2.568346818922197E-3</v>
      </c>
      <c r="D17" s="9">
        <f>B17*1.3</f>
        <v>273000</v>
      </c>
      <c r="E17" s="12">
        <f t="shared" si="4"/>
        <v>2.2259005763992372E-3</v>
      </c>
      <c r="F17" s="9">
        <f>D17*1.3</f>
        <v>354900</v>
      </c>
      <c r="G17" s="12">
        <f t="shared" si="6"/>
        <v>1.9291138328793389E-3</v>
      </c>
      <c r="H17" s="9">
        <f>F17*1.3</f>
        <v>461370</v>
      </c>
      <c r="I17" s="12">
        <f t="shared" si="5"/>
        <v>1.6718986551620939E-3</v>
      </c>
      <c r="J17" s="8"/>
      <c r="K17" s="8"/>
    </row>
    <row r="18" spans="1:14" x14ac:dyDescent="0.2">
      <c r="A18" s="8" t="s">
        <v>12</v>
      </c>
      <c r="B18" s="9">
        <v>240000</v>
      </c>
      <c r="C18" s="12">
        <f t="shared" si="3"/>
        <v>2.9352535073396534E-3</v>
      </c>
      <c r="D18" s="8">
        <v>500000</v>
      </c>
      <c r="E18" s="12">
        <f t="shared" si="4"/>
        <v>4.0767409824161854E-3</v>
      </c>
      <c r="F18" s="8">
        <v>1000000</v>
      </c>
      <c r="G18" s="12">
        <f t="shared" si="6"/>
        <v>5.4356546432215809E-3</v>
      </c>
      <c r="H18" s="8">
        <v>2000000</v>
      </c>
      <c r="I18" s="12">
        <f t="shared" si="5"/>
        <v>7.2475395242954412E-3</v>
      </c>
      <c r="J18" s="8"/>
      <c r="K18" s="8"/>
    </row>
    <row r="19" spans="1:14" x14ac:dyDescent="0.2">
      <c r="A19" s="8" t="s">
        <v>13</v>
      </c>
      <c r="B19" s="9">
        <v>60000</v>
      </c>
      <c r="C19" s="12">
        <f t="shared" si="3"/>
        <v>7.3381337683491336E-4</v>
      </c>
      <c r="D19" s="8">
        <v>100000</v>
      </c>
      <c r="E19" s="12">
        <f t="shared" si="4"/>
        <v>8.1534819648323715E-4</v>
      </c>
      <c r="F19" s="8">
        <v>150000</v>
      </c>
      <c r="G19" s="12">
        <f t="shared" si="6"/>
        <v>8.1534819648323715E-4</v>
      </c>
      <c r="H19" s="8">
        <v>180000</v>
      </c>
      <c r="I19" s="12">
        <f t="shared" si="5"/>
        <v>6.5227855718658968E-4</v>
      </c>
      <c r="J19" s="8"/>
      <c r="K19" s="8"/>
    </row>
    <row r="20" spans="1:14" x14ac:dyDescent="0.2">
      <c r="A20" s="8" t="s">
        <v>14</v>
      </c>
      <c r="B20" s="9">
        <v>180000</v>
      </c>
      <c r="C20" s="12">
        <f t="shared" si="3"/>
        <v>2.2014401305047401E-3</v>
      </c>
      <c r="D20" s="8">
        <v>300000</v>
      </c>
      <c r="E20" s="12">
        <f t="shared" si="4"/>
        <v>2.4460445894497113E-3</v>
      </c>
      <c r="F20" s="8">
        <v>500000</v>
      </c>
      <c r="G20" s="12">
        <f t="shared" si="6"/>
        <v>2.7178273216107904E-3</v>
      </c>
      <c r="H20" s="8">
        <v>500000</v>
      </c>
      <c r="I20" s="12">
        <f t="shared" si="5"/>
        <v>1.8118848810738603E-3</v>
      </c>
      <c r="J20" s="8"/>
      <c r="K20" s="8"/>
    </row>
    <row r="21" spans="1:14" x14ac:dyDescent="0.2">
      <c r="A21" s="8" t="s">
        <v>15</v>
      </c>
      <c r="B21" s="9">
        <v>30000</v>
      </c>
      <c r="C21" s="12">
        <f t="shared" si="3"/>
        <v>3.6690668841745668E-4</v>
      </c>
      <c r="D21" s="9">
        <f>B21*1.5</f>
        <v>45000</v>
      </c>
      <c r="E21" s="12">
        <f t="shared" si="4"/>
        <v>3.6690668841745668E-4</v>
      </c>
      <c r="F21" s="9">
        <f>D21*1.5</f>
        <v>67500</v>
      </c>
      <c r="G21" s="12">
        <f t="shared" si="6"/>
        <v>3.6690668841745668E-4</v>
      </c>
      <c r="H21" s="9">
        <f>F21*1.5</f>
        <v>101250</v>
      </c>
      <c r="I21" s="12">
        <f t="shared" si="5"/>
        <v>3.6690668841745668E-4</v>
      </c>
      <c r="J21" s="8"/>
      <c r="K21" s="8"/>
    </row>
    <row r="22" spans="1:14" x14ac:dyDescent="0.2">
      <c r="A22" s="8" t="s">
        <v>16</v>
      </c>
      <c r="B22" s="9">
        <f>B8*0.2</f>
        <v>13410131.656490708</v>
      </c>
      <c r="C22" s="12">
        <f t="shared" si="3"/>
        <v>0.16400889991083695</v>
      </c>
      <c r="D22" s="9">
        <f>D8*0.2</f>
        <v>20939181.484736063</v>
      </c>
      <c r="E22" s="12">
        <f t="shared" si="4"/>
        <v>0.1707272385941474</v>
      </c>
      <c r="F22" s="9">
        <f>F8*0.2</f>
        <v>32414032.707104094</v>
      </c>
      <c r="G22" s="12">
        <f t="shared" si="6"/>
        <v>0.17619148738990656</v>
      </c>
      <c r="H22" s="9">
        <f>H8*0.2</f>
        <v>49847466.846256137</v>
      </c>
      <c r="I22" s="12">
        <f t="shared" si="5"/>
        <v>0.18063574307712399</v>
      </c>
      <c r="J22" s="8"/>
      <c r="K22" s="8"/>
    </row>
    <row r="23" spans="1:14" x14ac:dyDescent="0.2">
      <c r="A23" s="8" t="s">
        <v>17</v>
      </c>
      <c r="B23" s="9">
        <v>120000</v>
      </c>
      <c r="C23" s="12">
        <f t="shared" si="3"/>
        <v>1.4676267536698267E-3</v>
      </c>
      <c r="D23" s="9">
        <f>B23*1.25</f>
        <v>150000</v>
      </c>
      <c r="E23" s="12">
        <f t="shared" si="4"/>
        <v>1.2230222947248557E-3</v>
      </c>
      <c r="F23" s="9">
        <f>D23*1.25</f>
        <v>187500</v>
      </c>
      <c r="G23" s="12">
        <f t="shared" si="6"/>
        <v>1.0191852456040464E-3</v>
      </c>
      <c r="H23" s="9">
        <f>F23*1.25</f>
        <v>234375</v>
      </c>
      <c r="I23" s="12">
        <f t="shared" si="5"/>
        <v>8.4932103800337204E-4</v>
      </c>
      <c r="J23" s="8"/>
      <c r="K23" s="8"/>
    </row>
    <row r="24" spans="1:14" x14ac:dyDescent="0.2">
      <c r="A24" s="8" t="s">
        <v>18</v>
      </c>
      <c r="B24" s="9">
        <v>120000</v>
      </c>
      <c r="C24" s="12">
        <f t="shared" si="3"/>
        <v>1.4676267536698267E-3</v>
      </c>
      <c r="D24" s="8">
        <v>200000</v>
      </c>
      <c r="E24" s="12">
        <f t="shared" si="4"/>
        <v>1.6306963929664743E-3</v>
      </c>
      <c r="F24" s="8">
        <v>500000</v>
      </c>
      <c r="G24" s="12">
        <f t="shared" si="6"/>
        <v>2.7178273216107904E-3</v>
      </c>
      <c r="H24" s="8">
        <v>800000</v>
      </c>
      <c r="I24" s="12">
        <f t="shared" si="5"/>
        <v>2.8990158097181762E-3</v>
      </c>
      <c r="J24" s="8"/>
      <c r="K24" s="8"/>
    </row>
    <row r="25" spans="1:14" ht="16.5" thickBot="1" x14ac:dyDescent="0.25">
      <c r="A25" s="6" t="s">
        <v>19</v>
      </c>
      <c r="B25" s="13">
        <f>SUM(B11:B24)</f>
        <v>62059455.923364088</v>
      </c>
      <c r="C25" s="12">
        <f t="shared" si="3"/>
        <v>0.75900098192768783</v>
      </c>
      <c r="D25" s="13">
        <f>SUM(D11:D24)</f>
        <v>83554583.031671464</v>
      </c>
      <c r="E25" s="12">
        <f t="shared" si="4"/>
        <v>0.68126078582782212</v>
      </c>
      <c r="F25" s="13">
        <f>SUM(F11:F24)</f>
        <v>111535554.7181201</v>
      </c>
      <c r="G25" s="12">
        <f t="shared" si="6"/>
        <v>0.60626875588784424</v>
      </c>
      <c r="H25" s="13">
        <f>SUM(H11:H24)</f>
        <v>148994570.46057695</v>
      </c>
      <c r="I25" s="12">
        <f t="shared" si="5"/>
        <v>0.53992201915922666</v>
      </c>
      <c r="J25" s="8"/>
      <c r="K25" s="8"/>
    </row>
    <row r="26" spans="1:14" ht="15" thickTop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4" ht="15.75" x14ac:dyDescent="0.2">
      <c r="A27" s="10" t="s">
        <v>20</v>
      </c>
      <c r="B27" s="7">
        <f>B8-B25</f>
        <v>4991202.359089449</v>
      </c>
      <c r="C27" s="8"/>
      <c r="D27" s="7">
        <f>D8-D25</f>
        <v>21141324.392008841</v>
      </c>
      <c r="E27" s="8"/>
      <c r="F27" s="7">
        <f>F8-F25</f>
        <v>50534608.817400366</v>
      </c>
      <c r="G27" s="8"/>
      <c r="H27" s="7">
        <f>H8-H25</f>
        <v>100242763.77070373</v>
      </c>
      <c r="I27" s="8"/>
      <c r="J27" s="8"/>
      <c r="K27" s="8"/>
    </row>
    <row r="28" spans="1:14" ht="15.75" x14ac:dyDescent="0.2">
      <c r="A28" s="10" t="s">
        <v>21</v>
      </c>
      <c r="B28" s="7">
        <f>B27*0.2</f>
        <v>998240.47181788983</v>
      </c>
      <c r="C28" s="8"/>
      <c r="D28" s="7">
        <f>D27*0.2</f>
        <v>4228264.8784017684</v>
      </c>
      <c r="E28" s="8"/>
      <c r="F28" s="7">
        <f>F27*0.2</f>
        <v>10106921.763480075</v>
      </c>
      <c r="G28" s="8"/>
      <c r="H28" s="7">
        <f>H27*0.2</f>
        <v>20048552.754140746</v>
      </c>
      <c r="I28" s="8"/>
      <c r="J28" s="8"/>
      <c r="K28" s="8"/>
    </row>
    <row r="29" spans="1:14" ht="15.75" x14ac:dyDescent="0.2">
      <c r="A29" s="10" t="s">
        <v>22</v>
      </c>
      <c r="B29" s="7">
        <f>B27-B28</f>
        <v>3992961.8872715593</v>
      </c>
      <c r="C29" s="8"/>
      <c r="D29" s="7">
        <f>D27-D28</f>
        <v>16913059.513607074</v>
      </c>
      <c r="E29" s="8"/>
      <c r="F29" s="7">
        <f>F27-F28</f>
        <v>40427687.053920291</v>
      </c>
      <c r="G29" s="8"/>
      <c r="H29" s="7">
        <f>H27-H28</f>
        <v>80194211.016562983</v>
      </c>
      <c r="I29" s="8"/>
      <c r="J29" s="8"/>
      <c r="K29" s="8"/>
    </row>
    <row r="30" spans="1:14" ht="15.75" x14ac:dyDescent="0.2">
      <c r="A30" s="10" t="s">
        <v>23</v>
      </c>
      <c r="B30" s="7">
        <f>B29*0.8</f>
        <v>3194369.5098172477</v>
      </c>
      <c r="C30" s="8"/>
      <c r="D30" s="7">
        <f>D29*0.8</f>
        <v>13530447.610885659</v>
      </c>
      <c r="E30" s="8"/>
      <c r="F30" s="7">
        <f>F29*0.8</f>
        <v>32342149.643136233</v>
      </c>
      <c r="G30" s="8"/>
      <c r="H30" s="7">
        <f>H29*0.8</f>
        <v>64155368.813250393</v>
      </c>
      <c r="I30" s="8"/>
      <c r="J30" s="8"/>
      <c r="K30" s="8"/>
    </row>
    <row r="31" spans="1:14" ht="16.5" thickBot="1" x14ac:dyDescent="0.25">
      <c r="A31" s="10" t="s">
        <v>24</v>
      </c>
      <c r="B31" s="14">
        <f>B29-B30</f>
        <v>798592.37745431159</v>
      </c>
      <c r="C31" s="8"/>
      <c r="D31" s="14">
        <f>D29-D30</f>
        <v>3382611.9027214143</v>
      </c>
      <c r="E31" s="8"/>
      <c r="F31" s="14">
        <f>F29-F30</f>
        <v>8085537.4107840583</v>
      </c>
      <c r="G31" s="8"/>
      <c r="H31" s="14">
        <f>H29-H30</f>
        <v>16038842.203312591</v>
      </c>
      <c r="I31" s="8"/>
      <c r="J31" s="8"/>
      <c r="K31" s="8"/>
    </row>
    <row r="32" spans="1:14" ht="21" thickTop="1" x14ac:dyDescent="0.2">
      <c r="A32" s="15" t="s">
        <v>25</v>
      </c>
      <c r="B32" s="16">
        <f>NPV(13%,B29:H29)</f>
        <v>93982027.59545204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20.25" x14ac:dyDescent="0.2">
      <c r="A33" s="15" t="s">
        <v>26</v>
      </c>
      <c r="B33" s="17">
        <f>IRR({-2200,3,992,961.89,16,913,59.51,40,427,687.05,80,194,211.02})</f>
        <v>0.16505283719259056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20.25" x14ac:dyDescent="0.2">
      <c r="A34" s="15" t="s">
        <v>27</v>
      </c>
      <c r="B34" s="8">
        <v>0.77749999999999997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</sheetData>
  <mergeCells count="2">
    <mergeCell ref="A1:K4"/>
    <mergeCell ref="A10:K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顾沛益</dc:creator>
  <cp:lastModifiedBy>顾沛益</cp:lastModifiedBy>
  <dcterms:created xsi:type="dcterms:W3CDTF">2018-06-20T02:32:25Z</dcterms:created>
  <dcterms:modified xsi:type="dcterms:W3CDTF">2018-06-25T01:41:14Z</dcterms:modified>
</cp:coreProperties>
</file>