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37701\Desktop\SPM_final\"/>
    </mc:Choice>
  </mc:AlternateContent>
  <xr:revisionPtr revIDLastSave="0" documentId="10_ncr:8100000_{D046AA53-693F-4A21-91D7-C1553435905D}" xr6:coauthVersionLast="33" xr6:coauthVersionMax="33" xr10:uidLastSave="{00000000-0000-0000-0000-000000000000}"/>
  <bookViews>
    <workbookView xWindow="0" yWindow="465" windowWidth="15525" windowHeight="14235" tabRatio="500" xr2:uid="{00000000-000D-0000-FFFF-FFFF00000000}"/>
  </bookViews>
  <sheets>
    <sheet name="工作表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0" i="1" l="1"/>
  <c r="E58" i="1"/>
  <c r="C58" i="1"/>
  <c r="D58" i="1"/>
  <c r="B58" i="1"/>
  <c r="C57" i="1"/>
  <c r="D57" i="1"/>
  <c r="E57" i="1"/>
  <c r="B57" i="1"/>
  <c r="E56" i="1"/>
  <c r="C56" i="1"/>
  <c r="D56" i="1"/>
  <c r="B56" i="1"/>
  <c r="B49" i="1"/>
  <c r="B13" i="1"/>
  <c r="B15" i="1"/>
  <c r="B47" i="1"/>
  <c r="E13" i="1"/>
  <c r="E15" i="1"/>
  <c r="D13" i="1"/>
  <c r="D15" i="1"/>
  <c r="C13" i="1"/>
  <c r="C15" i="1"/>
  <c r="B20" i="1"/>
  <c r="B27" i="1"/>
  <c r="B32" i="1"/>
  <c r="B38" i="1"/>
  <c r="B35" i="1"/>
  <c r="B44" i="1"/>
  <c r="B46" i="1"/>
  <c r="B48" i="1"/>
  <c r="C7" i="1"/>
  <c r="C20" i="1"/>
  <c r="C27" i="1"/>
  <c r="C32" i="1"/>
  <c r="C38" i="1"/>
  <c r="C35" i="1"/>
  <c r="C44" i="1"/>
  <c r="C46" i="1"/>
  <c r="C47" i="1"/>
  <c r="D20" i="1"/>
  <c r="D27" i="1"/>
  <c r="D32" i="1"/>
  <c r="D38" i="1"/>
  <c r="D35" i="1"/>
  <c r="D44" i="1"/>
  <c r="D46" i="1"/>
  <c r="D47" i="1"/>
  <c r="E20" i="1"/>
  <c r="E27" i="1"/>
  <c r="E32" i="1"/>
  <c r="E38" i="1"/>
  <c r="E35" i="1"/>
  <c r="E44" i="1"/>
  <c r="E46" i="1"/>
  <c r="E47" i="1"/>
  <c r="C48" i="1"/>
  <c r="D7" i="1"/>
  <c r="D48" i="1"/>
  <c r="E7" i="1"/>
  <c r="F15" i="1"/>
  <c r="F20" i="1"/>
  <c r="F23" i="1"/>
  <c r="F24" i="1"/>
  <c r="F25" i="1"/>
  <c r="F26" i="1"/>
  <c r="F27" i="1"/>
  <c r="F30" i="1"/>
  <c r="F31" i="1"/>
  <c r="F32" i="1"/>
  <c r="F38" i="1"/>
  <c r="F34" i="1"/>
  <c r="F35" i="1"/>
  <c r="F44" i="1"/>
  <c r="F46" i="1"/>
  <c r="F47" i="1"/>
  <c r="E48" i="1"/>
  <c r="F43" i="1"/>
  <c r="F42" i="1"/>
  <c r="F41" i="1"/>
  <c r="F37" i="1"/>
  <c r="F19" i="1"/>
  <c r="F13" i="1"/>
  <c r="F12" i="1"/>
  <c r="F11" i="1"/>
  <c r="F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</author>
  </authors>
  <commentList>
    <comment ref="A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your bank balance for the start of the month in cell reference b10
</t>
        </r>
      </text>
    </comment>
    <comment ref="A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Enter when you estimate to collect monies owed by customers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0" shapeId="0" xr:uid="{00000000-0006-0000-0000-000003000000}">
      <text>
        <r>
          <rPr>
            <sz val="8"/>
            <color indexed="81"/>
            <rFont val="Verdana"/>
            <family val="2"/>
          </rPr>
          <t>e.g. Commisions etc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This could include direct wages or freight or any other expense directly related to preparing stock ready for sale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<sst xmlns="http://schemas.openxmlformats.org/spreadsheetml/2006/main" count="46" uniqueCount="46">
  <si>
    <t>Cash flow scenario planner</t>
  </si>
  <si>
    <t>Changes in sales income</t>
  </si>
  <si>
    <t>Changes in expenses</t>
  </si>
  <si>
    <t>Total</t>
    <phoneticPr fontId="6" type="noConversion"/>
  </si>
  <si>
    <t>Cash in (record when actually recieved)</t>
  </si>
  <si>
    <t>Operating revenue</t>
  </si>
  <si>
    <t>Cash reciepts from customers</t>
    <phoneticPr fontId="6" type="noConversion"/>
  </si>
  <si>
    <t>Collection of receivables</t>
    <phoneticPr fontId="6" type="noConversion"/>
  </si>
  <si>
    <t>Other operating revenue received</t>
  </si>
  <si>
    <t>Total Operating Revenue</t>
  </si>
  <si>
    <t>Cash out (record  when actually paid)</t>
  </si>
  <si>
    <t xml:space="preserve">Inventory </t>
    <phoneticPr fontId="6" type="noConversion"/>
  </si>
  <si>
    <t>Operating &amp; Administrative expenses</t>
    <phoneticPr fontId="6" type="noConversion"/>
  </si>
  <si>
    <t>Rent</t>
  </si>
  <si>
    <t>Salary(Manager)</t>
  </si>
  <si>
    <t>Total Operating &amp; Administrative expenses</t>
    <phoneticPr fontId="6" type="noConversion"/>
  </si>
  <si>
    <t>Selling expense</t>
  </si>
  <si>
    <t>Advertising</t>
  </si>
  <si>
    <t>Support expense</t>
    <phoneticPr fontId="6" type="noConversion"/>
  </si>
  <si>
    <t>Total Selling expense</t>
    <phoneticPr fontId="6" type="noConversion"/>
  </si>
  <si>
    <t>Depreciation</t>
    <phoneticPr fontId="6" type="noConversion"/>
  </si>
  <si>
    <t>Total Depreciation</t>
    <phoneticPr fontId="6" type="noConversion"/>
  </si>
  <si>
    <t>Supplies expenses</t>
    <phoneticPr fontId="6" type="noConversion"/>
  </si>
  <si>
    <t>Total Supplies expenses</t>
    <phoneticPr fontId="6" type="noConversion"/>
  </si>
  <si>
    <t>Other expense</t>
    <phoneticPr fontId="6" type="noConversion"/>
  </si>
  <si>
    <t>Other expense</t>
    <phoneticPr fontId="6" type="noConversion"/>
  </si>
  <si>
    <t>Tax expense</t>
    <phoneticPr fontId="6" type="noConversion"/>
  </si>
  <si>
    <t>Total Other Expenses</t>
    <phoneticPr fontId="6" type="noConversion"/>
  </si>
  <si>
    <t>Year</t>
    <phoneticPr fontId="6" type="noConversion"/>
  </si>
  <si>
    <t>Cash balance at the end of each year ‡</t>
    <phoneticPr fontId="5" type="noConversion"/>
  </si>
  <si>
    <r>
      <t xml:space="preserve">Net difference </t>
    </r>
    <r>
      <rPr>
        <sz val="8"/>
        <rFont val="Helvetica Neue"/>
      </rPr>
      <t xml:space="preserve">† </t>
    </r>
    <phoneticPr fontId="5" type="noConversion"/>
  </si>
  <si>
    <t>NPV</t>
    <phoneticPr fontId="5" type="noConversion"/>
  </si>
  <si>
    <t>IRR</t>
    <phoneticPr fontId="5" type="noConversion"/>
  </si>
  <si>
    <t>Cash balance at the start of each year #</t>
    <phoneticPr fontId="5" type="noConversion"/>
  </si>
  <si>
    <t xml:space="preserve">Total yearly cash out </t>
    <phoneticPr fontId="5" type="noConversion"/>
  </si>
  <si>
    <t xml:space="preserve">Total yearly cash in </t>
    <phoneticPr fontId="5" type="noConversion"/>
  </si>
  <si>
    <t>Cost of Service</t>
    <phoneticPr fontId="6" type="noConversion"/>
  </si>
  <si>
    <t>Total Cost of Service</t>
    <phoneticPr fontId="5" type="noConversion"/>
  </si>
  <si>
    <t>Repair &amp; Maintennance</t>
    <phoneticPr fontId="6" type="noConversion"/>
  </si>
  <si>
    <t>Insurance</t>
    <phoneticPr fontId="6" type="noConversion"/>
  </si>
  <si>
    <t>Law and Accounting</t>
    <phoneticPr fontId="6" type="noConversion"/>
  </si>
  <si>
    <t xml:space="preserve">4-Year Cash flow worksheet </t>
    <phoneticPr fontId="6" type="noConversion"/>
  </si>
  <si>
    <t xml:space="preserve">Total yearly cash in </t>
  </si>
  <si>
    <t xml:space="preserve">Total yearly cash out </t>
  </si>
  <si>
    <t>Net difference</t>
    <phoneticPr fontId="5" type="noConversion"/>
  </si>
  <si>
    <t>DPP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</si>
</sst>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* #,##0.00_);_(* \(#,##0.00\);_(* &quot;-&quot;??_);_(@_)"/>
    <numFmt numFmtId="177" formatCode="0_);[Red]\(0\)"/>
    <numFmt numFmtId="178" formatCode="_-* #,##0.00_-;\-* #,##0.00_-;_-* &quot;-&quot;??_-;_-@_-"/>
    <numFmt numFmtId="179" formatCode="0.00_);[Red]\(0.00\)"/>
    <numFmt numFmtId="180" formatCode="0.0000_);[Red]\(0.0000\)"/>
  </numFmts>
  <fonts count="27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b/>
      <sz val="20"/>
      <name val="Helvetica Neue"/>
    </font>
    <font>
      <sz val="9"/>
      <name val="DengXian"/>
      <family val="2"/>
      <charset val="134"/>
      <scheme val="minor"/>
    </font>
    <font>
      <sz val="8"/>
      <name val="Arial"/>
      <family val="2"/>
    </font>
    <font>
      <b/>
      <sz val="9"/>
      <name val="Helvetica Neue"/>
    </font>
    <font>
      <sz val="9"/>
      <name val="Helvetica Neue"/>
    </font>
    <font>
      <b/>
      <sz val="11"/>
      <name val="Helvetica Neue"/>
    </font>
    <font>
      <sz val="10"/>
      <name val="Helvetica Neue"/>
    </font>
    <font>
      <b/>
      <sz val="10"/>
      <name val="Helvetica Neue"/>
    </font>
    <font>
      <b/>
      <sz val="11"/>
      <color theme="1"/>
      <name val="Helvetica Neue"/>
    </font>
    <font>
      <b/>
      <sz val="16"/>
      <color theme="0"/>
      <name val="Helvetica Neue"/>
    </font>
    <font>
      <sz val="11"/>
      <color theme="1"/>
      <name val="Helvetica Neue"/>
    </font>
    <font>
      <sz val="9"/>
      <color theme="1"/>
      <name val="Helvetica Neue"/>
    </font>
    <font>
      <i/>
      <sz val="9"/>
      <name val="Helvetica Neue"/>
    </font>
    <font>
      <b/>
      <sz val="12"/>
      <name val="Helvetica Neue"/>
    </font>
    <font>
      <sz val="11"/>
      <name val="Helvetica Neue"/>
    </font>
    <font>
      <sz val="8"/>
      <name val="Helvetica Neue"/>
    </font>
    <font>
      <sz val="5"/>
      <name val="Helvetica Neue"/>
    </font>
    <font>
      <sz val="7"/>
      <name val="Helvetica Neue"/>
    </font>
    <font>
      <sz val="7"/>
      <color indexed="8"/>
      <name val="Helvetica Neue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81"/>
      <name val="Verdana"/>
      <family val="2"/>
    </font>
    <font>
      <sz val="9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76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77" fontId="9" fillId="0" borderId="4" xfId="0" applyNumberFormat="1" applyFont="1" applyBorder="1" applyAlignment="1" applyProtection="1">
      <alignment vertical="center" wrapText="1"/>
      <protection locked="0"/>
    </xf>
    <xf numFmtId="177" fontId="10" fillId="0" borderId="4" xfId="0" applyNumberFormat="1" applyFont="1" applyBorder="1" applyAlignment="1" applyProtection="1">
      <alignment vertical="center" wrapText="1"/>
      <protection locked="0"/>
    </xf>
    <xf numFmtId="177" fontId="10" fillId="0" borderId="4" xfId="0" applyNumberFormat="1" applyFont="1" applyBorder="1" applyAlignment="1">
      <alignment vertical="center"/>
    </xf>
    <xf numFmtId="176" fontId="11" fillId="4" borderId="4" xfId="1" applyFont="1" applyFill="1" applyBorder="1" applyAlignment="1" applyProtection="1">
      <alignment vertical="center"/>
      <protection locked="0"/>
    </xf>
    <xf numFmtId="176" fontId="10" fillId="4" borderId="4" xfId="1" applyFont="1" applyFill="1" applyBorder="1" applyAlignment="1" applyProtection="1">
      <alignment vertical="center"/>
      <protection locked="0"/>
    </xf>
    <xf numFmtId="176" fontId="10" fillId="0" borderId="4" xfId="1" applyFont="1" applyBorder="1" applyAlignment="1" applyProtection="1">
      <alignment vertical="center"/>
      <protection locked="0"/>
    </xf>
    <xf numFmtId="178" fontId="12" fillId="3" borderId="4" xfId="3" applyNumberFormat="1" applyFont="1" applyBorder="1" applyAlignment="1" applyProtection="1">
      <alignment horizontal="center" vertical="center" wrapText="1"/>
      <protection locked="0"/>
    </xf>
    <xf numFmtId="176" fontId="8" fillId="0" borderId="4" xfId="1" applyFont="1" applyBorder="1" applyAlignment="1" applyProtection="1">
      <alignment vertical="center" wrapText="1"/>
      <protection locked="0"/>
    </xf>
    <xf numFmtId="178" fontId="14" fillId="3" borderId="4" xfId="3" applyNumberFormat="1" applyFont="1" applyBorder="1" applyAlignment="1" applyProtection="1">
      <alignment vertical="center" wrapText="1"/>
    </xf>
    <xf numFmtId="178" fontId="15" fillId="3" borderId="4" xfId="3" applyNumberFormat="1" applyFont="1" applyBorder="1" applyAlignment="1" applyProtection="1">
      <alignment vertical="center" wrapText="1"/>
    </xf>
    <xf numFmtId="176" fontId="9" fillId="0" borderId="4" xfId="1" applyFont="1" applyBorder="1" applyAlignment="1" applyProtection="1">
      <alignment vertical="center" wrapText="1"/>
    </xf>
    <xf numFmtId="176" fontId="9" fillId="0" borderId="4" xfId="1" applyFont="1" applyBorder="1" applyAlignment="1" applyProtection="1">
      <alignment vertical="center" wrapText="1"/>
      <protection locked="0"/>
    </xf>
    <xf numFmtId="178" fontId="12" fillId="3" borderId="4" xfId="3" applyNumberFormat="1" applyFont="1" applyBorder="1" applyAlignment="1" applyProtection="1">
      <alignment vertical="center" wrapText="1"/>
    </xf>
    <xf numFmtId="178" fontId="12" fillId="3" borderId="4" xfId="3" applyNumberFormat="1" applyFont="1" applyBorder="1" applyAlignment="1" applyProtection="1">
      <alignment vertical="center" wrapText="1"/>
      <protection locked="0"/>
    </xf>
    <xf numFmtId="176" fontId="8" fillId="0" borderId="4" xfId="1" applyFont="1" applyBorder="1" applyAlignment="1" applyProtection="1">
      <alignment vertical="center"/>
      <protection locked="0"/>
    </xf>
    <xf numFmtId="176" fontId="8" fillId="0" borderId="4" xfId="1" applyFont="1" applyBorder="1" applyAlignment="1" applyProtection="1">
      <alignment vertical="center"/>
    </xf>
    <xf numFmtId="176" fontId="9" fillId="0" borderId="4" xfId="1" applyFont="1" applyBorder="1" applyAlignment="1" applyProtection="1">
      <alignment vertical="center"/>
    </xf>
    <xf numFmtId="178" fontId="9" fillId="0" borderId="4" xfId="1" applyNumberFormat="1" applyFont="1" applyBorder="1" applyAlignment="1" applyProtection="1">
      <alignment vertical="center" wrapText="1"/>
      <protection locked="0"/>
    </xf>
    <xf numFmtId="179" fontId="7" fillId="0" borderId="4" xfId="1" applyNumberFormat="1" applyFont="1" applyBorder="1" applyAlignment="1" applyProtection="1">
      <alignment vertical="center" wrapText="1"/>
      <protection locked="0"/>
    </xf>
    <xf numFmtId="179" fontId="8" fillId="0" borderId="4" xfId="1" applyNumberFormat="1" applyFont="1" applyBorder="1" applyAlignment="1" applyProtection="1">
      <alignment vertical="center" wrapText="1"/>
    </xf>
    <xf numFmtId="179" fontId="0" fillId="0" borderId="0" xfId="0" applyNumberFormat="1"/>
    <xf numFmtId="179" fontId="8" fillId="0" borderId="4" xfId="1" applyNumberFormat="1" applyFont="1" applyBorder="1" applyAlignment="1" applyProtection="1">
      <alignment vertical="center" wrapText="1"/>
      <protection locked="0"/>
    </xf>
    <xf numFmtId="179" fontId="0" fillId="0" borderId="4" xfId="0" applyNumberFormat="1" applyBorder="1"/>
    <xf numFmtId="0" fontId="12" fillId="3" borderId="4" xfId="3" applyNumberFormat="1" applyFont="1" applyBorder="1" applyAlignment="1" applyProtection="1">
      <alignment horizontal="center" vertical="center" wrapText="1"/>
      <protection locked="0"/>
    </xf>
    <xf numFmtId="177" fontId="11" fillId="0" borderId="4" xfId="0" applyNumberFormat="1" applyFont="1" applyBorder="1" applyAlignment="1">
      <alignment vertical="center"/>
    </xf>
    <xf numFmtId="176" fontId="9" fillId="5" borderId="4" xfId="1" applyFont="1" applyFill="1" applyBorder="1" applyAlignment="1" applyProtection="1">
      <alignment vertical="center" wrapText="1"/>
    </xf>
    <xf numFmtId="177" fontId="20" fillId="0" borderId="0" xfId="0" applyNumberFormat="1" applyFont="1" applyBorder="1" applyAlignment="1">
      <alignment vertical="center" wrapText="1"/>
    </xf>
    <xf numFmtId="177" fontId="21" fillId="0" borderId="0" xfId="0" applyNumberFormat="1" applyFont="1" applyBorder="1" applyAlignment="1">
      <alignment vertical="center" wrapText="1"/>
    </xf>
    <xf numFmtId="178" fontId="12" fillId="3" borderId="12" xfId="3" applyNumberFormat="1" applyFont="1" applyBorder="1" applyAlignment="1" applyProtection="1">
      <alignment vertical="center" wrapText="1"/>
    </xf>
    <xf numFmtId="176" fontId="26" fillId="0" borderId="4" xfId="1" applyFont="1" applyBorder="1" applyAlignment="1" applyProtection="1">
      <alignment vertical="center" wrapText="1"/>
      <protection locked="0"/>
    </xf>
    <xf numFmtId="176" fontId="26" fillId="0" borderId="13" xfId="1" applyFont="1" applyBorder="1" applyAlignment="1" applyProtection="1">
      <alignment vertical="center"/>
    </xf>
    <xf numFmtId="177" fontId="19" fillId="0" borderId="0" xfId="0" applyNumberFormat="1" applyFont="1" applyFill="1" applyBorder="1" applyAlignment="1">
      <alignment vertical="center" wrapText="1"/>
    </xf>
    <xf numFmtId="177" fontId="22" fillId="0" borderId="0" xfId="0" applyNumberFormat="1" applyFont="1" applyBorder="1" applyAlignment="1">
      <alignment vertical="center" wrapText="1"/>
    </xf>
    <xf numFmtId="178" fontId="0" fillId="0" borderId="0" xfId="0" applyNumberFormat="1"/>
    <xf numFmtId="176" fontId="9" fillId="0" borderId="1" xfId="1" applyFont="1" applyBorder="1" applyAlignment="1" applyProtection="1">
      <alignment horizontal="center" vertical="center"/>
    </xf>
    <xf numFmtId="176" fontId="9" fillId="0" borderId="2" xfId="1" applyFont="1" applyBorder="1" applyAlignment="1" applyProtection="1">
      <alignment horizontal="center" vertical="center"/>
    </xf>
    <xf numFmtId="176" fontId="9" fillId="0" borderId="3" xfId="1" applyFont="1" applyBorder="1" applyAlignment="1" applyProtection="1">
      <alignment horizontal="center" vertical="center"/>
    </xf>
    <xf numFmtId="176" fontId="8" fillId="0" borderId="1" xfId="1" applyFont="1" applyBorder="1" applyAlignment="1" applyProtection="1">
      <alignment horizontal="center" vertical="center" wrapText="1"/>
      <protection locked="0"/>
    </xf>
    <xf numFmtId="176" fontId="8" fillId="0" borderId="2" xfId="1" applyFont="1" applyBorder="1" applyAlignment="1" applyProtection="1">
      <alignment horizontal="center" vertical="center" wrapText="1"/>
      <protection locked="0"/>
    </xf>
    <xf numFmtId="176" fontId="8" fillId="0" borderId="3" xfId="1" applyFont="1" applyBorder="1" applyAlignment="1" applyProtection="1">
      <alignment horizontal="center" vertical="center" wrapText="1"/>
      <protection locked="0"/>
    </xf>
    <xf numFmtId="176" fontId="18" fillId="0" borderId="1" xfId="1" applyFont="1" applyBorder="1" applyAlignment="1" applyProtection="1">
      <alignment horizontal="center" vertical="center"/>
    </xf>
    <xf numFmtId="176" fontId="18" fillId="0" borderId="2" xfId="1" applyFont="1" applyBorder="1" applyAlignment="1" applyProtection="1">
      <alignment horizontal="center" vertical="center"/>
    </xf>
    <xf numFmtId="176" fontId="18" fillId="0" borderId="3" xfId="1" applyFont="1" applyBorder="1" applyAlignment="1" applyProtection="1">
      <alignment horizontal="center" vertical="center"/>
    </xf>
    <xf numFmtId="176" fontId="7" fillId="0" borderId="1" xfId="1" applyFont="1" applyBorder="1" applyAlignment="1" applyProtection="1">
      <alignment horizontal="center" vertical="center" wrapText="1"/>
      <protection locked="0"/>
    </xf>
    <xf numFmtId="176" fontId="7" fillId="0" borderId="2" xfId="1" applyFont="1" applyBorder="1" applyAlignment="1" applyProtection="1">
      <alignment horizontal="center" vertical="center" wrapText="1"/>
      <protection locked="0"/>
    </xf>
    <xf numFmtId="176" fontId="7" fillId="0" borderId="3" xfId="1" applyFont="1" applyBorder="1" applyAlignment="1" applyProtection="1">
      <alignment horizontal="center" vertical="center" wrapText="1"/>
      <protection locked="0"/>
    </xf>
    <xf numFmtId="176" fontId="17" fillId="0" borderId="1" xfId="1" applyFont="1" applyFill="1" applyBorder="1" applyAlignment="1" applyProtection="1">
      <alignment horizontal="center" vertical="center" wrapText="1"/>
      <protection locked="0"/>
    </xf>
    <xf numFmtId="176" fontId="17" fillId="0" borderId="2" xfId="1" applyFont="1" applyFill="1" applyBorder="1" applyAlignment="1" applyProtection="1">
      <alignment horizontal="center" vertical="center" wrapText="1"/>
      <protection locked="0"/>
    </xf>
    <xf numFmtId="176" fontId="17" fillId="0" borderId="3" xfId="1" applyFont="1" applyFill="1" applyBorder="1" applyAlignment="1" applyProtection="1">
      <alignment horizontal="center" vertical="center" wrapText="1"/>
      <protection locked="0"/>
    </xf>
    <xf numFmtId="176" fontId="9" fillId="0" borderId="11" xfId="1" applyFont="1" applyBorder="1" applyAlignment="1" applyProtection="1">
      <alignment horizontal="center" vertical="center"/>
    </xf>
    <xf numFmtId="176" fontId="9" fillId="0" borderId="0" xfId="1" applyFont="1" applyBorder="1" applyAlignment="1" applyProtection="1">
      <alignment horizontal="center" vertical="center"/>
    </xf>
    <xf numFmtId="177" fontId="11" fillId="0" borderId="1" xfId="0" applyNumberFormat="1" applyFont="1" applyBorder="1" applyAlignment="1">
      <alignment horizontal="center" vertical="center"/>
    </xf>
    <xf numFmtId="177" fontId="11" fillId="0" borderId="2" xfId="0" applyNumberFormat="1" applyFon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9" fontId="11" fillId="0" borderId="1" xfId="4" applyFont="1" applyBorder="1" applyAlignment="1">
      <alignment horizontal="center" vertical="center"/>
    </xf>
    <xf numFmtId="9" fontId="11" fillId="0" borderId="2" xfId="4" applyFont="1" applyBorder="1" applyAlignment="1">
      <alignment horizontal="center" vertical="center"/>
    </xf>
    <xf numFmtId="9" fontId="11" fillId="0" borderId="3" xfId="4" applyFont="1" applyBorder="1" applyAlignment="1">
      <alignment horizontal="center" vertical="center"/>
    </xf>
    <xf numFmtId="177" fontId="4" fillId="0" borderId="11" xfId="0" applyNumberFormat="1" applyFont="1" applyBorder="1" applyAlignment="1" applyProtection="1">
      <alignment horizontal="center" vertical="center"/>
      <protection locked="0"/>
    </xf>
    <xf numFmtId="177" fontId="4" fillId="0" borderId="0" xfId="0" applyNumberFormat="1" applyFont="1" applyBorder="1" applyAlignment="1" applyProtection="1">
      <alignment horizontal="center" vertical="center"/>
      <protection locked="0"/>
    </xf>
    <xf numFmtId="178" fontId="13" fillId="2" borderId="5" xfId="2" applyNumberFormat="1" applyFont="1" applyBorder="1" applyAlignment="1" applyProtection="1">
      <alignment horizontal="center" vertical="center" wrapText="1"/>
      <protection locked="0"/>
    </xf>
    <xf numFmtId="178" fontId="13" fillId="2" borderId="6" xfId="2" applyNumberFormat="1" applyFont="1" applyBorder="1" applyAlignment="1" applyProtection="1">
      <alignment horizontal="center" vertical="center" wrapText="1"/>
      <protection locked="0"/>
    </xf>
    <xf numFmtId="178" fontId="13" fillId="2" borderId="7" xfId="2" applyNumberFormat="1" applyFont="1" applyBorder="1" applyAlignment="1" applyProtection="1">
      <alignment horizontal="center" vertical="center" wrapText="1"/>
      <protection locked="0"/>
    </xf>
    <xf numFmtId="176" fontId="9" fillId="0" borderId="8" xfId="1" applyFont="1" applyBorder="1" applyAlignment="1" applyProtection="1">
      <alignment horizontal="center" vertical="center"/>
    </xf>
    <xf numFmtId="176" fontId="9" fillId="0" borderId="9" xfId="1" applyFont="1" applyBorder="1" applyAlignment="1" applyProtection="1">
      <alignment horizontal="center" vertical="center"/>
    </xf>
    <xf numFmtId="176" fontId="9" fillId="0" borderId="10" xfId="1" applyFont="1" applyBorder="1" applyAlignment="1" applyProtection="1">
      <alignment horizontal="center" vertical="center"/>
    </xf>
    <xf numFmtId="176" fontId="16" fillId="0" borderId="1" xfId="1" applyFont="1" applyBorder="1" applyAlignment="1" applyProtection="1">
      <alignment horizontal="center" vertical="center" wrapText="1"/>
      <protection locked="0"/>
    </xf>
    <xf numFmtId="176" fontId="16" fillId="0" borderId="2" xfId="1" applyFont="1" applyBorder="1" applyAlignment="1" applyProtection="1">
      <alignment horizontal="center" vertical="center" wrapText="1"/>
      <protection locked="0"/>
    </xf>
    <xf numFmtId="176" fontId="16" fillId="0" borderId="3" xfId="1" applyFont="1" applyBorder="1" applyAlignment="1" applyProtection="1">
      <alignment horizontal="center" vertical="center" wrapText="1"/>
      <protection locked="0"/>
    </xf>
    <xf numFmtId="177" fontId="7" fillId="0" borderId="6" xfId="0" applyNumberFormat="1" applyFont="1" applyBorder="1" applyAlignment="1">
      <alignment vertical="center" wrapText="1"/>
    </xf>
    <xf numFmtId="180" fontId="8" fillId="6" borderId="6" xfId="0" applyNumberFormat="1" applyFont="1" applyFill="1" applyBorder="1" applyAlignment="1">
      <alignment horizontal="center" vertical="center" wrapText="1"/>
    </xf>
  </cellXfs>
  <cellStyles count="5">
    <cellStyle name="20% - 着色 5" xfId="3" builtinId="46"/>
    <cellStyle name="60% - 着色 1" xfId="2" builtinId="32"/>
    <cellStyle name="百分比" xfId="4" builtinId="5"/>
    <cellStyle name="常规" xfId="0" builtinId="0"/>
    <cellStyle name="千位分隔" xfId="1" builtinId="3"/>
  </cellStyles>
  <dxfs count="0"/>
  <tableStyles count="0" defaultTableStyle="TableStyleMedium9" defaultPivotStyle="PivotStyleMedium7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Cash</a:t>
            </a:r>
            <a:r>
              <a:rPr lang="en-US" altLang="zh-CN" baseline="0"/>
              <a:t>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工作表1!$A$56</c:f>
              <c:strCache>
                <c:ptCount val="1"/>
                <c:pt idx="0">
                  <c:v>Total yearly cash in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工作表1!$B$56:$E$56</c:f>
              <c:numCache>
                <c:formatCode>_-* #,##0.00_-;\-* #,##0.00_-;_-* "-"??_-;_-@_-</c:formatCode>
                <c:ptCount val="4"/>
                <c:pt idx="0">
                  <c:v>66764658.282453537</c:v>
                </c:pt>
                <c:pt idx="1">
                  <c:v>122646987.42368031</c:v>
                </c:pt>
                <c:pt idx="2">
                  <c:v>183970481.13552046</c:v>
                </c:pt>
                <c:pt idx="3">
                  <c:v>275955721.70328069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7B-44E9-95BC-77FDB07F92B4}"/>
            </c:ext>
          </c:extLst>
        </c:ser>
        <c:ser>
          <c:idx val="1"/>
          <c:order val="1"/>
          <c:tx>
            <c:strRef>
              <c:f>工作表1!$A$57</c:f>
              <c:strCache>
                <c:ptCount val="1"/>
                <c:pt idx="0">
                  <c:v>Total yearly cash out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工作表1!$B$57:$E$57</c:f>
              <c:numCache>
                <c:formatCode>_-* #,##0.00_-;\-* #,##0.00_-;_-* "-"??_-;_-@_-</c:formatCode>
                <c:ptCount val="4"/>
                <c:pt idx="0">
                  <c:v>-76773455.923364088</c:v>
                </c:pt>
                <c:pt idx="1">
                  <c:v>-101505663.03167146</c:v>
                </c:pt>
                <c:pt idx="2">
                  <c:v>-133435872.31812009</c:v>
                </c:pt>
                <c:pt idx="3">
                  <c:v>-175712957.93257695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7B-44E9-95BC-77FDB07F9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7011408"/>
        <c:axId val="1311679040"/>
      </c:barChart>
      <c:lineChart>
        <c:grouping val="standard"/>
        <c:varyColors val="0"/>
        <c:ser>
          <c:idx val="2"/>
          <c:order val="2"/>
          <c:tx>
            <c:strRef>
              <c:f>工作表1!$A$58</c:f>
              <c:strCache>
                <c:ptCount val="1"/>
                <c:pt idx="0">
                  <c:v>Net difference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工作表1!$B$58:$E$58</c:f>
              <c:numCache>
                <c:formatCode>0.00_);[Red]\(0.00\)</c:formatCode>
                <c:ptCount val="4"/>
                <c:pt idx="0">
                  <c:v>-10008797.640910551</c:v>
                </c:pt>
                <c:pt idx="1">
                  <c:v>21141324.392008841</c:v>
                </c:pt>
                <c:pt idx="2">
                  <c:v>50534608.817400366</c:v>
                </c:pt>
                <c:pt idx="3">
                  <c:v>100242763.77070373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7B-44E9-95BC-77FDB07F9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7011408"/>
        <c:axId val="1311679040"/>
      </c:lineChart>
      <c:catAx>
        <c:axId val="1387011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1679040"/>
        <c:crosses val="autoZero"/>
        <c:auto val="1"/>
        <c:lblAlgn val="ctr"/>
        <c:lblOffset val="100"/>
        <c:noMultiLvlLbl val="0"/>
      </c:catAx>
      <c:valAx>
        <c:axId val="131167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701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109537</xdr:colOff>
      <xdr:row>58</xdr:row>
      <xdr:rowOff>195262</xdr:rowOff>
    </xdr:from>
    <xdr:to>
      <xdr:col>5</xdr:col>
      <xdr:colOff>1138237</xdr:colOff>
      <xdr:row>72</xdr:row>
      <xdr:rowOff>138112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EA0F95B-4C97-4B75-8A39-8EA8CE55E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16" zoomScale="55" zoomScaleNormal="55" workbookViewId="0">
      <selection activeCell="B50" sqref="B50:F50"/>
    </sheetView>
  </sheetViews>
  <sheetFormatPr defaultColWidth="11" defaultRowHeight="15.75"/>
  <cols>
    <col min="1" max="1" width="26.125" bestFit="1" customWidth="1"/>
    <col min="2" max="6" width="15.5" bestFit="1" customWidth="1"/>
  </cols>
  <sheetData>
    <row r="1" spans="1:6" ht="26.25" customHeight="1">
      <c r="A1" s="58" t="s">
        <v>41</v>
      </c>
      <c r="B1" s="59"/>
      <c r="C1" s="59"/>
      <c r="D1" s="59"/>
      <c r="E1" s="59"/>
      <c r="F1" s="59"/>
    </row>
    <row r="2" spans="1:6" ht="24" customHeight="1">
      <c r="A2" s="58"/>
      <c r="B2" s="59"/>
      <c r="C2" s="59"/>
      <c r="D2" s="59"/>
      <c r="E2" s="59"/>
      <c r="F2" s="59"/>
    </row>
    <row r="3" spans="1:6">
      <c r="A3" s="1" t="s">
        <v>0</v>
      </c>
      <c r="B3" s="2"/>
      <c r="C3" s="2"/>
      <c r="D3" s="2"/>
      <c r="E3" s="3"/>
      <c r="F3" s="3"/>
    </row>
    <row r="4" spans="1:6">
      <c r="A4" s="4" t="s">
        <v>1</v>
      </c>
      <c r="B4" s="5">
        <v>0</v>
      </c>
      <c r="C4" s="6"/>
      <c r="D4" s="6"/>
      <c r="E4" s="6"/>
      <c r="F4" s="6"/>
    </row>
    <row r="5" spans="1:6">
      <c r="A5" s="4" t="s">
        <v>2</v>
      </c>
      <c r="B5" s="5">
        <v>0</v>
      </c>
      <c r="C5" s="6"/>
      <c r="D5" s="6"/>
      <c r="E5" s="6"/>
      <c r="F5" s="6"/>
    </row>
    <row r="6" spans="1:6">
      <c r="A6" s="7" t="s">
        <v>28</v>
      </c>
      <c r="B6" s="24">
        <v>2018</v>
      </c>
      <c r="C6" s="24">
        <v>2019</v>
      </c>
      <c r="D6" s="24">
        <v>2020</v>
      </c>
      <c r="E6" s="24">
        <v>2021</v>
      </c>
      <c r="F6" s="7" t="s">
        <v>3</v>
      </c>
    </row>
    <row r="7" spans="1:6" s="21" customFormat="1" ht="24">
      <c r="A7" s="22" t="s">
        <v>33</v>
      </c>
      <c r="B7" s="20">
        <v>0</v>
      </c>
      <c r="C7" s="20">
        <f>B48</f>
        <v>-10008797.640910551</v>
      </c>
      <c r="D7" s="20">
        <f t="shared" ref="D7:E7" si="0">C48</f>
        <v>11132526.75109829</v>
      </c>
      <c r="E7" s="20">
        <f t="shared" si="0"/>
        <v>61667135.568498656</v>
      </c>
      <c r="F7" s="23"/>
    </row>
    <row r="8" spans="1:6" ht="20.25" customHeight="1">
      <c r="A8" s="60" t="s">
        <v>4</v>
      </c>
      <c r="B8" s="61"/>
      <c r="C8" s="61"/>
      <c r="D8" s="61"/>
      <c r="E8" s="61"/>
      <c r="F8" s="62"/>
    </row>
    <row r="9" spans="1:6">
      <c r="A9" s="63" t="s">
        <v>5</v>
      </c>
      <c r="B9" s="64"/>
      <c r="C9" s="64"/>
      <c r="D9" s="64"/>
      <c r="E9" s="64"/>
      <c r="F9" s="65"/>
    </row>
    <row r="10" spans="1:6">
      <c r="A10" s="8" t="s">
        <v>6</v>
      </c>
      <c r="B10" s="8">
        <v>15000000</v>
      </c>
      <c r="C10" s="8">
        <v>0</v>
      </c>
      <c r="D10" s="8">
        <v>0</v>
      </c>
      <c r="E10" s="8">
        <v>0</v>
      </c>
      <c r="F10" s="9">
        <f>SUM(B10:E10)</f>
        <v>15000000</v>
      </c>
    </row>
    <row r="11" spans="1:6">
      <c r="A11" s="8" t="s">
        <v>7</v>
      </c>
      <c r="B11" s="8">
        <v>0</v>
      </c>
      <c r="C11" s="8">
        <v>0</v>
      </c>
      <c r="D11" s="8">
        <v>0</v>
      </c>
      <c r="E11" s="8">
        <v>0</v>
      </c>
      <c r="F11" s="10">
        <f>SUM(B11:E11)</f>
        <v>0</v>
      </c>
    </row>
    <row r="12" spans="1:6">
      <c r="A12" s="8" t="s">
        <v>8</v>
      </c>
      <c r="B12" s="8">
        <v>66764658.282453537</v>
      </c>
      <c r="C12" s="8">
        <v>122646987.42368031</v>
      </c>
      <c r="D12" s="8">
        <v>183970481.13552046</v>
      </c>
      <c r="E12" s="8">
        <v>275955721.70328069</v>
      </c>
      <c r="F12" s="9">
        <f>SUM(B12:E12)</f>
        <v>649337848.54493499</v>
      </c>
    </row>
    <row r="13" spans="1:6">
      <c r="A13" s="11" t="s">
        <v>9</v>
      </c>
      <c r="B13" s="12">
        <f>SUM(B11:B12)</f>
        <v>66764658.282453537</v>
      </c>
      <c r="C13" s="12">
        <f>SUM(C10:C12)</f>
        <v>122646987.42368031</v>
      </c>
      <c r="D13" s="12">
        <f t="shared" ref="D13:E13" si="1">SUM(D10:D12)</f>
        <v>183970481.13552046</v>
      </c>
      <c r="E13" s="12">
        <f t="shared" si="1"/>
        <v>275955721.70328069</v>
      </c>
      <c r="F13" s="9">
        <f>SUM(B13:E13)</f>
        <v>649337848.54493499</v>
      </c>
    </row>
    <row r="14" spans="1:6">
      <c r="A14" s="66"/>
      <c r="B14" s="67"/>
      <c r="C14" s="67"/>
      <c r="D14" s="67"/>
      <c r="E14" s="67"/>
      <c r="F14" s="68"/>
    </row>
    <row r="15" spans="1:6">
      <c r="A15" s="14" t="s">
        <v>35</v>
      </c>
      <c r="B15" s="13">
        <f>(B13+$B$4)</f>
        <v>66764658.282453537</v>
      </c>
      <c r="C15" s="13">
        <f>(C13)*(1+$B$4)</f>
        <v>122646987.42368031</v>
      </c>
      <c r="D15" s="13">
        <f>(D13)*(1+$B$4)</f>
        <v>183970481.13552046</v>
      </c>
      <c r="E15" s="13">
        <f>(E13)*(1+$B$4)</f>
        <v>275955721.70328069</v>
      </c>
      <c r="F15" s="13">
        <f>SUM(B15:E15)</f>
        <v>649337848.54493499</v>
      </c>
    </row>
    <row r="16" spans="1:6">
      <c r="A16" s="47"/>
      <c r="B16" s="48"/>
      <c r="C16" s="48"/>
      <c r="D16" s="48"/>
      <c r="E16" s="48"/>
      <c r="F16" s="49"/>
    </row>
    <row r="17" spans="1:6" ht="20.25" customHeight="1">
      <c r="A17" s="60" t="s">
        <v>10</v>
      </c>
      <c r="B17" s="61"/>
      <c r="C17" s="61"/>
      <c r="D17" s="61"/>
      <c r="E17" s="61"/>
      <c r="F17" s="61"/>
    </row>
    <row r="18" spans="1:6">
      <c r="A18" s="50" t="s">
        <v>11</v>
      </c>
      <c r="B18" s="51"/>
      <c r="C18" s="51"/>
      <c r="D18" s="51"/>
      <c r="E18" s="51"/>
      <c r="F18" s="51"/>
    </row>
    <row r="19" spans="1:6">
      <c r="A19" s="8" t="s">
        <v>36</v>
      </c>
      <c r="B19" s="8">
        <v>12794782.608695652</v>
      </c>
      <c r="C19" s="8">
        <v>15609634.782608695</v>
      </c>
      <c r="D19" s="8">
        <v>19043754.434782606</v>
      </c>
      <c r="E19" s="8">
        <v>23233380.410434779</v>
      </c>
      <c r="F19" s="9">
        <f>SUM(B19:E19)</f>
        <v>70681552.236521736</v>
      </c>
    </row>
    <row r="20" spans="1:6">
      <c r="A20" s="11" t="s">
        <v>37</v>
      </c>
      <c r="B20" s="12">
        <f t="shared" ref="B20:D20" si="2">SUM(B19:B19)</f>
        <v>12794782.608695652</v>
      </c>
      <c r="C20" s="12">
        <f t="shared" si="2"/>
        <v>15609634.782608695</v>
      </c>
      <c r="D20" s="12">
        <f t="shared" si="2"/>
        <v>19043754.434782606</v>
      </c>
      <c r="E20" s="12">
        <f t="shared" ref="E20" si="3">SUM(E19:E19)</f>
        <v>23233380.410434779</v>
      </c>
      <c r="F20" s="13">
        <f>SUM(B20:E20)</f>
        <v>70681552.236521736</v>
      </c>
    </row>
    <row r="21" spans="1:6">
      <c r="A21" s="44"/>
      <c r="B21" s="45"/>
      <c r="C21" s="45"/>
      <c r="D21" s="45"/>
      <c r="E21" s="45"/>
      <c r="F21" s="46"/>
    </row>
    <row r="22" spans="1:6">
      <c r="A22" s="35" t="s">
        <v>12</v>
      </c>
      <c r="B22" s="36"/>
      <c r="C22" s="36"/>
      <c r="D22" s="36"/>
      <c r="E22" s="36"/>
      <c r="F22" s="37"/>
    </row>
    <row r="23" spans="1:6">
      <c r="A23" s="30" t="s">
        <v>38</v>
      </c>
      <c r="B23" s="15">
        <v>7220000</v>
      </c>
      <c r="C23" s="15">
        <v>9000000</v>
      </c>
      <c r="D23" s="15">
        <v>10000000</v>
      </c>
      <c r="E23" s="15">
        <v>10000000</v>
      </c>
      <c r="F23" s="9">
        <f>SUM(B23:E23)</f>
        <v>36220000</v>
      </c>
    </row>
    <row r="24" spans="1:6">
      <c r="A24" s="8" t="s">
        <v>13</v>
      </c>
      <c r="B24" s="15">
        <v>0</v>
      </c>
      <c r="C24" s="15">
        <v>0</v>
      </c>
      <c r="D24" s="15">
        <v>0</v>
      </c>
      <c r="E24" s="15">
        <v>0</v>
      </c>
      <c r="F24" s="9">
        <f>SUM(B24:E24)</f>
        <v>0</v>
      </c>
    </row>
    <row r="25" spans="1:6">
      <c r="A25" s="8" t="s">
        <v>14</v>
      </c>
      <c r="B25" s="15">
        <v>31108299.770318601</v>
      </c>
      <c r="C25" s="15">
        <v>40440789.701414183</v>
      </c>
      <c r="D25" s="15">
        <v>52573026.611838438</v>
      </c>
      <c r="E25" s="15">
        <v>68344934.595389977</v>
      </c>
      <c r="F25" s="9">
        <f>SUM(B25:E25)</f>
        <v>192467050.67896122</v>
      </c>
    </row>
    <row r="26" spans="1:6">
      <c r="A26" s="30" t="s">
        <v>39</v>
      </c>
      <c r="B26" s="15">
        <v>180000</v>
      </c>
      <c r="C26" s="15">
        <v>300000</v>
      </c>
      <c r="D26" s="15">
        <v>500000</v>
      </c>
      <c r="E26" s="15">
        <v>500000</v>
      </c>
      <c r="F26" s="9">
        <f>SUM(B26:E26)</f>
        <v>1480000</v>
      </c>
    </row>
    <row r="27" spans="1:6" ht="30">
      <c r="A27" s="11" t="s">
        <v>15</v>
      </c>
      <c r="B27" s="12">
        <f>SUM(B23:B26)</f>
        <v>38508299.770318598</v>
      </c>
      <c r="C27" s="12">
        <f t="shared" ref="C27:D27" si="4">SUM(C23:C26)</f>
        <v>49740789.701414183</v>
      </c>
      <c r="D27" s="12">
        <f t="shared" si="4"/>
        <v>63073026.611838438</v>
      </c>
      <c r="E27" s="12">
        <f t="shared" ref="E27" si="5">SUM(E23:E26)</f>
        <v>78844934.595389977</v>
      </c>
      <c r="F27" s="13">
        <f>SUM(F23:F26)</f>
        <v>230167050.67896122</v>
      </c>
    </row>
    <row r="28" spans="1:6">
      <c r="A28" s="41"/>
      <c r="B28" s="42"/>
      <c r="C28" s="42"/>
      <c r="D28" s="42"/>
      <c r="E28" s="42"/>
      <c r="F28" s="43"/>
    </row>
    <row r="29" spans="1:6">
      <c r="A29" s="35" t="s">
        <v>16</v>
      </c>
      <c r="B29" s="36"/>
      <c r="C29" s="36"/>
      <c r="D29" s="36"/>
      <c r="E29" s="36"/>
      <c r="F29" s="37"/>
    </row>
    <row r="30" spans="1:6">
      <c r="A30" s="8" t="s">
        <v>17</v>
      </c>
      <c r="B30" s="15">
        <v>4248000</v>
      </c>
      <c r="C30" s="15">
        <v>5000000</v>
      </c>
      <c r="D30" s="15">
        <v>6000000</v>
      </c>
      <c r="E30" s="15">
        <v>7500000</v>
      </c>
      <c r="F30" s="9">
        <f>SUM(B30:E30)</f>
        <v>22748000</v>
      </c>
    </row>
    <row r="31" spans="1:6">
      <c r="A31" s="8" t="s">
        <v>18</v>
      </c>
      <c r="B31" s="15">
        <v>3446400</v>
      </c>
      <c r="C31" s="15">
        <v>4500000</v>
      </c>
      <c r="D31" s="15">
        <v>5000000</v>
      </c>
      <c r="E31" s="15">
        <v>6000000</v>
      </c>
      <c r="F31" s="9">
        <f>SUM(B31:E31)</f>
        <v>18946400</v>
      </c>
    </row>
    <row r="32" spans="1:6">
      <c r="A32" s="11" t="s">
        <v>19</v>
      </c>
      <c r="B32" s="12">
        <f t="shared" ref="B32:D32" si="6">SUM(B30:B31)</f>
        <v>7694400</v>
      </c>
      <c r="C32" s="12">
        <f t="shared" si="6"/>
        <v>9500000</v>
      </c>
      <c r="D32" s="12">
        <f t="shared" si="6"/>
        <v>11000000</v>
      </c>
      <c r="E32" s="12">
        <f t="shared" ref="E32" si="7">SUM(E30:E31)</f>
        <v>13500000</v>
      </c>
      <c r="F32" s="13">
        <f t="shared" ref="F32" si="8">SUM(F30:F31)</f>
        <v>41694400</v>
      </c>
    </row>
    <row r="33" spans="1:6">
      <c r="A33" s="41"/>
      <c r="B33" s="42"/>
      <c r="C33" s="42"/>
      <c r="D33" s="42"/>
      <c r="E33" s="42"/>
      <c r="F33" s="43"/>
    </row>
    <row r="34" spans="1:6">
      <c r="A34" s="31" t="s">
        <v>20</v>
      </c>
      <c r="B34" s="15">
        <v>1919217.3913043479</v>
      </c>
      <c r="C34" s="15">
        <v>2341445.2173913047</v>
      </c>
      <c r="D34" s="15">
        <v>2856563.1652173912</v>
      </c>
      <c r="E34" s="15">
        <v>3485007.0615652171</v>
      </c>
      <c r="F34" s="9">
        <f>SUM(B34:E34)</f>
        <v>10602232.835478261</v>
      </c>
    </row>
    <row r="35" spans="1:6">
      <c r="A35" s="17" t="s">
        <v>21</v>
      </c>
      <c r="B35" s="12">
        <f>SUM(B34)</f>
        <v>1919217.3913043479</v>
      </c>
      <c r="C35" s="12">
        <f t="shared" ref="C35:E35" si="9">SUM(C34)</f>
        <v>2341445.2173913047</v>
      </c>
      <c r="D35" s="12">
        <f t="shared" si="9"/>
        <v>2856563.1652173912</v>
      </c>
      <c r="E35" s="12">
        <f t="shared" si="9"/>
        <v>3485007.0615652171</v>
      </c>
      <c r="F35" s="13">
        <f>SUM(F34)</f>
        <v>10602232.835478261</v>
      </c>
    </row>
    <row r="36" spans="1:6">
      <c r="A36" s="41"/>
      <c r="B36" s="42"/>
      <c r="C36" s="42"/>
      <c r="D36" s="42"/>
      <c r="E36" s="42"/>
      <c r="F36" s="43"/>
    </row>
    <row r="37" spans="1:6">
      <c r="A37" s="16" t="s">
        <v>22</v>
      </c>
      <c r="B37" s="15">
        <v>1200000</v>
      </c>
      <c r="C37" s="15">
        <v>1500000</v>
      </c>
      <c r="D37" s="15">
        <v>2000000</v>
      </c>
      <c r="E37" s="15">
        <v>2000000</v>
      </c>
      <c r="F37" s="9">
        <f>SUM(B37:E37)</f>
        <v>6700000</v>
      </c>
    </row>
    <row r="38" spans="1:6">
      <c r="A38" s="11" t="s">
        <v>23</v>
      </c>
      <c r="B38" s="12">
        <f>SUM(B37)</f>
        <v>1200000</v>
      </c>
      <c r="C38" s="12">
        <f t="shared" ref="C38:E38" si="10">SUM(C37)</f>
        <v>1500000</v>
      </c>
      <c r="D38" s="12">
        <f t="shared" si="10"/>
        <v>2000000</v>
      </c>
      <c r="E38" s="12">
        <f t="shared" si="10"/>
        <v>2000000</v>
      </c>
      <c r="F38" s="26">
        <f>SUM(B38:E38)</f>
        <v>6700000</v>
      </c>
    </row>
    <row r="39" spans="1:6">
      <c r="A39" s="35"/>
      <c r="B39" s="36"/>
      <c r="C39" s="36"/>
      <c r="D39" s="36"/>
      <c r="E39" s="36"/>
      <c r="F39" s="37"/>
    </row>
    <row r="40" spans="1:6">
      <c r="A40" s="35" t="s">
        <v>24</v>
      </c>
      <c r="B40" s="36"/>
      <c r="C40" s="36"/>
      <c r="D40" s="36"/>
      <c r="E40" s="36"/>
      <c r="F40" s="37"/>
    </row>
    <row r="41" spans="1:6">
      <c r="A41" s="8" t="s">
        <v>25</v>
      </c>
      <c r="B41" s="15">
        <v>420000</v>
      </c>
      <c r="C41" s="15">
        <v>618000</v>
      </c>
      <c r="D41" s="15">
        <v>1072400</v>
      </c>
      <c r="E41" s="15">
        <v>1542620</v>
      </c>
      <c r="F41" s="9">
        <f>SUM(B41:E41)</f>
        <v>3653020</v>
      </c>
    </row>
    <row r="42" spans="1:6">
      <c r="A42" s="30" t="s">
        <v>40</v>
      </c>
      <c r="B42" s="15">
        <v>360000</v>
      </c>
      <c r="C42" s="15">
        <v>650000</v>
      </c>
      <c r="D42" s="15">
        <v>1187500</v>
      </c>
      <c r="E42" s="15">
        <v>2234375</v>
      </c>
      <c r="F42" s="9">
        <f>SUM(B42:E42)</f>
        <v>4431875</v>
      </c>
    </row>
    <row r="43" spans="1:6">
      <c r="A43" s="8" t="s">
        <v>26</v>
      </c>
      <c r="B43" s="15">
        <v>13876756.153045487</v>
      </c>
      <c r="C43" s="15">
        <v>21545793.330257274</v>
      </c>
      <c r="D43" s="15">
        <v>33202628.106281672</v>
      </c>
      <c r="E43" s="15">
        <v>50872640.865186989</v>
      </c>
      <c r="F43" s="9">
        <f>SUM(B43:E43)</f>
        <v>119497818.45477141</v>
      </c>
    </row>
    <row r="44" spans="1:6">
      <c r="A44" s="11" t="s">
        <v>27</v>
      </c>
      <c r="B44" s="18">
        <f>SUM(B41:B43)</f>
        <v>14656756.153045487</v>
      </c>
      <c r="C44" s="18">
        <f t="shared" ref="C44" si="11">SUM(C41:C43)</f>
        <v>22813793.330257274</v>
      </c>
      <c r="D44" s="18">
        <f>SUM(D41:D43)</f>
        <v>35462528.106281668</v>
      </c>
      <c r="E44" s="18">
        <f>SUM(E41:E43)</f>
        <v>54649635.865186989</v>
      </c>
      <c r="F44" s="26">
        <f>SUM(B44:E44)</f>
        <v>127582713.45477141</v>
      </c>
    </row>
    <row r="45" spans="1:6">
      <c r="A45" s="38"/>
      <c r="B45" s="39"/>
      <c r="C45" s="39"/>
      <c r="D45" s="39"/>
      <c r="E45" s="39"/>
      <c r="F45" s="40"/>
    </row>
    <row r="46" spans="1:6">
      <c r="A46" s="14" t="s">
        <v>34</v>
      </c>
      <c r="B46" s="13">
        <f>B20+B27+B32+B38+B35+B44</f>
        <v>76773455.923364088</v>
      </c>
      <c r="C46" s="13">
        <f>C20+C27+C32+C38+C35+C44</f>
        <v>101505663.03167146</v>
      </c>
      <c r="D46" s="13">
        <f>D20+D27+D32+D38+D35+D44</f>
        <v>133435872.31812009</v>
      </c>
      <c r="E46" s="13">
        <f t="shared" ref="E46:F46" si="12">E20+E27+E32+E38+E35+E44</f>
        <v>175712957.93257695</v>
      </c>
      <c r="F46" s="13">
        <f t="shared" si="12"/>
        <v>487427949.20573258</v>
      </c>
    </row>
    <row r="47" spans="1:6" s="21" customFormat="1">
      <c r="A47" s="19" t="s">
        <v>30</v>
      </c>
      <c r="B47" s="20">
        <f t="shared" ref="B47:F47" si="13">B15-B46</f>
        <v>-10008797.640910551</v>
      </c>
      <c r="C47" s="20">
        <f t="shared" si="13"/>
        <v>21141324.392008841</v>
      </c>
      <c r="D47" s="20">
        <f t="shared" si="13"/>
        <v>50534608.817400366</v>
      </c>
      <c r="E47" s="20">
        <f t="shared" si="13"/>
        <v>100242763.77070373</v>
      </c>
      <c r="F47" s="20">
        <f t="shared" si="13"/>
        <v>161909899.3392024</v>
      </c>
    </row>
    <row r="48" spans="1:6" ht="30">
      <c r="A48" s="14" t="s">
        <v>29</v>
      </c>
      <c r="B48" s="29">
        <f>B47+B7</f>
        <v>-10008797.640910551</v>
      </c>
      <c r="C48" s="29">
        <f>C47+C7</f>
        <v>11132526.75109829</v>
      </c>
      <c r="D48" s="29">
        <f>D47+D7</f>
        <v>61667135.568498656</v>
      </c>
      <c r="E48" s="29">
        <f>E47+E7</f>
        <v>161909899.3392024</v>
      </c>
      <c r="F48" s="29"/>
    </row>
    <row r="49" spans="1:6" ht="21.75" customHeight="1">
      <c r="A49" s="25" t="s">
        <v>31</v>
      </c>
      <c r="B49" s="52">
        <f>NPV(13%,-15000000,B47,C47,D47,E47)</f>
        <v>78940883.372680739</v>
      </c>
      <c r="C49" s="53"/>
      <c r="D49" s="53"/>
      <c r="E49" s="53"/>
      <c r="F49" s="54"/>
    </row>
    <row r="50" spans="1:6" ht="27" customHeight="1">
      <c r="A50" s="25" t="s">
        <v>32</v>
      </c>
      <c r="B50" s="55">
        <f>IRR({-15000000,-20017594,10570662,25267304,50121381.5})</f>
        <v>0.37123935437534783</v>
      </c>
      <c r="C50" s="56"/>
      <c r="D50" s="56"/>
      <c r="E50" s="56"/>
      <c r="F50" s="57"/>
    </row>
    <row r="51" spans="1:6" ht="27" customHeight="1">
      <c r="A51" s="69" t="s">
        <v>45</v>
      </c>
      <c r="B51" s="70">
        <v>1.32130845684523</v>
      </c>
      <c r="C51" s="70"/>
      <c r="D51" s="70"/>
      <c r="E51" s="70"/>
      <c r="F51" s="70"/>
    </row>
    <row r="52" spans="1:6" ht="36" customHeight="1">
      <c r="A52" s="32"/>
      <c r="B52" s="32"/>
      <c r="C52" s="32"/>
      <c r="D52" s="32"/>
      <c r="E52" s="32"/>
    </row>
    <row r="53" spans="1:6" ht="36" customHeight="1">
      <c r="A53" s="27"/>
      <c r="B53" s="27"/>
      <c r="C53" s="27"/>
      <c r="D53" s="27"/>
      <c r="E53" s="27"/>
    </row>
    <row r="54" spans="1:6" ht="36" customHeight="1">
      <c r="A54" s="28"/>
      <c r="B54" s="28"/>
      <c r="C54" s="28"/>
      <c r="D54" s="28"/>
      <c r="E54" s="28"/>
    </row>
    <row r="55" spans="1:6" ht="50.1" customHeight="1">
      <c r="A55" s="33"/>
      <c r="B55" s="33"/>
      <c r="C55" s="33"/>
      <c r="D55" s="33"/>
      <c r="E55" s="33"/>
    </row>
    <row r="56" spans="1:6">
      <c r="A56" t="s">
        <v>42</v>
      </c>
      <c r="B56" s="34">
        <f>B15</f>
        <v>66764658.282453537</v>
      </c>
      <c r="C56" s="34">
        <f t="shared" ref="C56:D56" si="14">C15</f>
        <v>122646987.42368031</v>
      </c>
      <c r="D56" s="34">
        <f t="shared" si="14"/>
        <v>183970481.13552046</v>
      </c>
      <c r="E56" s="34">
        <f>E15</f>
        <v>275955721.70328069</v>
      </c>
    </row>
    <row r="57" spans="1:6">
      <c r="A57" t="s">
        <v>43</v>
      </c>
      <c r="B57" s="34">
        <f>-B46</f>
        <v>-76773455.923364088</v>
      </c>
      <c r="C57" s="34">
        <f t="shared" ref="C57:E57" si="15">-C46</f>
        <v>-101505663.03167146</v>
      </c>
      <c r="D57" s="34">
        <f t="shared" si="15"/>
        <v>-133435872.31812009</v>
      </c>
      <c r="E57" s="34">
        <f t="shared" si="15"/>
        <v>-175712957.93257695</v>
      </c>
    </row>
    <row r="58" spans="1:6">
      <c r="A58" t="s">
        <v>44</v>
      </c>
      <c r="B58" s="21">
        <f>B47</f>
        <v>-10008797.640910551</v>
      </c>
      <c r="C58" s="21">
        <f t="shared" ref="C58:E58" si="16">C47</f>
        <v>21141324.392008841</v>
      </c>
      <c r="D58" s="21">
        <f t="shared" si="16"/>
        <v>50534608.817400366</v>
      </c>
      <c r="E58" s="21">
        <f t="shared" si="16"/>
        <v>100242763.77070373</v>
      </c>
    </row>
  </sheetData>
  <mergeCells count="19">
    <mergeCell ref="B51:F51"/>
    <mergeCell ref="B49:F49"/>
    <mergeCell ref="B50:F50"/>
    <mergeCell ref="A1:F2"/>
    <mergeCell ref="A8:F8"/>
    <mergeCell ref="A9:F9"/>
    <mergeCell ref="A17:F17"/>
    <mergeCell ref="A14:F14"/>
    <mergeCell ref="A21:F21"/>
    <mergeCell ref="A16:F16"/>
    <mergeCell ref="A18:F18"/>
    <mergeCell ref="A22:F22"/>
    <mergeCell ref="A29:F29"/>
    <mergeCell ref="A39:F39"/>
    <mergeCell ref="A45:F45"/>
    <mergeCell ref="A36:F36"/>
    <mergeCell ref="A33:F33"/>
    <mergeCell ref="A28:F28"/>
    <mergeCell ref="A40:F40"/>
  </mergeCells>
  <phoneticPr fontId="5" type="noConversion"/>
  <dataValidations count="2">
    <dataValidation type="list" allowBlank="1" showInputMessage="1" showErrorMessage="1" prompt="What changes are you expecting in your expenses" sqref="B5" xr:uid="{00000000-0002-0000-0000-000000000000}">
      <formula1>$Q$2:$Q$67</formula1>
    </dataValidation>
    <dataValidation type="list" allowBlank="1" showInputMessage="1" showErrorMessage="1" prompt="What changes are you expecting in your revenues" sqref="B4" xr:uid="{00000000-0002-0000-0000-000001000000}">
      <formula1>$Q$2:$Q$67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顾沛益</cp:lastModifiedBy>
  <dcterms:created xsi:type="dcterms:W3CDTF">2017-06-21T09:11:52Z</dcterms:created>
  <dcterms:modified xsi:type="dcterms:W3CDTF">2018-06-25T01:27:10Z</dcterms:modified>
</cp:coreProperties>
</file>